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 hidePivotFieldList="1" defaultThemeVersion="124226"/>
  <bookViews>
    <workbookView xWindow="-120" yWindow="-120" windowWidth="20730" windowHeight="11160" tabRatio="922" firstSheet="8" activeTab="15"/>
  </bookViews>
  <sheets>
    <sheet name="Anexo V.2" sheetId="102" r:id="rId1"/>
    <sheet name="(1)_Resumo_Exec" sheetId="134" r:id="rId2"/>
    <sheet name="(2)_Insumos" sheetId="86" r:id="rId3"/>
    <sheet name="(3)_Investimentos" sheetId="87" r:id="rId4"/>
    <sheet name="(4)_Comp._Pessoal" sheetId="90" r:id="rId5"/>
    <sheet name="(5)_Comp._Benef." sheetId="91" r:id="rId6"/>
    <sheet name="(6)_Comp._Desp.G" sheetId="93" r:id="rId7"/>
    <sheet name="(7)_Comp._Veic._Camionete" sheetId="95" r:id="rId8"/>
    <sheet name="(8)_Comp._Veic._Guinch_I" sheetId="96" r:id="rId9"/>
    <sheet name="(9)_Comp._Veic._Reboque_II" sheetId="97" r:id="rId10"/>
    <sheet name="(10)_Comp._Deprec." sheetId="100" r:id="rId11"/>
    <sheet name="(11)_Remun." sheetId="139" r:id="rId12"/>
    <sheet name="(12)_Enc._Soc." sheetId="124" r:id="rId13"/>
    <sheet name="(13)_Orçam." sheetId="113" r:id="rId14"/>
    <sheet name="(14)_Fluxo_Caixa" sheetId="111" r:id="rId15"/>
    <sheet name="(15)_Est._Receita" sheetId="140" r:id="rId16"/>
    <sheet name="(16)_WACC" sheetId="132" r:id="rId17"/>
    <sheet name="(17)_Tipos_Regime_Tributário" sheetId="135" state="hidden" r:id="rId18"/>
    <sheet name="(18)Comparativo Municípios" sheetId="141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0empréstimo_19_1">#N/A</definedName>
    <definedName name="__11frota_2_1">#N/A</definedName>
    <definedName name="__12inflação_11_1">#N/A</definedName>
    <definedName name="__13inflação_19_1">#N/A</definedName>
    <definedName name="__14prazo_11_1">#N/A</definedName>
    <definedName name="__15prazo_19_1">#N/A</definedName>
    <definedName name="__16salário_11_1">#N/A</definedName>
    <definedName name="__17salário_19_1">#N/A</definedName>
    <definedName name="__18taxa_11_1">#N/A</definedName>
    <definedName name="__19taxa_19_1">#N/A</definedName>
    <definedName name="__1aumentos_11_1">#N/A</definedName>
    <definedName name="__2aumentos_19_1">#N/A</definedName>
    <definedName name="__2carência_11_1">#N/A</definedName>
    <definedName name="__3carência_11_1">#N/A</definedName>
    <definedName name="__3carência_salário_11_1">#N/A</definedName>
    <definedName name="__4carência_19_1">#N/A</definedName>
    <definedName name="__4carência_sd_11_1">#N/A</definedName>
    <definedName name="__5carência_salário_11_1">#N/A</definedName>
    <definedName name="__5empréstimo_11_1">#N/A</definedName>
    <definedName name="__6carência_salário_19_1">#N/A</definedName>
    <definedName name="__6inflação_11_1">#N/A</definedName>
    <definedName name="__7carência_sd_11_1">#N/A</definedName>
    <definedName name="__7prazo_11_1">#N/A</definedName>
    <definedName name="__8carência_sd_19_1">#N/A</definedName>
    <definedName name="__8salário_11_1">#N/A</definedName>
    <definedName name="__9empréstimo_11_1">#N/A</definedName>
    <definedName name="__9taxa_11_1">#N/A</definedName>
    <definedName name="_10empréstimo_19_1">#N/A</definedName>
    <definedName name="_10taxa_19_1">#N/A</definedName>
    <definedName name="_11frota_2_1">#N/A</definedName>
    <definedName name="_12inflação_11_1">#N/A</definedName>
    <definedName name="_13inflação_19_1">#N/A</definedName>
    <definedName name="_14prazo_11_1">#N/A</definedName>
    <definedName name="_15prazo_19_1">#N/A</definedName>
    <definedName name="_16salário_11_1">#N/A</definedName>
    <definedName name="_17salário_19_1">#N/A</definedName>
    <definedName name="_18taxa_11_1">#N/A</definedName>
    <definedName name="_19taxa_19_1">#N/A</definedName>
    <definedName name="_1aumentos_11_1">#N/A</definedName>
    <definedName name="_1aumentos_19_1">#N/A</definedName>
    <definedName name="_2aumentos_19_1">#N/A</definedName>
    <definedName name="_2carência_11_1">#N/A</definedName>
    <definedName name="_2carência_19_1">#N/A</definedName>
    <definedName name="_3carência_11_1">#N/A</definedName>
    <definedName name="_3carência_salário_11_1">#N/A</definedName>
    <definedName name="_3carência_salário_19_1">#N/A</definedName>
    <definedName name="_4carência_19_1">#N/A</definedName>
    <definedName name="_4carência_sd_11_1">#N/A</definedName>
    <definedName name="_4carência_sd_19_1">#N/A</definedName>
    <definedName name="_5carência_salário_11_1">#N/A</definedName>
    <definedName name="_5empréstimo_11_1">#N/A</definedName>
    <definedName name="_5empréstimo_19_1">#N/A</definedName>
    <definedName name="_6carência_salário_19_1">#N/A</definedName>
    <definedName name="_6frota_2_1">#N/A</definedName>
    <definedName name="_6inflação_11_1">#N/A</definedName>
    <definedName name="_7carência_sd_11_1">#N/A</definedName>
    <definedName name="_7inflação_19_1">#N/A</definedName>
    <definedName name="_7prazo_11_1">#N/A</definedName>
    <definedName name="_8carência_sd_19_1">#N/A</definedName>
    <definedName name="_8prazo_19_1">#N/A</definedName>
    <definedName name="_8salário_11_1">#N/A</definedName>
    <definedName name="_9empréstimo_11_1">#N/A</definedName>
    <definedName name="_9salário_19_1">#N/A</definedName>
    <definedName name="_9taxa_11_1">#N/A</definedName>
    <definedName name="ANOFROTA" localSheetId="10">#REF!</definedName>
    <definedName name="ANOFROTA" localSheetId="11">#REF!</definedName>
    <definedName name="ANOFROTA" localSheetId="12">#REF!</definedName>
    <definedName name="ANOFROTA" localSheetId="13">#REF!</definedName>
    <definedName name="ANOFROTA" localSheetId="14">#REF!</definedName>
    <definedName name="ANOFROTA" localSheetId="15">#REF!</definedName>
    <definedName name="ANOFROTA" localSheetId="16">#REF!</definedName>
    <definedName name="ANOFROTA" localSheetId="17">#REF!</definedName>
    <definedName name="ANOFROTA" localSheetId="18">#REF!</definedName>
    <definedName name="ANOFROTA" localSheetId="3">#REF!</definedName>
    <definedName name="ANOFROTA" localSheetId="5">#REF!</definedName>
    <definedName name="ANOFROTA" localSheetId="6">#REF!</definedName>
    <definedName name="ANOFROTA" localSheetId="8">#REF!</definedName>
    <definedName name="ANOFROTA" localSheetId="9">#REF!</definedName>
    <definedName name="ANOFROTA" localSheetId="0">#REF!</definedName>
    <definedName name="ANOFROTA">#REF!</definedName>
    <definedName name="ANOFROTA_12" localSheetId="11">#REF!</definedName>
    <definedName name="ANOFROTA_12" localSheetId="12">#REF!</definedName>
    <definedName name="ANOFROTA_12" localSheetId="15">#REF!</definedName>
    <definedName name="ANOFROTA_12" localSheetId="17">#REF!</definedName>
    <definedName name="ANOFROTA_12" localSheetId="18">#REF!</definedName>
    <definedName name="ANOFROTA_12">#REF!</definedName>
    <definedName name="ANOFROTA_2" localSheetId="11">#REF!</definedName>
    <definedName name="ANOFROTA_2" localSheetId="12">#REF!</definedName>
    <definedName name="ANOFROTA_2" localSheetId="15">#REF!</definedName>
    <definedName name="ANOFROTA_2" localSheetId="17">#REF!</definedName>
    <definedName name="ANOFROTA_2" localSheetId="18">#REF!</definedName>
    <definedName name="ANOFROTA_2">#REF!</definedName>
    <definedName name="ANOFROTA_5" localSheetId="11">#REF!</definedName>
    <definedName name="ANOFROTA_5" localSheetId="12">#REF!</definedName>
    <definedName name="ANOFROTA_5" localSheetId="17">#REF!</definedName>
    <definedName name="ANOFROTA_5" localSheetId="18">#REF!</definedName>
    <definedName name="ANOFROTA_5">#REF!</definedName>
    <definedName name="ANOFROTA_7" localSheetId="11">#REF!</definedName>
    <definedName name="ANOFROTA_7" localSheetId="12">#REF!</definedName>
    <definedName name="ANOFROTA_7" localSheetId="17">#REF!</definedName>
    <definedName name="ANOFROTA_7" localSheetId="18">#REF!</definedName>
    <definedName name="ANOFROTA_7">#REF!</definedName>
    <definedName name="ANOFROTA_8" localSheetId="11">#REF!</definedName>
    <definedName name="ANOFROTA_8" localSheetId="12">#REF!</definedName>
    <definedName name="ANOFROTA_8" localSheetId="17">#REF!</definedName>
    <definedName name="ANOFROTA_8" localSheetId="18">#REF!</definedName>
    <definedName name="ANOFROTA_8">#REF!</definedName>
    <definedName name="_xlnm.Extract" localSheetId="10">'[1] URBANO 2ª PARTE'!#REF!</definedName>
    <definedName name="_xlnm.Extract" localSheetId="11">'[1] URBANO 2ª PARTE'!#REF!</definedName>
    <definedName name="_xlnm.Extract" localSheetId="12">'[1] URBANO 2ª PARTE'!#REF!</definedName>
    <definedName name="_xlnm.Extract" localSheetId="13">'[1] URBANO 2ª PARTE'!#REF!</definedName>
    <definedName name="_xlnm.Extract" localSheetId="14">'[1] URBANO 2ª PARTE'!#REF!</definedName>
    <definedName name="_xlnm.Extract" localSheetId="16">'[1] URBANO 2ª PARTE'!#REF!</definedName>
    <definedName name="_xlnm.Extract" localSheetId="18">'[1] URBANO 2ª PARTE'!#REF!</definedName>
    <definedName name="_xlnm.Extract" localSheetId="3">'[1] URBANO 2ª PARTE'!#REF!</definedName>
    <definedName name="_xlnm.Extract" localSheetId="5">'[1] URBANO 2ª PARTE'!#REF!</definedName>
    <definedName name="_xlnm.Extract" localSheetId="6">'[1] URBANO 2ª PARTE'!#REF!</definedName>
    <definedName name="_xlnm.Extract" localSheetId="8">'[1] URBANO 2ª PARTE'!#REF!</definedName>
    <definedName name="_xlnm.Extract" localSheetId="9">'[1] URBANO 2ª PARTE'!#REF!</definedName>
    <definedName name="_xlnm.Extract" localSheetId="0">'[1] URBANO 2ª PARTE'!#REF!</definedName>
    <definedName name="_xlnm.Extract">'[1] URBANO 2ª PARTE'!#REF!</definedName>
    <definedName name="_xlnm.Print_Area" localSheetId="1">'(1)_Resumo_Exec'!$A$1:$C$39</definedName>
    <definedName name="_xlnm.Print_Area" localSheetId="10">'(10)_Comp._Deprec.'!$A$1:$H$68</definedName>
    <definedName name="_xlnm.Print_Area" localSheetId="12">'(12)_Enc._Soc.'!$A$1:$D$44</definedName>
    <definedName name="_xlnm.Print_Area" localSheetId="13">'(13)_Orçam.'!$A$1:$I$63</definedName>
    <definedName name="_xlnm.Print_Area" localSheetId="14">'(14)_Fluxo_Caixa'!$A$1:$X$115</definedName>
    <definedName name="_xlnm.Print_Area" localSheetId="16">'(16)_WACC'!$A$1:$H$83</definedName>
    <definedName name="_xlnm.Print_Area" localSheetId="2">'(2)_Insumos'!$A$1:$G$62</definedName>
    <definedName name="_xlnm.Print_Area" localSheetId="3">'(3)_Investimentos'!$A$1:$F$41</definedName>
    <definedName name="_xlnm.Print_Area" localSheetId="4">'(4)_Comp._Pessoal'!$A$1:$G$15</definedName>
    <definedName name="_xlnm.Print_Area" localSheetId="5">'(5)_Comp._Benef.'!$A$1:$G$33</definedName>
    <definedName name="_xlnm.Print_Area" localSheetId="6">'(6)_Comp._Desp.G'!$A$1:$F$31</definedName>
    <definedName name="_xlnm.Print_Area" localSheetId="7">'(7)_Comp._Veic._Camionete'!$A$1:$J$75</definedName>
    <definedName name="_xlnm.Print_Area" localSheetId="8">'(8)_Comp._Veic._Guinch_I'!$A$1:$J$75</definedName>
    <definedName name="_xlnm.Print_Area" localSheetId="9">'(9)_Comp._Veic._Reboque_II'!$A$1:$J$75</definedName>
    <definedName name="_xlnm.Print_Area" localSheetId="0">'Anexo V.2'!$A$1:$E$48</definedName>
    <definedName name="arla_32" localSheetId="11">#REF!</definedName>
    <definedName name="arla_32" localSheetId="12">#REF!</definedName>
    <definedName name="arla_32" localSheetId="15">#REF!</definedName>
    <definedName name="arla_32" localSheetId="16">#REF!</definedName>
    <definedName name="arla_32" localSheetId="17">#REF!</definedName>
    <definedName name="arla_32" localSheetId="18">#REF!</definedName>
    <definedName name="arla_32">#REF!</definedName>
    <definedName name="aumentos" localSheetId="0">#REF!</definedName>
    <definedName name="aumentos">#N/A</definedName>
    <definedName name="aumentos_1" localSheetId="0">#REF!</definedName>
    <definedName name="aumentos_1">#N/A</definedName>
    <definedName name="aumentos_10" localSheetId="10">#REF!</definedName>
    <definedName name="aumentos_10" localSheetId="11">#REF!</definedName>
    <definedName name="aumentos_10" localSheetId="12">#REF!</definedName>
    <definedName name="aumentos_10" localSheetId="13">#REF!</definedName>
    <definedName name="aumentos_10" localSheetId="14">#REF!</definedName>
    <definedName name="aumentos_10" localSheetId="15">#REF!</definedName>
    <definedName name="aumentos_10" localSheetId="16">#REF!</definedName>
    <definedName name="aumentos_10" localSheetId="17">#REF!</definedName>
    <definedName name="aumentos_10" localSheetId="18">#REF!</definedName>
    <definedName name="aumentos_10" localSheetId="3">#REF!</definedName>
    <definedName name="aumentos_10" localSheetId="4">#REF!</definedName>
    <definedName name="aumentos_10" localSheetId="5">#REF!</definedName>
    <definedName name="aumentos_10" localSheetId="6">#REF!</definedName>
    <definedName name="aumentos_10" localSheetId="8">#REF!</definedName>
    <definedName name="aumentos_10" localSheetId="9">#REF!</definedName>
    <definedName name="aumentos_10" localSheetId="0">#REF!</definedName>
    <definedName name="aumentos_10">#REF!</definedName>
    <definedName name="aumentos_11" localSheetId="10">#REF!</definedName>
    <definedName name="aumentos_11" localSheetId="11">#REF!</definedName>
    <definedName name="aumentos_11" localSheetId="12">#REF!</definedName>
    <definedName name="aumentos_11" localSheetId="13">#REF!</definedName>
    <definedName name="aumentos_11" localSheetId="14">#REF!</definedName>
    <definedName name="aumentos_11" localSheetId="15">#REF!</definedName>
    <definedName name="aumentos_11" localSheetId="16">#REF!</definedName>
    <definedName name="aumentos_11" localSheetId="17">#REF!</definedName>
    <definedName name="aumentos_11" localSheetId="18">#REF!</definedName>
    <definedName name="aumentos_11" localSheetId="3">#REF!</definedName>
    <definedName name="aumentos_11" localSheetId="5">#REF!</definedName>
    <definedName name="aumentos_11" localSheetId="6">#REF!</definedName>
    <definedName name="aumentos_11" localSheetId="8">#REF!</definedName>
    <definedName name="aumentos_11" localSheetId="9">#REF!</definedName>
    <definedName name="aumentos_11" localSheetId="0">#REF!</definedName>
    <definedName name="aumentos_11">#REF!</definedName>
    <definedName name="aumentos_11_1">NA()</definedName>
    <definedName name="aumentos_12" localSheetId="10">#REF!</definedName>
    <definedName name="aumentos_12" localSheetId="11">#REF!</definedName>
    <definedName name="aumentos_12" localSheetId="12">#REF!</definedName>
    <definedName name="aumentos_12" localSheetId="13">#REF!</definedName>
    <definedName name="aumentos_12" localSheetId="14">#REF!</definedName>
    <definedName name="aumentos_12" localSheetId="15">#REF!</definedName>
    <definedName name="aumentos_12" localSheetId="16">#REF!</definedName>
    <definedName name="aumentos_12" localSheetId="17">#REF!</definedName>
    <definedName name="aumentos_12" localSheetId="18">#REF!</definedName>
    <definedName name="aumentos_12" localSheetId="3">#REF!</definedName>
    <definedName name="aumentos_12" localSheetId="4">#REF!</definedName>
    <definedName name="aumentos_12" localSheetId="5">#REF!</definedName>
    <definedName name="aumentos_12" localSheetId="6">#REF!</definedName>
    <definedName name="aumentos_12" localSheetId="8">#REF!</definedName>
    <definedName name="aumentos_12" localSheetId="9">#REF!</definedName>
    <definedName name="aumentos_12" localSheetId="0">#REF!</definedName>
    <definedName name="aumentos_12">#REF!</definedName>
    <definedName name="aumentos_18" localSheetId="10">#REF!</definedName>
    <definedName name="aumentos_18" localSheetId="11">#REF!</definedName>
    <definedName name="aumentos_18" localSheetId="12">#REF!</definedName>
    <definedName name="aumentos_18" localSheetId="13">#REF!</definedName>
    <definedName name="aumentos_18" localSheetId="14">#REF!</definedName>
    <definedName name="aumentos_18" localSheetId="15">#REF!</definedName>
    <definedName name="aumentos_18" localSheetId="16">#REF!</definedName>
    <definedName name="aumentos_18" localSheetId="17">#REF!</definedName>
    <definedName name="aumentos_18" localSheetId="18">#REF!</definedName>
    <definedName name="aumentos_18" localSheetId="3">#REF!</definedName>
    <definedName name="aumentos_18" localSheetId="4">#REF!</definedName>
    <definedName name="aumentos_18" localSheetId="5">#REF!</definedName>
    <definedName name="aumentos_18" localSheetId="6">#REF!</definedName>
    <definedName name="aumentos_18" localSheetId="8">#REF!</definedName>
    <definedName name="aumentos_18" localSheetId="9">#REF!</definedName>
    <definedName name="aumentos_18" localSheetId="0">#REF!</definedName>
    <definedName name="aumentos_18">#REF!</definedName>
    <definedName name="aumentos_19" localSheetId="10">#REF!</definedName>
    <definedName name="aumentos_19" localSheetId="11">#REF!</definedName>
    <definedName name="aumentos_19" localSheetId="12">#REF!</definedName>
    <definedName name="aumentos_19" localSheetId="13">#REF!</definedName>
    <definedName name="aumentos_19" localSheetId="14">#REF!</definedName>
    <definedName name="aumentos_19" localSheetId="15">#REF!</definedName>
    <definedName name="aumentos_19" localSheetId="16">#REF!</definedName>
    <definedName name="aumentos_19" localSheetId="17">#REF!</definedName>
    <definedName name="aumentos_19" localSheetId="18">#REF!</definedName>
    <definedName name="aumentos_19" localSheetId="3">#REF!</definedName>
    <definedName name="aumentos_19" localSheetId="5">#REF!</definedName>
    <definedName name="aumentos_19" localSheetId="6">#REF!</definedName>
    <definedName name="aumentos_19" localSheetId="8">#REF!</definedName>
    <definedName name="aumentos_19" localSheetId="9">#REF!</definedName>
    <definedName name="aumentos_19" localSheetId="0">#REF!</definedName>
    <definedName name="aumentos_19">#REF!</definedName>
    <definedName name="aumentos_20" localSheetId="10">#REF!</definedName>
    <definedName name="aumentos_20" localSheetId="11">#REF!</definedName>
    <definedName name="aumentos_20" localSheetId="12">#REF!</definedName>
    <definedName name="aumentos_20" localSheetId="13">#REF!</definedName>
    <definedName name="aumentos_20" localSheetId="14">#REF!</definedName>
    <definedName name="aumentos_20" localSheetId="16">#REF!</definedName>
    <definedName name="aumentos_20" localSheetId="17">#REF!</definedName>
    <definedName name="aumentos_20" localSheetId="18">#REF!</definedName>
    <definedName name="aumentos_20" localSheetId="3">#REF!</definedName>
    <definedName name="aumentos_20" localSheetId="4">#REF!</definedName>
    <definedName name="aumentos_20" localSheetId="5">#REF!</definedName>
    <definedName name="aumentos_20" localSheetId="6">#REF!</definedName>
    <definedName name="aumentos_20" localSheetId="8">#REF!</definedName>
    <definedName name="aumentos_20" localSheetId="9">#REF!</definedName>
    <definedName name="aumentos_20" localSheetId="0">#REF!</definedName>
    <definedName name="aumentos_20">#REF!</definedName>
    <definedName name="aumentos_21" localSheetId="10">#REF!</definedName>
    <definedName name="aumentos_21" localSheetId="11">#REF!</definedName>
    <definedName name="aumentos_21" localSheetId="12">#REF!</definedName>
    <definedName name="aumentos_21" localSheetId="13">#REF!</definedName>
    <definedName name="aumentos_21" localSheetId="14">#REF!</definedName>
    <definedName name="aumentos_21" localSheetId="16">#REF!</definedName>
    <definedName name="aumentos_21" localSheetId="17">#REF!</definedName>
    <definedName name="aumentos_21" localSheetId="18">#REF!</definedName>
    <definedName name="aumentos_21" localSheetId="3">#REF!</definedName>
    <definedName name="aumentos_21" localSheetId="4">#REF!</definedName>
    <definedName name="aumentos_21" localSheetId="5">#REF!</definedName>
    <definedName name="aumentos_21" localSheetId="6">#REF!</definedName>
    <definedName name="aumentos_21" localSheetId="8">#REF!</definedName>
    <definedName name="aumentos_21" localSheetId="9">#REF!</definedName>
    <definedName name="aumentos_21" localSheetId="0">#REF!</definedName>
    <definedName name="aumentos_21">#REF!</definedName>
    <definedName name="aumentos_22" localSheetId="10">#REF!</definedName>
    <definedName name="aumentos_22" localSheetId="11">#REF!</definedName>
    <definedName name="aumentos_22" localSheetId="12">#REF!</definedName>
    <definedName name="aumentos_22" localSheetId="13">#REF!</definedName>
    <definedName name="aumentos_22" localSheetId="14">#REF!</definedName>
    <definedName name="aumentos_22" localSheetId="16">#REF!</definedName>
    <definedName name="aumentos_22" localSheetId="17">#REF!</definedName>
    <definedName name="aumentos_22" localSheetId="18">#REF!</definedName>
    <definedName name="aumentos_22" localSheetId="3">#REF!</definedName>
    <definedName name="aumentos_22" localSheetId="4">#REF!</definedName>
    <definedName name="aumentos_22" localSheetId="5">#REF!</definedName>
    <definedName name="aumentos_22" localSheetId="6">#REF!</definedName>
    <definedName name="aumentos_22" localSheetId="8">#REF!</definedName>
    <definedName name="aumentos_22" localSheetId="9">#REF!</definedName>
    <definedName name="aumentos_22" localSheetId="0">#REF!</definedName>
    <definedName name="aumentos_22">#REF!</definedName>
    <definedName name="aumentos_23" localSheetId="10">#REF!</definedName>
    <definedName name="aumentos_23" localSheetId="11">#REF!</definedName>
    <definedName name="aumentos_23" localSheetId="12">#REF!</definedName>
    <definedName name="aumentos_23" localSheetId="13">#REF!</definedName>
    <definedName name="aumentos_23" localSheetId="14">#REF!</definedName>
    <definedName name="aumentos_23" localSheetId="16">#REF!</definedName>
    <definedName name="aumentos_23" localSheetId="17">#REF!</definedName>
    <definedName name="aumentos_23" localSheetId="18">#REF!</definedName>
    <definedName name="aumentos_23" localSheetId="3">#REF!</definedName>
    <definedName name="aumentos_23" localSheetId="4">#REF!</definedName>
    <definedName name="aumentos_23" localSheetId="5">#REF!</definedName>
    <definedName name="aumentos_23" localSheetId="6">#REF!</definedName>
    <definedName name="aumentos_23" localSheetId="8">#REF!</definedName>
    <definedName name="aumentos_23" localSheetId="9">#REF!</definedName>
    <definedName name="aumentos_23" localSheetId="0">#REF!</definedName>
    <definedName name="aumentos_23">#REF!</definedName>
    <definedName name="aumentos_24" localSheetId="10">#REF!</definedName>
    <definedName name="aumentos_24" localSheetId="11">#REF!</definedName>
    <definedName name="aumentos_24" localSheetId="12">#REF!</definedName>
    <definedName name="aumentos_24" localSheetId="13">#REF!</definedName>
    <definedName name="aumentos_24" localSheetId="14">#REF!</definedName>
    <definedName name="aumentos_24" localSheetId="16">#REF!</definedName>
    <definedName name="aumentos_24" localSheetId="17">#REF!</definedName>
    <definedName name="aumentos_24" localSheetId="18">#REF!</definedName>
    <definedName name="aumentos_24" localSheetId="3">#REF!</definedName>
    <definedName name="aumentos_24" localSheetId="4">#REF!</definedName>
    <definedName name="aumentos_24" localSheetId="5">#REF!</definedName>
    <definedName name="aumentos_24" localSheetId="6">#REF!</definedName>
    <definedName name="aumentos_24" localSheetId="8">#REF!</definedName>
    <definedName name="aumentos_24" localSheetId="9">#REF!</definedName>
    <definedName name="aumentos_24" localSheetId="0">#REF!</definedName>
    <definedName name="aumentos_24">#REF!</definedName>
    <definedName name="aumentos_25" localSheetId="10">#REF!</definedName>
    <definedName name="aumentos_25" localSheetId="11">#REF!</definedName>
    <definedName name="aumentos_25" localSheetId="12">#REF!</definedName>
    <definedName name="aumentos_25" localSheetId="13">#REF!</definedName>
    <definedName name="aumentos_25" localSheetId="14">#REF!</definedName>
    <definedName name="aumentos_25" localSheetId="16">#REF!</definedName>
    <definedName name="aumentos_25" localSheetId="17">#REF!</definedName>
    <definedName name="aumentos_25" localSheetId="18">#REF!</definedName>
    <definedName name="aumentos_25" localSheetId="3">#REF!</definedName>
    <definedName name="aumentos_25" localSheetId="4">#REF!</definedName>
    <definedName name="aumentos_25" localSheetId="5">#REF!</definedName>
    <definedName name="aumentos_25" localSheetId="6">#REF!</definedName>
    <definedName name="aumentos_25" localSheetId="8">#REF!</definedName>
    <definedName name="aumentos_25" localSheetId="9">#REF!</definedName>
    <definedName name="aumentos_25" localSheetId="0">#REF!</definedName>
    <definedName name="aumentos_25">#REF!</definedName>
    <definedName name="aumentos_26" localSheetId="10">#REF!</definedName>
    <definedName name="aumentos_26" localSheetId="11">#REF!</definedName>
    <definedName name="aumentos_26" localSheetId="12">#REF!</definedName>
    <definedName name="aumentos_26" localSheetId="13">#REF!</definedName>
    <definedName name="aumentos_26" localSheetId="14">#REF!</definedName>
    <definedName name="aumentos_26" localSheetId="16">#REF!</definedName>
    <definedName name="aumentos_26" localSheetId="17">#REF!</definedName>
    <definedName name="aumentos_26" localSheetId="18">#REF!</definedName>
    <definedName name="aumentos_26" localSheetId="3">#REF!</definedName>
    <definedName name="aumentos_26" localSheetId="4">#REF!</definedName>
    <definedName name="aumentos_26" localSheetId="5">#REF!</definedName>
    <definedName name="aumentos_26" localSheetId="6">#REF!</definedName>
    <definedName name="aumentos_26" localSheetId="8">#REF!</definedName>
    <definedName name="aumentos_26" localSheetId="9">#REF!</definedName>
    <definedName name="aumentos_26" localSheetId="0">#REF!</definedName>
    <definedName name="aumentos_26">#REF!</definedName>
    <definedName name="aumentos_27" localSheetId="10">#REF!</definedName>
    <definedName name="aumentos_27" localSheetId="11">#REF!</definedName>
    <definedName name="aumentos_27" localSheetId="12">#REF!</definedName>
    <definedName name="aumentos_27" localSheetId="13">#REF!</definedName>
    <definedName name="aumentos_27" localSheetId="14">#REF!</definedName>
    <definedName name="aumentos_27" localSheetId="16">#REF!</definedName>
    <definedName name="aumentos_27" localSheetId="17">#REF!</definedName>
    <definedName name="aumentos_27" localSheetId="18">#REF!</definedName>
    <definedName name="aumentos_27" localSheetId="3">#REF!</definedName>
    <definedName name="aumentos_27" localSheetId="4">#REF!</definedName>
    <definedName name="aumentos_27" localSheetId="5">#REF!</definedName>
    <definedName name="aumentos_27" localSheetId="6">#REF!</definedName>
    <definedName name="aumentos_27" localSheetId="8">#REF!</definedName>
    <definedName name="aumentos_27" localSheetId="9">#REF!</definedName>
    <definedName name="aumentos_27" localSheetId="0">#REF!</definedName>
    <definedName name="aumentos_27">#REF!</definedName>
    <definedName name="aumentos_28" localSheetId="10">#REF!</definedName>
    <definedName name="aumentos_28" localSheetId="11">#REF!</definedName>
    <definedName name="aumentos_28" localSheetId="12">#REF!</definedName>
    <definedName name="aumentos_28" localSheetId="13">#REF!</definedName>
    <definedName name="aumentos_28" localSheetId="14">#REF!</definedName>
    <definedName name="aumentos_28" localSheetId="16">#REF!</definedName>
    <definedName name="aumentos_28" localSheetId="17">#REF!</definedName>
    <definedName name="aumentos_28" localSheetId="18">#REF!</definedName>
    <definedName name="aumentos_28" localSheetId="3">#REF!</definedName>
    <definedName name="aumentos_28" localSheetId="4">#REF!</definedName>
    <definedName name="aumentos_28" localSheetId="5">#REF!</definedName>
    <definedName name="aumentos_28" localSheetId="6">#REF!</definedName>
    <definedName name="aumentos_28" localSheetId="8">#REF!</definedName>
    <definedName name="aumentos_28" localSheetId="9">#REF!</definedName>
    <definedName name="aumentos_28" localSheetId="0">#REF!</definedName>
    <definedName name="aumentos_28">#REF!</definedName>
    <definedName name="aumentos_29" localSheetId="10">#REF!</definedName>
    <definedName name="aumentos_29" localSheetId="11">#REF!</definedName>
    <definedName name="aumentos_29" localSheetId="12">#REF!</definedName>
    <definedName name="aumentos_29" localSheetId="13">#REF!</definedName>
    <definedName name="aumentos_29" localSheetId="14">#REF!</definedName>
    <definedName name="aumentos_29" localSheetId="16">#REF!</definedName>
    <definedName name="aumentos_29" localSheetId="17">#REF!</definedName>
    <definedName name="aumentos_29" localSheetId="18">#REF!</definedName>
    <definedName name="aumentos_29" localSheetId="3">#REF!</definedName>
    <definedName name="aumentos_29" localSheetId="4">#REF!</definedName>
    <definedName name="aumentos_29" localSheetId="5">#REF!</definedName>
    <definedName name="aumentos_29" localSheetId="6">#REF!</definedName>
    <definedName name="aumentos_29" localSheetId="8">#REF!</definedName>
    <definedName name="aumentos_29" localSheetId="9">#REF!</definedName>
    <definedName name="aumentos_29" localSheetId="0">#REF!</definedName>
    <definedName name="aumentos_29">#REF!</definedName>
    <definedName name="aumentos_30" localSheetId="10">#REF!</definedName>
    <definedName name="aumentos_30" localSheetId="11">#REF!</definedName>
    <definedName name="aumentos_30" localSheetId="12">#REF!</definedName>
    <definedName name="aumentos_30" localSheetId="13">#REF!</definedName>
    <definedName name="aumentos_30" localSheetId="14">#REF!</definedName>
    <definedName name="aumentos_30" localSheetId="16">#REF!</definedName>
    <definedName name="aumentos_30" localSheetId="17">#REF!</definedName>
    <definedName name="aumentos_30" localSheetId="18">#REF!</definedName>
    <definedName name="aumentos_30" localSheetId="3">#REF!</definedName>
    <definedName name="aumentos_30" localSheetId="4">#REF!</definedName>
    <definedName name="aumentos_30" localSheetId="5">#REF!</definedName>
    <definedName name="aumentos_30" localSheetId="6">#REF!</definedName>
    <definedName name="aumentos_30" localSheetId="8">#REF!</definedName>
    <definedName name="aumentos_30" localSheetId="9">#REF!</definedName>
    <definedName name="aumentos_30" localSheetId="0">#REF!</definedName>
    <definedName name="aumentos_30">#REF!</definedName>
    <definedName name="aumentos_31" localSheetId="10">#REF!</definedName>
    <definedName name="aumentos_31" localSheetId="11">#REF!</definedName>
    <definedName name="aumentos_31" localSheetId="12">#REF!</definedName>
    <definedName name="aumentos_31" localSheetId="13">#REF!</definedName>
    <definedName name="aumentos_31" localSheetId="14">#REF!</definedName>
    <definedName name="aumentos_31" localSheetId="16">#REF!</definedName>
    <definedName name="aumentos_31" localSheetId="17">#REF!</definedName>
    <definedName name="aumentos_31" localSheetId="18">#REF!</definedName>
    <definedName name="aumentos_31" localSheetId="3">#REF!</definedName>
    <definedName name="aumentos_31" localSheetId="4">#REF!</definedName>
    <definedName name="aumentos_31" localSheetId="5">#REF!</definedName>
    <definedName name="aumentos_31" localSheetId="6">#REF!</definedName>
    <definedName name="aumentos_31" localSheetId="8">#REF!</definedName>
    <definedName name="aumentos_31" localSheetId="9">#REF!</definedName>
    <definedName name="aumentos_31" localSheetId="0">#REF!</definedName>
    <definedName name="aumentos_31">#REF!</definedName>
    <definedName name="aumentos_32" localSheetId="10">#REF!</definedName>
    <definedName name="aumentos_32" localSheetId="11">#REF!</definedName>
    <definedName name="aumentos_32" localSheetId="12">#REF!</definedName>
    <definedName name="aumentos_32" localSheetId="13">#REF!</definedName>
    <definedName name="aumentos_32" localSheetId="14">#REF!</definedName>
    <definedName name="aumentos_32" localSheetId="16">#REF!</definedName>
    <definedName name="aumentos_32" localSheetId="17">#REF!</definedName>
    <definedName name="aumentos_32" localSheetId="18">#REF!</definedName>
    <definedName name="aumentos_32" localSheetId="3">#REF!</definedName>
    <definedName name="aumentos_32" localSheetId="4">#REF!</definedName>
    <definedName name="aumentos_32" localSheetId="5">#REF!</definedName>
    <definedName name="aumentos_32" localSheetId="6">#REF!</definedName>
    <definedName name="aumentos_32" localSheetId="8">#REF!</definedName>
    <definedName name="aumentos_32" localSheetId="9">#REF!</definedName>
    <definedName name="aumentos_32" localSheetId="0">#REF!</definedName>
    <definedName name="aumentos_32">#REF!</definedName>
    <definedName name="aumentos_33" localSheetId="10">#REF!</definedName>
    <definedName name="aumentos_33" localSheetId="11">#REF!</definedName>
    <definedName name="aumentos_33" localSheetId="12">#REF!</definedName>
    <definedName name="aumentos_33" localSheetId="13">#REF!</definedName>
    <definedName name="aumentos_33" localSheetId="14">#REF!</definedName>
    <definedName name="aumentos_33" localSheetId="16">#REF!</definedName>
    <definedName name="aumentos_33" localSheetId="17">#REF!</definedName>
    <definedName name="aumentos_33" localSheetId="18">#REF!</definedName>
    <definedName name="aumentos_33" localSheetId="3">#REF!</definedName>
    <definedName name="aumentos_33" localSheetId="4">#REF!</definedName>
    <definedName name="aumentos_33" localSheetId="5">#REF!</definedName>
    <definedName name="aumentos_33" localSheetId="6">#REF!</definedName>
    <definedName name="aumentos_33" localSheetId="8">#REF!</definedName>
    <definedName name="aumentos_33" localSheetId="9">#REF!</definedName>
    <definedName name="aumentos_33" localSheetId="0">#REF!</definedName>
    <definedName name="aumentos_33">#REF!</definedName>
    <definedName name="aumentos_34" localSheetId="10">#REF!</definedName>
    <definedName name="aumentos_34" localSheetId="11">#REF!</definedName>
    <definedName name="aumentos_34" localSheetId="12">#REF!</definedName>
    <definedName name="aumentos_34" localSheetId="13">#REF!</definedName>
    <definedName name="aumentos_34" localSheetId="14">#REF!</definedName>
    <definedName name="aumentos_34" localSheetId="16">#REF!</definedName>
    <definedName name="aumentos_34" localSheetId="17">#REF!</definedName>
    <definedName name="aumentos_34" localSheetId="18">#REF!</definedName>
    <definedName name="aumentos_34" localSheetId="3">#REF!</definedName>
    <definedName name="aumentos_34" localSheetId="4">#REF!</definedName>
    <definedName name="aumentos_34" localSheetId="5">#REF!</definedName>
    <definedName name="aumentos_34" localSheetId="6">#REF!</definedName>
    <definedName name="aumentos_34" localSheetId="8">#REF!</definedName>
    <definedName name="aumentos_34" localSheetId="9">#REF!</definedName>
    <definedName name="aumentos_34" localSheetId="0">#REF!</definedName>
    <definedName name="aumentos_34">#REF!</definedName>
    <definedName name="aumentos_35" localSheetId="10">#REF!</definedName>
    <definedName name="aumentos_35" localSheetId="11">#REF!</definedName>
    <definedName name="aumentos_35" localSheetId="12">#REF!</definedName>
    <definedName name="aumentos_35" localSheetId="13">#REF!</definedName>
    <definedName name="aumentos_35" localSheetId="14">#REF!</definedName>
    <definedName name="aumentos_35" localSheetId="16">#REF!</definedName>
    <definedName name="aumentos_35" localSheetId="17">#REF!</definedName>
    <definedName name="aumentos_35" localSheetId="18">#REF!</definedName>
    <definedName name="aumentos_35" localSheetId="3">#REF!</definedName>
    <definedName name="aumentos_35" localSheetId="4">#REF!</definedName>
    <definedName name="aumentos_35" localSheetId="5">#REF!</definedName>
    <definedName name="aumentos_35" localSheetId="6">#REF!</definedName>
    <definedName name="aumentos_35" localSheetId="8">#REF!</definedName>
    <definedName name="aumentos_35" localSheetId="9">#REF!</definedName>
    <definedName name="aumentos_35" localSheetId="0">#REF!</definedName>
    <definedName name="aumentos_35">#REF!</definedName>
    <definedName name="aumentos_36" localSheetId="10">#REF!</definedName>
    <definedName name="aumentos_36" localSheetId="11">#REF!</definedName>
    <definedName name="aumentos_36" localSheetId="12">#REF!</definedName>
    <definedName name="aumentos_36" localSheetId="13">#REF!</definedName>
    <definedName name="aumentos_36" localSheetId="14">#REF!</definedName>
    <definedName name="aumentos_36" localSheetId="16">#REF!</definedName>
    <definedName name="aumentos_36" localSheetId="17">#REF!</definedName>
    <definedName name="aumentos_36" localSheetId="18">#REF!</definedName>
    <definedName name="aumentos_36" localSheetId="3">#REF!</definedName>
    <definedName name="aumentos_36" localSheetId="4">#REF!</definedName>
    <definedName name="aumentos_36" localSheetId="5">#REF!</definedName>
    <definedName name="aumentos_36" localSheetId="6">#REF!</definedName>
    <definedName name="aumentos_36" localSheetId="8">#REF!</definedName>
    <definedName name="aumentos_36" localSheetId="9">#REF!</definedName>
    <definedName name="aumentos_36" localSheetId="0">#REF!</definedName>
    <definedName name="aumentos_36">#REF!</definedName>
    <definedName name="aumentos_37" localSheetId="10">#REF!</definedName>
    <definedName name="aumentos_37" localSheetId="11">#REF!</definedName>
    <definedName name="aumentos_37" localSheetId="12">#REF!</definedName>
    <definedName name="aumentos_37" localSheetId="13">#REF!</definedName>
    <definedName name="aumentos_37" localSheetId="14">#REF!</definedName>
    <definedName name="aumentos_37" localSheetId="16">#REF!</definedName>
    <definedName name="aumentos_37" localSheetId="17">#REF!</definedName>
    <definedName name="aumentos_37" localSheetId="18">#REF!</definedName>
    <definedName name="aumentos_37" localSheetId="3">#REF!</definedName>
    <definedName name="aumentos_37" localSheetId="4">#REF!</definedName>
    <definedName name="aumentos_37" localSheetId="5">#REF!</definedName>
    <definedName name="aumentos_37" localSheetId="6">#REF!</definedName>
    <definedName name="aumentos_37" localSheetId="8">#REF!</definedName>
    <definedName name="aumentos_37" localSheetId="9">#REF!</definedName>
    <definedName name="aumentos_37" localSheetId="0">#REF!</definedName>
    <definedName name="aumentos_37">#REF!</definedName>
    <definedName name="aumentos_38" localSheetId="10">#REF!</definedName>
    <definedName name="aumentos_38" localSheetId="11">#REF!</definedName>
    <definedName name="aumentos_38" localSheetId="12">#REF!</definedName>
    <definedName name="aumentos_38" localSheetId="13">#REF!</definedName>
    <definedName name="aumentos_38" localSheetId="14">#REF!</definedName>
    <definedName name="aumentos_38" localSheetId="16">#REF!</definedName>
    <definedName name="aumentos_38" localSheetId="17">#REF!</definedName>
    <definedName name="aumentos_38" localSheetId="18">#REF!</definedName>
    <definedName name="aumentos_38" localSheetId="3">#REF!</definedName>
    <definedName name="aumentos_38" localSheetId="4">#REF!</definedName>
    <definedName name="aumentos_38" localSheetId="5">#REF!</definedName>
    <definedName name="aumentos_38" localSheetId="6">#REF!</definedName>
    <definedName name="aumentos_38" localSheetId="8">#REF!</definedName>
    <definedName name="aumentos_38" localSheetId="9">#REF!</definedName>
    <definedName name="aumentos_38" localSheetId="0">#REF!</definedName>
    <definedName name="aumentos_38">#REF!</definedName>
    <definedName name="aumentos_39" localSheetId="10">#REF!</definedName>
    <definedName name="aumentos_39" localSheetId="11">#REF!</definedName>
    <definedName name="aumentos_39" localSheetId="12">#REF!</definedName>
    <definedName name="aumentos_39" localSheetId="13">#REF!</definedName>
    <definedName name="aumentos_39" localSheetId="14">#REF!</definedName>
    <definedName name="aumentos_39" localSheetId="16">#REF!</definedName>
    <definedName name="aumentos_39" localSheetId="17">#REF!</definedName>
    <definedName name="aumentos_39" localSheetId="18">#REF!</definedName>
    <definedName name="aumentos_39" localSheetId="3">#REF!</definedName>
    <definedName name="aumentos_39" localSheetId="5">#REF!</definedName>
    <definedName name="aumentos_39" localSheetId="6">#REF!</definedName>
    <definedName name="aumentos_39" localSheetId="8">#REF!</definedName>
    <definedName name="aumentos_39" localSheetId="9">#REF!</definedName>
    <definedName name="aumentos_39" localSheetId="0">#REF!</definedName>
    <definedName name="aumentos_39">#REF!</definedName>
    <definedName name="aumentos_43" localSheetId="10">#REF!</definedName>
    <definedName name="aumentos_43" localSheetId="11">#REF!</definedName>
    <definedName name="aumentos_43" localSheetId="12">#REF!</definedName>
    <definedName name="aumentos_43" localSheetId="13">#REF!</definedName>
    <definedName name="aumentos_43" localSheetId="14">#REF!</definedName>
    <definedName name="aumentos_43" localSheetId="16">#REF!</definedName>
    <definedName name="aumentos_43" localSheetId="17">#REF!</definedName>
    <definedName name="aumentos_43" localSheetId="18">#REF!</definedName>
    <definedName name="aumentos_43" localSheetId="3">#REF!</definedName>
    <definedName name="aumentos_43" localSheetId="5">#REF!</definedName>
    <definedName name="aumentos_43" localSheetId="6">#REF!</definedName>
    <definedName name="aumentos_43" localSheetId="8">#REF!</definedName>
    <definedName name="aumentos_43" localSheetId="9">#REF!</definedName>
    <definedName name="aumentos_43" localSheetId="0">#REF!</definedName>
    <definedName name="aumentos_43">#REF!</definedName>
    <definedName name="aumentos_44" localSheetId="10">#REF!</definedName>
    <definedName name="aumentos_44" localSheetId="11">#REF!</definedName>
    <definedName name="aumentos_44" localSheetId="12">#REF!</definedName>
    <definedName name="aumentos_44" localSheetId="13">#REF!</definedName>
    <definedName name="aumentos_44" localSheetId="14">#REF!</definedName>
    <definedName name="aumentos_44" localSheetId="16">#REF!</definedName>
    <definedName name="aumentos_44" localSheetId="17">#REF!</definedName>
    <definedName name="aumentos_44" localSheetId="18">#REF!</definedName>
    <definedName name="aumentos_44" localSheetId="3">#REF!</definedName>
    <definedName name="aumentos_44" localSheetId="5">#REF!</definedName>
    <definedName name="aumentos_44" localSheetId="6">#REF!</definedName>
    <definedName name="aumentos_44" localSheetId="8">#REF!</definedName>
    <definedName name="aumentos_44" localSheetId="9">#REF!</definedName>
    <definedName name="aumentos_44" localSheetId="0">#REF!</definedName>
    <definedName name="aumentos_44">#REF!</definedName>
    <definedName name="aumentos_45" localSheetId="10">#REF!</definedName>
    <definedName name="aumentos_45" localSheetId="11">#REF!</definedName>
    <definedName name="aumentos_45" localSheetId="12">#REF!</definedName>
    <definedName name="aumentos_45" localSheetId="13">#REF!</definedName>
    <definedName name="aumentos_45" localSheetId="14">#REF!</definedName>
    <definedName name="aumentos_45" localSheetId="16">#REF!</definedName>
    <definedName name="aumentos_45" localSheetId="17">#REF!</definedName>
    <definedName name="aumentos_45" localSheetId="18">#REF!</definedName>
    <definedName name="aumentos_45" localSheetId="3">#REF!</definedName>
    <definedName name="aumentos_45" localSheetId="5">#REF!</definedName>
    <definedName name="aumentos_45" localSheetId="6">#REF!</definedName>
    <definedName name="aumentos_45" localSheetId="8">#REF!</definedName>
    <definedName name="aumentos_45" localSheetId="9">#REF!</definedName>
    <definedName name="aumentos_45" localSheetId="0">#REF!</definedName>
    <definedName name="aumentos_45">#REF!</definedName>
    <definedName name="aumentos_46" localSheetId="10">#REF!</definedName>
    <definedName name="aumentos_46" localSheetId="11">#REF!</definedName>
    <definedName name="aumentos_46" localSheetId="12">#REF!</definedName>
    <definedName name="aumentos_46" localSheetId="13">#REF!</definedName>
    <definedName name="aumentos_46" localSheetId="14">#REF!</definedName>
    <definedName name="aumentos_46" localSheetId="16">#REF!</definedName>
    <definedName name="aumentos_46" localSheetId="17">#REF!</definedName>
    <definedName name="aumentos_46" localSheetId="18">#REF!</definedName>
    <definedName name="aumentos_46" localSheetId="3">#REF!</definedName>
    <definedName name="aumentos_46" localSheetId="5">#REF!</definedName>
    <definedName name="aumentos_46" localSheetId="6">#REF!</definedName>
    <definedName name="aumentos_46" localSheetId="8">#REF!</definedName>
    <definedName name="aumentos_46" localSheetId="9">#REF!</definedName>
    <definedName name="aumentos_46" localSheetId="0">#REF!</definedName>
    <definedName name="aumentos_46">#REF!</definedName>
    <definedName name="aumentos_47" localSheetId="10">#REF!</definedName>
    <definedName name="aumentos_47" localSheetId="11">#REF!</definedName>
    <definedName name="aumentos_47" localSheetId="12">#REF!</definedName>
    <definedName name="aumentos_47" localSheetId="13">#REF!</definedName>
    <definedName name="aumentos_47" localSheetId="14">#REF!</definedName>
    <definedName name="aumentos_47" localSheetId="16">#REF!</definedName>
    <definedName name="aumentos_47" localSheetId="17">#REF!</definedName>
    <definedName name="aumentos_47" localSheetId="18">#REF!</definedName>
    <definedName name="aumentos_47" localSheetId="3">#REF!</definedName>
    <definedName name="aumentos_47" localSheetId="5">#REF!</definedName>
    <definedName name="aumentos_47" localSheetId="6">#REF!</definedName>
    <definedName name="aumentos_47" localSheetId="8">#REF!</definedName>
    <definedName name="aumentos_47" localSheetId="9">#REF!</definedName>
    <definedName name="aumentos_47" localSheetId="0">#REF!</definedName>
    <definedName name="aumentos_47">#REF!</definedName>
    <definedName name="aumentos_48" localSheetId="10">#REF!</definedName>
    <definedName name="aumentos_48" localSheetId="11">#REF!</definedName>
    <definedName name="aumentos_48" localSheetId="12">#REF!</definedName>
    <definedName name="aumentos_48" localSheetId="13">#REF!</definedName>
    <definedName name="aumentos_48" localSheetId="14">#REF!</definedName>
    <definedName name="aumentos_48" localSheetId="16">#REF!</definedName>
    <definedName name="aumentos_48" localSheetId="17">#REF!</definedName>
    <definedName name="aumentos_48" localSheetId="18">#REF!</definedName>
    <definedName name="aumentos_48" localSheetId="3">#REF!</definedName>
    <definedName name="aumentos_48" localSheetId="5">#REF!</definedName>
    <definedName name="aumentos_48" localSheetId="6">#REF!</definedName>
    <definedName name="aumentos_48" localSheetId="8">#REF!</definedName>
    <definedName name="aumentos_48" localSheetId="9">#REF!</definedName>
    <definedName name="aumentos_48" localSheetId="0">#REF!</definedName>
    <definedName name="aumentos_48">#REF!</definedName>
    <definedName name="aumentos_49" localSheetId="10">#REF!</definedName>
    <definedName name="aumentos_49" localSheetId="11">#REF!</definedName>
    <definedName name="aumentos_49" localSheetId="12">#REF!</definedName>
    <definedName name="aumentos_49" localSheetId="13">#REF!</definedName>
    <definedName name="aumentos_49" localSheetId="14">#REF!</definedName>
    <definedName name="aumentos_49" localSheetId="16">#REF!</definedName>
    <definedName name="aumentos_49" localSheetId="17">#REF!</definedName>
    <definedName name="aumentos_49" localSheetId="18">#REF!</definedName>
    <definedName name="aumentos_49" localSheetId="3">#REF!</definedName>
    <definedName name="aumentos_49" localSheetId="5">#REF!</definedName>
    <definedName name="aumentos_49" localSheetId="6">#REF!</definedName>
    <definedName name="aumentos_49" localSheetId="8">#REF!</definedName>
    <definedName name="aumentos_49" localSheetId="9">#REF!</definedName>
    <definedName name="aumentos_49" localSheetId="0">#REF!</definedName>
    <definedName name="aumentos_49">#REF!</definedName>
    <definedName name="aumentos_5" localSheetId="10">#REF!</definedName>
    <definedName name="aumentos_5" localSheetId="11">#REF!</definedName>
    <definedName name="aumentos_5" localSheetId="12">#REF!</definedName>
    <definedName name="aumentos_5" localSheetId="13">#REF!</definedName>
    <definedName name="aumentos_5" localSheetId="14">#REF!</definedName>
    <definedName name="aumentos_5" localSheetId="16">#REF!</definedName>
    <definedName name="aumentos_5" localSheetId="17">#REF!</definedName>
    <definedName name="aumentos_5" localSheetId="18">#REF!</definedName>
    <definedName name="aumentos_5" localSheetId="3">#REF!</definedName>
    <definedName name="aumentos_5" localSheetId="5">#REF!</definedName>
    <definedName name="aumentos_5" localSheetId="6">#REF!</definedName>
    <definedName name="aumentos_5" localSheetId="8">#REF!</definedName>
    <definedName name="aumentos_5" localSheetId="9">#REF!</definedName>
    <definedName name="aumentos_5" localSheetId="0">#REF!</definedName>
    <definedName name="aumentos_5">#REF!</definedName>
    <definedName name="aumentos_50" localSheetId="10">#REF!</definedName>
    <definedName name="aumentos_50" localSheetId="11">#REF!</definedName>
    <definedName name="aumentos_50" localSheetId="12">#REF!</definedName>
    <definedName name="aumentos_50" localSheetId="13">#REF!</definedName>
    <definedName name="aumentos_50" localSheetId="14">#REF!</definedName>
    <definedName name="aumentos_50" localSheetId="16">#REF!</definedName>
    <definedName name="aumentos_50" localSheetId="17">#REF!</definedName>
    <definedName name="aumentos_50" localSheetId="18">#REF!</definedName>
    <definedName name="aumentos_50" localSheetId="3">#REF!</definedName>
    <definedName name="aumentos_50" localSheetId="5">#REF!</definedName>
    <definedName name="aumentos_50" localSheetId="6">#REF!</definedName>
    <definedName name="aumentos_50" localSheetId="8">#REF!</definedName>
    <definedName name="aumentos_50" localSheetId="9">#REF!</definedName>
    <definedName name="aumentos_50" localSheetId="0">#REF!</definedName>
    <definedName name="aumentos_50">#REF!</definedName>
    <definedName name="aumentos_51" localSheetId="10">#REF!</definedName>
    <definedName name="aumentos_51" localSheetId="11">#REF!</definedName>
    <definedName name="aumentos_51" localSheetId="12">#REF!</definedName>
    <definedName name="aumentos_51" localSheetId="13">#REF!</definedName>
    <definedName name="aumentos_51" localSheetId="14">#REF!</definedName>
    <definedName name="aumentos_51" localSheetId="16">#REF!</definedName>
    <definedName name="aumentos_51" localSheetId="17">#REF!</definedName>
    <definedName name="aumentos_51" localSheetId="18">#REF!</definedName>
    <definedName name="aumentos_51" localSheetId="3">#REF!</definedName>
    <definedName name="aumentos_51" localSheetId="5">#REF!</definedName>
    <definedName name="aumentos_51" localSheetId="6">#REF!</definedName>
    <definedName name="aumentos_51" localSheetId="8">#REF!</definedName>
    <definedName name="aumentos_51" localSheetId="9">#REF!</definedName>
    <definedName name="aumentos_51" localSheetId="0">#REF!</definedName>
    <definedName name="aumentos_51">#REF!</definedName>
    <definedName name="aumentos_52" localSheetId="10">#REF!</definedName>
    <definedName name="aumentos_52" localSheetId="11">#REF!</definedName>
    <definedName name="aumentos_52" localSheetId="12">#REF!</definedName>
    <definedName name="aumentos_52" localSheetId="13">#REF!</definedName>
    <definedName name="aumentos_52" localSheetId="14">#REF!</definedName>
    <definedName name="aumentos_52" localSheetId="16">#REF!</definedName>
    <definedName name="aumentos_52" localSheetId="17">#REF!</definedName>
    <definedName name="aumentos_52" localSheetId="18">#REF!</definedName>
    <definedName name="aumentos_52" localSheetId="3">#REF!</definedName>
    <definedName name="aumentos_52" localSheetId="5">#REF!</definedName>
    <definedName name="aumentos_52" localSheetId="6">#REF!</definedName>
    <definedName name="aumentos_52" localSheetId="8">#REF!</definedName>
    <definedName name="aumentos_52" localSheetId="9">#REF!</definedName>
    <definedName name="aumentos_52" localSheetId="0">#REF!</definedName>
    <definedName name="aumentos_52">#REF!</definedName>
    <definedName name="aumentos_53" localSheetId="10">#REF!</definedName>
    <definedName name="aumentos_53" localSheetId="11">#REF!</definedName>
    <definedName name="aumentos_53" localSheetId="12">#REF!</definedName>
    <definedName name="aumentos_53" localSheetId="13">#REF!</definedName>
    <definedName name="aumentos_53" localSheetId="14">#REF!</definedName>
    <definedName name="aumentos_53" localSheetId="16">#REF!</definedName>
    <definedName name="aumentos_53" localSheetId="17">#REF!</definedName>
    <definedName name="aumentos_53" localSheetId="18">#REF!</definedName>
    <definedName name="aumentos_53" localSheetId="3">#REF!</definedName>
    <definedName name="aumentos_53" localSheetId="5">#REF!</definedName>
    <definedName name="aumentos_53" localSheetId="6">#REF!</definedName>
    <definedName name="aumentos_53" localSheetId="8">#REF!</definedName>
    <definedName name="aumentos_53" localSheetId="9">#REF!</definedName>
    <definedName name="aumentos_53" localSheetId="0">#REF!</definedName>
    <definedName name="aumentos_53">#REF!</definedName>
    <definedName name="aumentos_54" localSheetId="10">#REF!</definedName>
    <definedName name="aumentos_54" localSheetId="11">#REF!</definedName>
    <definedName name="aumentos_54" localSheetId="12">#REF!</definedName>
    <definedName name="aumentos_54" localSheetId="13">#REF!</definedName>
    <definedName name="aumentos_54" localSheetId="14">#REF!</definedName>
    <definedName name="aumentos_54" localSheetId="16">#REF!</definedName>
    <definedName name="aumentos_54" localSheetId="17">#REF!</definedName>
    <definedName name="aumentos_54" localSheetId="18">#REF!</definedName>
    <definedName name="aumentos_54" localSheetId="3">#REF!</definedName>
    <definedName name="aumentos_54" localSheetId="5">#REF!</definedName>
    <definedName name="aumentos_54" localSheetId="6">#REF!</definedName>
    <definedName name="aumentos_54" localSheetId="8">#REF!</definedName>
    <definedName name="aumentos_54" localSheetId="9">#REF!</definedName>
    <definedName name="aumentos_54" localSheetId="0">#REF!</definedName>
    <definedName name="aumentos_54">#REF!</definedName>
    <definedName name="aumentos_55" localSheetId="10">#REF!</definedName>
    <definedName name="aumentos_55" localSheetId="11">#REF!</definedName>
    <definedName name="aumentos_55" localSheetId="12">#REF!</definedName>
    <definedName name="aumentos_55" localSheetId="13">#REF!</definedName>
    <definedName name="aumentos_55" localSheetId="14">#REF!</definedName>
    <definedName name="aumentos_55" localSheetId="16">#REF!</definedName>
    <definedName name="aumentos_55" localSheetId="17">#REF!</definedName>
    <definedName name="aumentos_55" localSheetId="18">#REF!</definedName>
    <definedName name="aumentos_55" localSheetId="3">#REF!</definedName>
    <definedName name="aumentos_55" localSheetId="5">#REF!</definedName>
    <definedName name="aumentos_55" localSheetId="6">#REF!</definedName>
    <definedName name="aumentos_55" localSheetId="8">#REF!</definedName>
    <definedName name="aumentos_55" localSheetId="9">#REF!</definedName>
    <definedName name="aumentos_55" localSheetId="0">#REF!</definedName>
    <definedName name="aumentos_55">#REF!</definedName>
    <definedName name="aumentos_56" localSheetId="10">#REF!</definedName>
    <definedName name="aumentos_56" localSheetId="11">#REF!</definedName>
    <definedName name="aumentos_56" localSheetId="12">#REF!</definedName>
    <definedName name="aumentos_56" localSheetId="13">#REF!</definedName>
    <definedName name="aumentos_56" localSheetId="14">#REF!</definedName>
    <definedName name="aumentos_56" localSheetId="16">#REF!</definedName>
    <definedName name="aumentos_56" localSheetId="17">#REF!</definedName>
    <definedName name="aumentos_56" localSheetId="18">#REF!</definedName>
    <definedName name="aumentos_56" localSheetId="3">#REF!</definedName>
    <definedName name="aumentos_56" localSheetId="5">#REF!</definedName>
    <definedName name="aumentos_56" localSheetId="6">#REF!</definedName>
    <definedName name="aumentos_56" localSheetId="8">#REF!</definedName>
    <definedName name="aumentos_56" localSheetId="9">#REF!</definedName>
    <definedName name="aumentos_56" localSheetId="0">#REF!</definedName>
    <definedName name="aumentos_56">#REF!</definedName>
    <definedName name="aumentos_57" localSheetId="10">#REF!</definedName>
    <definedName name="aumentos_57" localSheetId="11">#REF!</definedName>
    <definedName name="aumentos_57" localSheetId="12">#REF!</definedName>
    <definedName name="aumentos_57" localSheetId="13">#REF!</definedName>
    <definedName name="aumentos_57" localSheetId="14">#REF!</definedName>
    <definedName name="aumentos_57" localSheetId="16">#REF!</definedName>
    <definedName name="aumentos_57" localSheetId="17">#REF!</definedName>
    <definedName name="aumentos_57" localSheetId="18">#REF!</definedName>
    <definedName name="aumentos_57" localSheetId="3">#REF!</definedName>
    <definedName name="aumentos_57" localSheetId="5">#REF!</definedName>
    <definedName name="aumentos_57" localSheetId="6">#REF!</definedName>
    <definedName name="aumentos_57" localSheetId="8">#REF!</definedName>
    <definedName name="aumentos_57" localSheetId="9">#REF!</definedName>
    <definedName name="aumentos_57" localSheetId="0">#REF!</definedName>
    <definedName name="aumentos_57">#REF!</definedName>
    <definedName name="aumentos_58" localSheetId="10">#REF!</definedName>
    <definedName name="aumentos_58" localSheetId="11">#REF!</definedName>
    <definedName name="aumentos_58" localSheetId="12">#REF!</definedName>
    <definedName name="aumentos_58" localSheetId="13">#REF!</definedName>
    <definedName name="aumentos_58" localSheetId="14">#REF!</definedName>
    <definedName name="aumentos_58" localSheetId="16">#REF!</definedName>
    <definedName name="aumentos_58" localSheetId="17">#REF!</definedName>
    <definedName name="aumentos_58" localSheetId="18">#REF!</definedName>
    <definedName name="aumentos_58" localSheetId="3">#REF!</definedName>
    <definedName name="aumentos_58" localSheetId="5">#REF!</definedName>
    <definedName name="aumentos_58" localSheetId="6">#REF!</definedName>
    <definedName name="aumentos_58" localSheetId="8">#REF!</definedName>
    <definedName name="aumentos_58" localSheetId="9">#REF!</definedName>
    <definedName name="aumentos_58" localSheetId="0">#REF!</definedName>
    <definedName name="aumentos_58">#REF!</definedName>
    <definedName name="aumentos_59" localSheetId="10">#REF!</definedName>
    <definedName name="aumentos_59" localSheetId="11">#REF!</definedName>
    <definedName name="aumentos_59" localSheetId="12">#REF!</definedName>
    <definedName name="aumentos_59" localSheetId="13">#REF!</definedName>
    <definedName name="aumentos_59" localSheetId="14">#REF!</definedName>
    <definedName name="aumentos_59" localSheetId="16">#REF!</definedName>
    <definedName name="aumentos_59" localSheetId="17">#REF!</definedName>
    <definedName name="aumentos_59" localSheetId="18">#REF!</definedName>
    <definedName name="aumentos_59" localSheetId="3">#REF!</definedName>
    <definedName name="aumentos_59" localSheetId="5">#REF!</definedName>
    <definedName name="aumentos_59" localSheetId="6">#REF!</definedName>
    <definedName name="aumentos_59" localSheetId="8">#REF!</definedName>
    <definedName name="aumentos_59" localSheetId="9">#REF!</definedName>
    <definedName name="aumentos_59" localSheetId="0">#REF!</definedName>
    <definedName name="aumentos_59">#REF!</definedName>
    <definedName name="aumentos_6" localSheetId="10">#REF!</definedName>
    <definedName name="aumentos_6" localSheetId="11">#REF!</definedName>
    <definedName name="aumentos_6" localSheetId="12">#REF!</definedName>
    <definedName name="aumentos_6" localSheetId="13">#REF!</definedName>
    <definedName name="aumentos_6" localSheetId="14">#REF!</definedName>
    <definedName name="aumentos_6" localSheetId="16">#REF!</definedName>
    <definedName name="aumentos_6" localSheetId="17">#REF!</definedName>
    <definedName name="aumentos_6" localSheetId="18">#REF!</definedName>
    <definedName name="aumentos_6" localSheetId="3">#REF!</definedName>
    <definedName name="aumentos_6" localSheetId="5">#REF!</definedName>
    <definedName name="aumentos_6" localSheetId="6">#REF!</definedName>
    <definedName name="aumentos_6" localSheetId="8">#REF!</definedName>
    <definedName name="aumentos_6" localSheetId="9">#REF!</definedName>
    <definedName name="aumentos_6" localSheetId="0">#REF!</definedName>
    <definedName name="aumentos_6">#REF!</definedName>
    <definedName name="aumentos_60" localSheetId="10">#REF!</definedName>
    <definedName name="aumentos_60" localSheetId="11">#REF!</definedName>
    <definedName name="aumentos_60" localSheetId="12">#REF!</definedName>
    <definedName name="aumentos_60" localSheetId="13">#REF!</definedName>
    <definedName name="aumentos_60" localSheetId="14">#REF!</definedName>
    <definedName name="aumentos_60" localSheetId="16">#REF!</definedName>
    <definedName name="aumentos_60" localSheetId="17">#REF!</definedName>
    <definedName name="aumentos_60" localSheetId="18">#REF!</definedName>
    <definedName name="aumentos_60" localSheetId="3">#REF!</definedName>
    <definedName name="aumentos_60" localSheetId="5">#REF!</definedName>
    <definedName name="aumentos_60" localSheetId="6">#REF!</definedName>
    <definedName name="aumentos_60" localSheetId="8">#REF!</definedName>
    <definedName name="aumentos_60" localSheetId="9">#REF!</definedName>
    <definedName name="aumentos_60" localSheetId="0">#REF!</definedName>
    <definedName name="aumentos_60">#REF!</definedName>
    <definedName name="aumentos_61" localSheetId="10">#REF!</definedName>
    <definedName name="aumentos_61" localSheetId="11">#REF!</definedName>
    <definedName name="aumentos_61" localSheetId="12">#REF!</definedName>
    <definedName name="aumentos_61" localSheetId="13">#REF!</definedName>
    <definedName name="aumentos_61" localSheetId="14">#REF!</definedName>
    <definedName name="aumentos_61" localSheetId="16">#REF!</definedName>
    <definedName name="aumentos_61" localSheetId="17">#REF!</definedName>
    <definedName name="aumentos_61" localSheetId="18">#REF!</definedName>
    <definedName name="aumentos_61" localSheetId="3">#REF!</definedName>
    <definedName name="aumentos_61" localSheetId="5">#REF!</definedName>
    <definedName name="aumentos_61" localSheetId="6">#REF!</definedName>
    <definedName name="aumentos_61" localSheetId="8">#REF!</definedName>
    <definedName name="aumentos_61" localSheetId="9">#REF!</definedName>
    <definedName name="aumentos_61" localSheetId="0">#REF!</definedName>
    <definedName name="aumentos_61">#REF!</definedName>
    <definedName name="aumentos_62" localSheetId="10">#REF!</definedName>
    <definedName name="aumentos_62" localSheetId="11">#REF!</definedName>
    <definedName name="aumentos_62" localSheetId="12">#REF!</definedName>
    <definedName name="aumentos_62" localSheetId="13">#REF!</definedName>
    <definedName name="aumentos_62" localSheetId="14">#REF!</definedName>
    <definedName name="aumentos_62" localSheetId="16">#REF!</definedName>
    <definedName name="aumentos_62" localSheetId="17">#REF!</definedName>
    <definedName name="aumentos_62" localSheetId="18">#REF!</definedName>
    <definedName name="aumentos_62" localSheetId="3">#REF!</definedName>
    <definedName name="aumentos_62" localSheetId="5">#REF!</definedName>
    <definedName name="aumentos_62" localSheetId="6">#REF!</definedName>
    <definedName name="aumentos_62" localSheetId="8">#REF!</definedName>
    <definedName name="aumentos_62" localSheetId="9">#REF!</definedName>
    <definedName name="aumentos_62" localSheetId="0">#REF!</definedName>
    <definedName name="aumentos_62">#REF!</definedName>
    <definedName name="aumentos_7" localSheetId="0">#REF!</definedName>
    <definedName name="aumentos_7">#N/A</definedName>
    <definedName name="aumentos_70" localSheetId="10">#REF!</definedName>
    <definedName name="aumentos_70" localSheetId="11">#REF!</definedName>
    <definedName name="aumentos_70" localSheetId="12">#REF!</definedName>
    <definedName name="aumentos_70" localSheetId="13">#REF!</definedName>
    <definedName name="aumentos_70" localSheetId="14">#REF!</definedName>
    <definedName name="aumentos_70" localSheetId="15">#REF!</definedName>
    <definedName name="aumentos_70" localSheetId="16">#REF!</definedName>
    <definedName name="aumentos_70" localSheetId="17">#REF!</definedName>
    <definedName name="aumentos_70" localSheetId="18">#REF!</definedName>
    <definedName name="aumentos_70" localSheetId="3">#REF!</definedName>
    <definedName name="aumentos_70" localSheetId="4">#REF!</definedName>
    <definedName name="aumentos_70" localSheetId="5">#REF!</definedName>
    <definedName name="aumentos_70" localSheetId="6">#REF!</definedName>
    <definedName name="aumentos_70" localSheetId="8">#REF!</definedName>
    <definedName name="aumentos_70" localSheetId="9">#REF!</definedName>
    <definedName name="aumentos_70" localSheetId="0">#REF!</definedName>
    <definedName name="aumentos_70">#REF!</definedName>
    <definedName name="aumentos_71" localSheetId="10">#REF!</definedName>
    <definedName name="aumentos_71" localSheetId="11">#REF!</definedName>
    <definedName name="aumentos_71" localSheetId="12">#REF!</definedName>
    <definedName name="aumentos_71" localSheetId="13">#REF!</definedName>
    <definedName name="aumentos_71" localSheetId="14">#REF!</definedName>
    <definedName name="aumentos_71" localSheetId="15">#REF!</definedName>
    <definedName name="aumentos_71" localSheetId="16">#REF!</definedName>
    <definedName name="aumentos_71" localSheetId="17">#REF!</definedName>
    <definedName name="aumentos_71" localSheetId="18">#REF!</definedName>
    <definedName name="aumentos_71" localSheetId="3">#REF!</definedName>
    <definedName name="aumentos_71" localSheetId="5">#REF!</definedName>
    <definedName name="aumentos_71" localSheetId="6">#REF!</definedName>
    <definedName name="aumentos_71" localSheetId="8">#REF!</definedName>
    <definedName name="aumentos_71" localSheetId="9">#REF!</definedName>
    <definedName name="aumentos_71" localSheetId="0">#REF!</definedName>
    <definedName name="aumentos_71">#REF!</definedName>
    <definedName name="aumentos_72" localSheetId="10">#REF!</definedName>
    <definedName name="aumentos_72" localSheetId="11">#REF!</definedName>
    <definedName name="aumentos_72" localSheetId="12">#REF!</definedName>
    <definedName name="aumentos_72" localSheetId="13">#REF!</definedName>
    <definedName name="aumentos_72" localSheetId="14">#REF!</definedName>
    <definedName name="aumentos_72" localSheetId="15">#REF!</definedName>
    <definedName name="aumentos_72" localSheetId="16">#REF!</definedName>
    <definedName name="aumentos_72" localSheetId="17">#REF!</definedName>
    <definedName name="aumentos_72" localSheetId="18">#REF!</definedName>
    <definedName name="aumentos_72" localSheetId="3">#REF!</definedName>
    <definedName name="aumentos_72" localSheetId="5">#REF!</definedName>
    <definedName name="aumentos_72" localSheetId="6">#REF!</definedName>
    <definedName name="aumentos_72" localSheetId="8">#REF!</definedName>
    <definedName name="aumentos_72" localSheetId="9">#REF!</definedName>
    <definedName name="aumentos_72" localSheetId="0">#REF!</definedName>
    <definedName name="aumentos_72">#REF!</definedName>
    <definedName name="aumentos_73" localSheetId="10">#REF!</definedName>
    <definedName name="aumentos_73" localSheetId="11">#REF!</definedName>
    <definedName name="aumentos_73" localSheetId="12">#REF!</definedName>
    <definedName name="aumentos_73" localSheetId="13">#REF!</definedName>
    <definedName name="aumentos_73" localSheetId="14">#REF!</definedName>
    <definedName name="aumentos_73" localSheetId="16">#REF!</definedName>
    <definedName name="aumentos_73" localSheetId="17">#REF!</definedName>
    <definedName name="aumentos_73" localSheetId="18">#REF!</definedName>
    <definedName name="aumentos_73" localSheetId="3">#REF!</definedName>
    <definedName name="aumentos_73" localSheetId="5">#REF!</definedName>
    <definedName name="aumentos_73" localSheetId="6">#REF!</definedName>
    <definedName name="aumentos_73" localSheetId="8">#REF!</definedName>
    <definedName name="aumentos_73" localSheetId="9">#REF!</definedName>
    <definedName name="aumentos_73" localSheetId="0">#REF!</definedName>
    <definedName name="aumentos_73">#REF!</definedName>
    <definedName name="aumentos_74" localSheetId="10">#REF!</definedName>
    <definedName name="aumentos_74" localSheetId="11">#REF!</definedName>
    <definedName name="aumentos_74" localSheetId="12">#REF!</definedName>
    <definedName name="aumentos_74" localSheetId="13">#REF!</definedName>
    <definedName name="aumentos_74" localSheetId="14">#REF!</definedName>
    <definedName name="aumentos_74" localSheetId="16">#REF!</definedName>
    <definedName name="aumentos_74" localSheetId="17">#REF!</definedName>
    <definedName name="aumentos_74" localSheetId="18">#REF!</definedName>
    <definedName name="aumentos_74" localSheetId="3">#REF!</definedName>
    <definedName name="aumentos_74" localSheetId="5">#REF!</definedName>
    <definedName name="aumentos_74" localSheetId="6">#REF!</definedName>
    <definedName name="aumentos_74" localSheetId="8">#REF!</definedName>
    <definedName name="aumentos_74" localSheetId="9">#REF!</definedName>
    <definedName name="aumentos_74" localSheetId="0">#REF!</definedName>
    <definedName name="aumentos_74">#REF!</definedName>
    <definedName name="aumentos_75" localSheetId="10">#REF!</definedName>
    <definedName name="aumentos_75" localSheetId="11">#REF!</definedName>
    <definedName name="aumentos_75" localSheetId="12">#REF!</definedName>
    <definedName name="aumentos_75" localSheetId="13">#REF!</definedName>
    <definedName name="aumentos_75" localSheetId="14">#REF!</definedName>
    <definedName name="aumentos_75" localSheetId="16">#REF!</definedName>
    <definedName name="aumentos_75" localSheetId="17">#REF!</definedName>
    <definedName name="aumentos_75" localSheetId="18">#REF!</definedName>
    <definedName name="aumentos_75" localSheetId="3">#REF!</definedName>
    <definedName name="aumentos_75" localSheetId="5">#REF!</definedName>
    <definedName name="aumentos_75" localSheetId="6">#REF!</definedName>
    <definedName name="aumentos_75" localSheetId="8">#REF!</definedName>
    <definedName name="aumentos_75" localSheetId="9">#REF!</definedName>
    <definedName name="aumentos_75" localSheetId="0">#REF!</definedName>
    <definedName name="aumentos_75">#REF!</definedName>
    <definedName name="aumentos_76" localSheetId="10">#REF!</definedName>
    <definedName name="aumentos_76" localSheetId="11">#REF!</definedName>
    <definedName name="aumentos_76" localSheetId="12">#REF!</definedName>
    <definedName name="aumentos_76" localSheetId="13">#REF!</definedName>
    <definedName name="aumentos_76" localSheetId="14">#REF!</definedName>
    <definedName name="aumentos_76" localSheetId="16">#REF!</definedName>
    <definedName name="aumentos_76" localSheetId="17">#REF!</definedName>
    <definedName name="aumentos_76" localSheetId="18">#REF!</definedName>
    <definedName name="aumentos_76" localSheetId="3">#REF!</definedName>
    <definedName name="aumentos_76" localSheetId="5">#REF!</definedName>
    <definedName name="aumentos_76" localSheetId="6">#REF!</definedName>
    <definedName name="aumentos_76" localSheetId="8">#REF!</definedName>
    <definedName name="aumentos_76" localSheetId="9">#REF!</definedName>
    <definedName name="aumentos_76" localSheetId="0">#REF!</definedName>
    <definedName name="aumentos_76">#REF!</definedName>
    <definedName name="aumentos_77" localSheetId="10">#REF!</definedName>
    <definedName name="aumentos_77" localSheetId="11">#REF!</definedName>
    <definedName name="aumentos_77" localSheetId="12">#REF!</definedName>
    <definedName name="aumentos_77" localSheetId="13">#REF!</definedName>
    <definedName name="aumentos_77" localSheetId="14">#REF!</definedName>
    <definedName name="aumentos_77" localSheetId="16">#REF!</definedName>
    <definedName name="aumentos_77" localSheetId="17">#REF!</definedName>
    <definedName name="aumentos_77" localSheetId="18">#REF!</definedName>
    <definedName name="aumentos_77" localSheetId="3">#REF!</definedName>
    <definedName name="aumentos_77" localSheetId="5">#REF!</definedName>
    <definedName name="aumentos_77" localSheetId="6">#REF!</definedName>
    <definedName name="aumentos_77" localSheetId="8">#REF!</definedName>
    <definedName name="aumentos_77" localSheetId="9">#REF!</definedName>
    <definedName name="aumentos_77" localSheetId="0">#REF!</definedName>
    <definedName name="aumentos_77">#REF!</definedName>
    <definedName name="aumentos_78" localSheetId="10">#REF!</definedName>
    <definedName name="aumentos_78" localSheetId="11">#REF!</definedName>
    <definedName name="aumentos_78" localSheetId="12">#REF!</definedName>
    <definedName name="aumentos_78" localSheetId="13">#REF!</definedName>
    <definedName name="aumentos_78" localSheetId="14">#REF!</definedName>
    <definedName name="aumentos_78" localSheetId="16">#REF!</definedName>
    <definedName name="aumentos_78" localSheetId="17">#REF!</definedName>
    <definedName name="aumentos_78" localSheetId="18">#REF!</definedName>
    <definedName name="aumentos_78" localSheetId="3">#REF!</definedName>
    <definedName name="aumentos_78" localSheetId="5">#REF!</definedName>
    <definedName name="aumentos_78" localSheetId="6">#REF!</definedName>
    <definedName name="aumentos_78" localSheetId="8">#REF!</definedName>
    <definedName name="aumentos_78" localSheetId="9">#REF!</definedName>
    <definedName name="aumentos_78" localSheetId="0">#REF!</definedName>
    <definedName name="aumentos_78">#REF!</definedName>
    <definedName name="aumentos_79" localSheetId="10">#REF!</definedName>
    <definedName name="aumentos_79" localSheetId="11">#REF!</definedName>
    <definedName name="aumentos_79" localSheetId="12">#REF!</definedName>
    <definedName name="aumentos_79" localSheetId="13">#REF!</definedName>
    <definedName name="aumentos_79" localSheetId="14">#REF!</definedName>
    <definedName name="aumentos_79" localSheetId="16">#REF!</definedName>
    <definedName name="aumentos_79" localSheetId="17">#REF!</definedName>
    <definedName name="aumentos_79" localSheetId="18">#REF!</definedName>
    <definedName name="aumentos_79" localSheetId="3">#REF!</definedName>
    <definedName name="aumentos_79" localSheetId="5">#REF!</definedName>
    <definedName name="aumentos_79" localSheetId="6">#REF!</definedName>
    <definedName name="aumentos_79" localSheetId="8">#REF!</definedName>
    <definedName name="aumentos_79" localSheetId="9">#REF!</definedName>
    <definedName name="aumentos_79" localSheetId="0">#REF!</definedName>
    <definedName name="aumentos_79">#REF!</definedName>
    <definedName name="aumentos_8" localSheetId="0">#REF!</definedName>
    <definedName name="aumentos_8">#N/A</definedName>
    <definedName name="aumentos_80" localSheetId="10">#REF!</definedName>
    <definedName name="aumentos_80" localSheetId="11">#REF!</definedName>
    <definedName name="aumentos_80" localSheetId="12">#REF!</definedName>
    <definedName name="aumentos_80" localSheetId="13">#REF!</definedName>
    <definedName name="aumentos_80" localSheetId="14">#REF!</definedName>
    <definedName name="aumentos_80" localSheetId="15">#REF!</definedName>
    <definedName name="aumentos_80" localSheetId="16">#REF!</definedName>
    <definedName name="aumentos_80" localSheetId="17">#REF!</definedName>
    <definedName name="aumentos_80" localSheetId="18">#REF!</definedName>
    <definedName name="aumentos_80" localSheetId="3">#REF!</definedName>
    <definedName name="aumentos_80" localSheetId="4">#REF!</definedName>
    <definedName name="aumentos_80" localSheetId="5">#REF!</definedName>
    <definedName name="aumentos_80" localSheetId="6">#REF!</definedName>
    <definedName name="aumentos_80" localSheetId="8">#REF!</definedName>
    <definedName name="aumentos_80" localSheetId="9">#REF!</definedName>
    <definedName name="aumentos_80" localSheetId="0">#REF!</definedName>
    <definedName name="aumentos_80">#REF!</definedName>
    <definedName name="aumentos_81" localSheetId="10">#REF!</definedName>
    <definedName name="aumentos_81" localSheetId="11">#REF!</definedName>
    <definedName name="aumentos_81" localSheetId="12">#REF!</definedName>
    <definedName name="aumentos_81" localSheetId="13">#REF!</definedName>
    <definedName name="aumentos_81" localSheetId="14">#REF!</definedName>
    <definedName name="aumentos_81" localSheetId="15">#REF!</definedName>
    <definedName name="aumentos_81" localSheetId="16">#REF!</definedName>
    <definedName name="aumentos_81" localSheetId="17">#REF!</definedName>
    <definedName name="aumentos_81" localSheetId="18">#REF!</definedName>
    <definedName name="aumentos_81" localSheetId="3">#REF!</definedName>
    <definedName name="aumentos_81" localSheetId="5">#REF!</definedName>
    <definedName name="aumentos_81" localSheetId="6">#REF!</definedName>
    <definedName name="aumentos_81" localSheetId="8">#REF!</definedName>
    <definedName name="aumentos_81" localSheetId="9">#REF!</definedName>
    <definedName name="aumentos_81" localSheetId="0">#REF!</definedName>
    <definedName name="aumentos_81">#REF!</definedName>
    <definedName name="aumentos_82" localSheetId="10">#REF!</definedName>
    <definedName name="aumentos_82" localSheetId="11">#REF!</definedName>
    <definedName name="aumentos_82" localSheetId="12">#REF!</definedName>
    <definedName name="aumentos_82" localSheetId="13">#REF!</definedName>
    <definedName name="aumentos_82" localSheetId="14">#REF!</definedName>
    <definedName name="aumentos_82" localSheetId="15">#REF!</definedName>
    <definedName name="aumentos_82" localSheetId="16">#REF!</definedName>
    <definedName name="aumentos_82" localSheetId="17">#REF!</definedName>
    <definedName name="aumentos_82" localSheetId="18">#REF!</definedName>
    <definedName name="aumentos_82" localSheetId="3">#REF!</definedName>
    <definedName name="aumentos_82" localSheetId="5">#REF!</definedName>
    <definedName name="aumentos_82" localSheetId="6">#REF!</definedName>
    <definedName name="aumentos_82" localSheetId="8">#REF!</definedName>
    <definedName name="aumentos_82" localSheetId="9">#REF!</definedName>
    <definedName name="aumentos_82" localSheetId="0">#REF!</definedName>
    <definedName name="aumentos_82">#REF!</definedName>
    <definedName name="aumentos_83" localSheetId="10">#REF!</definedName>
    <definedName name="aumentos_83" localSheetId="11">#REF!</definedName>
    <definedName name="aumentos_83" localSheetId="12">#REF!</definedName>
    <definedName name="aumentos_83" localSheetId="13">#REF!</definedName>
    <definedName name="aumentos_83" localSheetId="14">#REF!</definedName>
    <definedName name="aumentos_83" localSheetId="16">#REF!</definedName>
    <definedName name="aumentos_83" localSheetId="17">#REF!</definedName>
    <definedName name="aumentos_83" localSheetId="18">#REF!</definedName>
    <definedName name="aumentos_83" localSheetId="3">#REF!</definedName>
    <definedName name="aumentos_83" localSheetId="5">#REF!</definedName>
    <definedName name="aumentos_83" localSheetId="6">#REF!</definedName>
    <definedName name="aumentos_83" localSheetId="8">#REF!</definedName>
    <definedName name="aumentos_83" localSheetId="9">#REF!</definedName>
    <definedName name="aumentos_83" localSheetId="0">#REF!</definedName>
    <definedName name="aumentos_83">#REF!</definedName>
    <definedName name="aumentos_84" localSheetId="10">#REF!</definedName>
    <definedName name="aumentos_84" localSheetId="11">#REF!</definedName>
    <definedName name="aumentos_84" localSheetId="12">#REF!</definedName>
    <definedName name="aumentos_84" localSheetId="13">#REF!</definedName>
    <definedName name="aumentos_84" localSheetId="14">#REF!</definedName>
    <definedName name="aumentos_84" localSheetId="16">#REF!</definedName>
    <definedName name="aumentos_84" localSheetId="17">#REF!</definedName>
    <definedName name="aumentos_84" localSheetId="18">#REF!</definedName>
    <definedName name="aumentos_84" localSheetId="3">#REF!</definedName>
    <definedName name="aumentos_84" localSheetId="5">#REF!</definedName>
    <definedName name="aumentos_84" localSheetId="6">#REF!</definedName>
    <definedName name="aumentos_84" localSheetId="8">#REF!</definedName>
    <definedName name="aumentos_84" localSheetId="9">#REF!</definedName>
    <definedName name="aumentos_84" localSheetId="0">#REF!</definedName>
    <definedName name="aumentos_84">#REF!</definedName>
    <definedName name="aumentos_85" localSheetId="10">#REF!</definedName>
    <definedName name="aumentos_85" localSheetId="11">#REF!</definedName>
    <definedName name="aumentos_85" localSheetId="12">#REF!</definedName>
    <definedName name="aumentos_85" localSheetId="13">#REF!</definedName>
    <definedName name="aumentos_85" localSheetId="14">#REF!</definedName>
    <definedName name="aumentos_85" localSheetId="16">#REF!</definedName>
    <definedName name="aumentos_85" localSheetId="17">#REF!</definedName>
    <definedName name="aumentos_85" localSheetId="18">#REF!</definedName>
    <definedName name="aumentos_85" localSheetId="3">#REF!</definedName>
    <definedName name="aumentos_85" localSheetId="5">#REF!</definedName>
    <definedName name="aumentos_85" localSheetId="6">#REF!</definedName>
    <definedName name="aumentos_85" localSheetId="8">#REF!</definedName>
    <definedName name="aumentos_85" localSheetId="9">#REF!</definedName>
    <definedName name="aumentos_85" localSheetId="0">#REF!</definedName>
    <definedName name="aumentos_85">#REF!</definedName>
    <definedName name="aumentos_86" localSheetId="10">#REF!</definedName>
    <definedName name="aumentos_86" localSheetId="11">#REF!</definedName>
    <definedName name="aumentos_86" localSheetId="12">#REF!</definedName>
    <definedName name="aumentos_86" localSheetId="13">#REF!</definedName>
    <definedName name="aumentos_86" localSheetId="14">#REF!</definedName>
    <definedName name="aumentos_86" localSheetId="16">#REF!</definedName>
    <definedName name="aumentos_86" localSheetId="17">#REF!</definedName>
    <definedName name="aumentos_86" localSheetId="18">#REF!</definedName>
    <definedName name="aumentos_86" localSheetId="3">#REF!</definedName>
    <definedName name="aumentos_86" localSheetId="5">#REF!</definedName>
    <definedName name="aumentos_86" localSheetId="6">#REF!</definedName>
    <definedName name="aumentos_86" localSheetId="8">#REF!</definedName>
    <definedName name="aumentos_86" localSheetId="9">#REF!</definedName>
    <definedName name="aumentos_86" localSheetId="0">#REF!</definedName>
    <definedName name="aumentos_86">#REF!</definedName>
    <definedName name="aumentos_87" localSheetId="10">#REF!</definedName>
    <definedName name="aumentos_87" localSheetId="11">#REF!</definedName>
    <definedName name="aumentos_87" localSheetId="12">#REF!</definedName>
    <definedName name="aumentos_87" localSheetId="13">#REF!</definedName>
    <definedName name="aumentos_87" localSheetId="14">#REF!</definedName>
    <definedName name="aumentos_87" localSheetId="16">#REF!</definedName>
    <definedName name="aumentos_87" localSheetId="17">#REF!</definedName>
    <definedName name="aumentos_87" localSheetId="18">#REF!</definedName>
    <definedName name="aumentos_87" localSheetId="3">#REF!</definedName>
    <definedName name="aumentos_87" localSheetId="5">#REF!</definedName>
    <definedName name="aumentos_87" localSheetId="6">#REF!</definedName>
    <definedName name="aumentos_87" localSheetId="8">#REF!</definedName>
    <definedName name="aumentos_87" localSheetId="9">#REF!</definedName>
    <definedName name="aumentos_87" localSheetId="0">#REF!</definedName>
    <definedName name="aumentos_87">#REF!</definedName>
    <definedName name="aumentos_88" localSheetId="10">#REF!</definedName>
    <definedName name="aumentos_88" localSheetId="11">#REF!</definedName>
    <definedName name="aumentos_88" localSheetId="12">#REF!</definedName>
    <definedName name="aumentos_88" localSheetId="13">#REF!</definedName>
    <definedName name="aumentos_88" localSheetId="14">#REF!</definedName>
    <definedName name="aumentos_88" localSheetId="16">#REF!</definedName>
    <definedName name="aumentos_88" localSheetId="17">#REF!</definedName>
    <definedName name="aumentos_88" localSheetId="18">#REF!</definedName>
    <definedName name="aumentos_88" localSheetId="3">#REF!</definedName>
    <definedName name="aumentos_88" localSheetId="5">#REF!</definedName>
    <definedName name="aumentos_88" localSheetId="6">#REF!</definedName>
    <definedName name="aumentos_88" localSheetId="8">#REF!</definedName>
    <definedName name="aumentos_88" localSheetId="9">#REF!</definedName>
    <definedName name="aumentos_88" localSheetId="0">#REF!</definedName>
    <definedName name="aumentos_88">#REF!</definedName>
    <definedName name="aumentos_89" localSheetId="10">#REF!</definedName>
    <definedName name="aumentos_89" localSheetId="11">#REF!</definedName>
    <definedName name="aumentos_89" localSheetId="12">#REF!</definedName>
    <definedName name="aumentos_89" localSheetId="13">#REF!</definedName>
    <definedName name="aumentos_89" localSheetId="14">#REF!</definedName>
    <definedName name="aumentos_89" localSheetId="16">#REF!</definedName>
    <definedName name="aumentos_89" localSheetId="17">#REF!</definedName>
    <definedName name="aumentos_89" localSheetId="18">#REF!</definedName>
    <definedName name="aumentos_89" localSheetId="3">#REF!</definedName>
    <definedName name="aumentos_89" localSheetId="5">#REF!</definedName>
    <definedName name="aumentos_89" localSheetId="6">#REF!</definedName>
    <definedName name="aumentos_89" localSheetId="8">#REF!</definedName>
    <definedName name="aumentos_89" localSheetId="9">#REF!</definedName>
    <definedName name="aumentos_89" localSheetId="0">#REF!</definedName>
    <definedName name="aumentos_89">#REF!</definedName>
    <definedName name="aumentos_9" localSheetId="0">#REF!</definedName>
    <definedName name="aumentos_9">#N/A</definedName>
    <definedName name="aumentos_90" localSheetId="10">#REF!</definedName>
    <definedName name="aumentos_90" localSheetId="11">#REF!</definedName>
    <definedName name="aumentos_90" localSheetId="12">#REF!</definedName>
    <definedName name="aumentos_90" localSheetId="13">#REF!</definedName>
    <definedName name="aumentos_90" localSheetId="14">#REF!</definedName>
    <definedName name="aumentos_90" localSheetId="15">#REF!</definedName>
    <definedName name="aumentos_90" localSheetId="16">#REF!</definedName>
    <definedName name="aumentos_90" localSheetId="17">#REF!</definedName>
    <definedName name="aumentos_90" localSheetId="18">#REF!</definedName>
    <definedName name="aumentos_90" localSheetId="3">#REF!</definedName>
    <definedName name="aumentos_90" localSheetId="4">#REF!</definedName>
    <definedName name="aumentos_90" localSheetId="5">#REF!</definedName>
    <definedName name="aumentos_90" localSheetId="6">#REF!</definedName>
    <definedName name="aumentos_90" localSheetId="8">#REF!</definedName>
    <definedName name="aumentos_90" localSheetId="9">#REF!</definedName>
    <definedName name="aumentos_90" localSheetId="0">#REF!</definedName>
    <definedName name="aumentos_90">#REF!</definedName>
    <definedName name="aumentos_91" localSheetId="10">#REF!</definedName>
    <definedName name="aumentos_91" localSheetId="11">#REF!</definedName>
    <definedName name="aumentos_91" localSheetId="12">#REF!</definedName>
    <definedName name="aumentos_91" localSheetId="13">#REF!</definedName>
    <definedName name="aumentos_91" localSheetId="14">#REF!</definedName>
    <definedName name="aumentos_91" localSheetId="15">#REF!</definedName>
    <definedName name="aumentos_91" localSheetId="16">#REF!</definedName>
    <definedName name="aumentos_91" localSheetId="17">#REF!</definedName>
    <definedName name="aumentos_91" localSheetId="18">#REF!</definedName>
    <definedName name="aumentos_91" localSheetId="3">#REF!</definedName>
    <definedName name="aumentos_91" localSheetId="5">#REF!</definedName>
    <definedName name="aumentos_91" localSheetId="6">#REF!</definedName>
    <definedName name="aumentos_91" localSheetId="8">#REF!</definedName>
    <definedName name="aumentos_91" localSheetId="9">#REF!</definedName>
    <definedName name="aumentos_91" localSheetId="0">#REF!</definedName>
    <definedName name="aumentos_91">#REF!</definedName>
    <definedName name="Banco_dados_IM" localSheetId="10">'[1] URBANO 2ª PARTE'!#REF!</definedName>
    <definedName name="Banco_dados_IM" localSheetId="11">'[1] URBANO 2ª PARTE'!#REF!</definedName>
    <definedName name="Banco_dados_IM" localSheetId="12">'[1] URBANO 2ª PARTE'!#REF!</definedName>
    <definedName name="Banco_dados_IM" localSheetId="13">'[1] URBANO 2ª PARTE'!#REF!</definedName>
    <definedName name="Banco_dados_IM" localSheetId="14">'[1] URBANO 2ª PARTE'!#REF!</definedName>
    <definedName name="Banco_dados_IM" localSheetId="15">'[1] URBANO 2ª PARTE'!#REF!</definedName>
    <definedName name="Banco_dados_IM" localSheetId="16">'[1] URBANO 2ª PARTE'!#REF!</definedName>
    <definedName name="Banco_dados_IM" localSheetId="18">'[1] URBANO 2ª PARTE'!#REF!</definedName>
    <definedName name="Banco_dados_IM" localSheetId="3">'[1] URBANO 2ª PARTE'!#REF!</definedName>
    <definedName name="Banco_dados_IM" localSheetId="5">'[1] URBANO 2ª PARTE'!#REF!</definedName>
    <definedName name="Banco_dados_IM" localSheetId="6">'[1] URBANO 2ª PARTE'!#REF!</definedName>
    <definedName name="Banco_dados_IM" localSheetId="8">'[1] URBANO 2ª PARTE'!#REF!</definedName>
    <definedName name="Banco_dados_IM" localSheetId="9">'[1] URBANO 2ª PARTE'!#REF!</definedName>
    <definedName name="Banco_dados_IM" localSheetId="0">'[1] URBANO 2ª PARTE'!#REF!</definedName>
    <definedName name="Banco_dados_IM">'[1] URBANO 2ª PARTE'!#REF!</definedName>
    <definedName name="_xlnm.Database" localSheetId="10">'[1] URBANO 2ª PARTE'!#REF!</definedName>
    <definedName name="_xlnm.Database" localSheetId="11">'[1] URBANO 2ª PARTE'!#REF!</definedName>
    <definedName name="_xlnm.Database" localSheetId="12">'[1] URBANO 2ª PARTE'!#REF!</definedName>
    <definedName name="_xlnm.Database" localSheetId="13">'[1] URBANO 2ª PARTE'!#REF!</definedName>
    <definedName name="_xlnm.Database" localSheetId="14">'[1] URBANO 2ª PARTE'!#REF!</definedName>
    <definedName name="_xlnm.Database" localSheetId="15">'[1] URBANO 2ª PARTE'!#REF!</definedName>
    <definedName name="_xlnm.Database" localSheetId="16">'[1] URBANO 2ª PARTE'!#REF!</definedName>
    <definedName name="_xlnm.Database" localSheetId="18">'[1] URBANO 2ª PARTE'!#REF!</definedName>
    <definedName name="_xlnm.Database" localSheetId="3">'[1] URBANO 2ª PARTE'!#REF!</definedName>
    <definedName name="_xlnm.Database" localSheetId="5">'[1] URBANO 2ª PARTE'!#REF!</definedName>
    <definedName name="_xlnm.Database" localSheetId="6">'[1] URBANO 2ª PARTE'!#REF!</definedName>
    <definedName name="_xlnm.Database" localSheetId="8">'[1] URBANO 2ª PARTE'!#REF!</definedName>
    <definedName name="_xlnm.Database" localSheetId="9">'[1] URBANO 2ª PARTE'!#REF!</definedName>
    <definedName name="_xlnm.Database" localSheetId="0">'[1] URBANO 2ª PARTE'!#REF!</definedName>
    <definedName name="_xlnm.Database">'[1] URBANO 2ª PARTE'!#REF!</definedName>
    <definedName name="Base_a">[2]Apura!$I$11:$X$380</definedName>
    <definedName name="Base_b">[2]Consumo!$I$10:$N$413</definedName>
    <definedName name="Base_c">[2]DR_Frota!$I$10:$N$585</definedName>
    <definedName name="Base_d">[2]DR_Equip!$I$10:$N$209</definedName>
    <definedName name="Base_e">[2]DR_Invest!$I$10:$N$422</definedName>
    <definedName name="Base_t">[2]Tarifa!$I$11:$N$85</definedName>
    <definedName name="calc_a">[2]Cenario!$J$19</definedName>
    <definedName name="calc_b">[2]Cenario!$J$20</definedName>
    <definedName name="calc_c">[2]Cenario!$J$21</definedName>
    <definedName name="calc_d">[2]Cenario!$J$22</definedName>
    <definedName name="Calc_t">[2]Cenario!$J$23</definedName>
    <definedName name="CALC_TRF" localSheetId="10">#REF!</definedName>
    <definedName name="CALC_TRF" localSheetId="11">#REF!</definedName>
    <definedName name="CALC_TRF" localSheetId="12">#REF!</definedName>
    <definedName name="CALC_TRF" localSheetId="13">#REF!</definedName>
    <definedName name="CALC_TRF" localSheetId="14">#REF!</definedName>
    <definedName name="CALC_TRF" localSheetId="15">#REF!</definedName>
    <definedName name="CALC_TRF" localSheetId="16">#REF!</definedName>
    <definedName name="CALC_TRF" localSheetId="17">#REF!</definedName>
    <definedName name="CALC_TRF" localSheetId="18">#REF!</definedName>
    <definedName name="CALC_TRF" localSheetId="3">#REF!</definedName>
    <definedName name="CALC_TRF" localSheetId="5">#REF!</definedName>
    <definedName name="CALC_TRF" localSheetId="6">#REF!</definedName>
    <definedName name="CALC_TRF" localSheetId="8">#REF!</definedName>
    <definedName name="CALC_TRF" localSheetId="9">#REF!</definedName>
    <definedName name="CALC_TRF" localSheetId="0">#REF!</definedName>
    <definedName name="CALC_TRF">#REF!</definedName>
    <definedName name="CALC_TRF_12" localSheetId="11">#REF!</definedName>
    <definedName name="CALC_TRF_12" localSheetId="12">#REF!</definedName>
    <definedName name="CALC_TRF_12" localSheetId="15">#REF!</definedName>
    <definedName name="CALC_TRF_12" localSheetId="17">#REF!</definedName>
    <definedName name="CALC_TRF_12" localSheetId="18">#REF!</definedName>
    <definedName name="CALC_TRF_12">#REF!</definedName>
    <definedName name="CALC_TRF_2" localSheetId="11">#REF!</definedName>
    <definedName name="CALC_TRF_2" localSheetId="12">#REF!</definedName>
    <definedName name="CALC_TRF_2" localSheetId="15">#REF!</definedName>
    <definedName name="CALC_TRF_2" localSheetId="17">#REF!</definedName>
    <definedName name="CALC_TRF_2" localSheetId="18">#REF!</definedName>
    <definedName name="CALC_TRF_2">#REF!</definedName>
    <definedName name="CALC_TRF_5" localSheetId="11">#REF!</definedName>
    <definedName name="CALC_TRF_5" localSheetId="12">#REF!</definedName>
    <definedName name="CALC_TRF_5" localSheetId="17">#REF!</definedName>
    <definedName name="CALC_TRF_5" localSheetId="18">#REF!</definedName>
    <definedName name="CALC_TRF_5">#REF!</definedName>
    <definedName name="CALC_TRF_7" localSheetId="11">#REF!</definedName>
    <definedName name="CALC_TRF_7" localSheetId="12">#REF!</definedName>
    <definedName name="CALC_TRF_7" localSheetId="17">#REF!</definedName>
    <definedName name="CALC_TRF_7" localSheetId="18">#REF!</definedName>
    <definedName name="CALC_TRF_7">#REF!</definedName>
    <definedName name="CALC_TRF_8" localSheetId="11">#REF!</definedName>
    <definedName name="CALC_TRF_8" localSheetId="12">#REF!</definedName>
    <definedName name="CALC_TRF_8" localSheetId="17">#REF!</definedName>
    <definedName name="CALC_TRF_8" localSheetId="18">#REF!</definedName>
    <definedName name="CALC_TRF_8">#REF!</definedName>
    <definedName name="carência" localSheetId="0">#REF!</definedName>
    <definedName name="carência">#N/A</definedName>
    <definedName name="carência_10" localSheetId="10">#REF!</definedName>
    <definedName name="carência_10" localSheetId="11">#REF!</definedName>
    <definedName name="carência_10" localSheetId="12">#REF!</definedName>
    <definedName name="carência_10" localSheetId="13">#REF!</definedName>
    <definedName name="carência_10" localSheetId="14">#REF!</definedName>
    <definedName name="carência_10" localSheetId="15">#REF!</definedName>
    <definedName name="carência_10" localSheetId="16">#REF!</definedName>
    <definedName name="carência_10" localSheetId="17">#REF!</definedName>
    <definedName name="carência_10" localSheetId="18">#REF!</definedName>
    <definedName name="carência_10" localSheetId="3">#REF!</definedName>
    <definedName name="carência_10" localSheetId="4">#REF!</definedName>
    <definedName name="carência_10" localSheetId="5">#REF!</definedName>
    <definedName name="carência_10" localSheetId="6">#REF!</definedName>
    <definedName name="carência_10" localSheetId="8">#REF!</definedName>
    <definedName name="carência_10" localSheetId="9">#REF!</definedName>
    <definedName name="carência_10" localSheetId="0">#REF!</definedName>
    <definedName name="carência_10">#REF!</definedName>
    <definedName name="carência_11" localSheetId="10">#REF!</definedName>
    <definedName name="carência_11" localSheetId="11">#REF!</definedName>
    <definedName name="carência_11" localSheetId="12">#REF!</definedName>
    <definedName name="carência_11" localSheetId="13">#REF!</definedName>
    <definedName name="carência_11" localSheetId="14">#REF!</definedName>
    <definedName name="carência_11" localSheetId="15">#REF!</definedName>
    <definedName name="carência_11" localSheetId="16">#REF!</definedName>
    <definedName name="carência_11" localSheetId="17">#REF!</definedName>
    <definedName name="carência_11" localSheetId="18">#REF!</definedName>
    <definedName name="carência_11" localSheetId="3">#REF!</definedName>
    <definedName name="carência_11" localSheetId="5">#REF!</definedName>
    <definedName name="carência_11" localSheetId="6">#REF!</definedName>
    <definedName name="carência_11" localSheetId="8">#REF!</definedName>
    <definedName name="carência_11" localSheetId="9">#REF!</definedName>
    <definedName name="carência_11" localSheetId="0">#REF!</definedName>
    <definedName name="carência_11">#REF!</definedName>
    <definedName name="carência_11_1">NA()</definedName>
    <definedName name="carência_12" localSheetId="10">#REF!</definedName>
    <definedName name="carência_12" localSheetId="11">#REF!</definedName>
    <definedName name="carência_12" localSheetId="12">#REF!</definedName>
    <definedName name="carência_12" localSheetId="13">#REF!</definedName>
    <definedName name="carência_12" localSheetId="14">#REF!</definedName>
    <definedName name="carência_12" localSheetId="15">#REF!</definedName>
    <definedName name="carência_12" localSheetId="16">#REF!</definedName>
    <definedName name="carência_12" localSheetId="17">#REF!</definedName>
    <definedName name="carência_12" localSheetId="18">#REF!</definedName>
    <definedName name="carência_12" localSheetId="3">#REF!</definedName>
    <definedName name="carência_12" localSheetId="4">#REF!</definedName>
    <definedName name="carência_12" localSheetId="5">#REF!</definedName>
    <definedName name="carência_12" localSheetId="6">#REF!</definedName>
    <definedName name="carência_12" localSheetId="8">#REF!</definedName>
    <definedName name="carência_12" localSheetId="9">#REF!</definedName>
    <definedName name="carência_12" localSheetId="0">#REF!</definedName>
    <definedName name="carência_12">#REF!</definedName>
    <definedName name="carência_18" localSheetId="10">#REF!</definedName>
    <definedName name="carência_18" localSheetId="11">#REF!</definedName>
    <definedName name="carência_18" localSheetId="12">#REF!</definedName>
    <definedName name="carência_18" localSheetId="13">#REF!</definedName>
    <definedName name="carência_18" localSheetId="14">#REF!</definedName>
    <definedName name="carência_18" localSheetId="15">#REF!</definedName>
    <definedName name="carência_18" localSheetId="16">#REF!</definedName>
    <definedName name="carência_18" localSheetId="17">#REF!</definedName>
    <definedName name="carência_18" localSheetId="18">#REF!</definedName>
    <definedName name="carência_18" localSheetId="3">#REF!</definedName>
    <definedName name="carência_18" localSheetId="4">#REF!</definedName>
    <definedName name="carência_18" localSheetId="5">#REF!</definedName>
    <definedName name="carência_18" localSheetId="6">#REF!</definedName>
    <definedName name="carência_18" localSheetId="8">#REF!</definedName>
    <definedName name="carência_18" localSheetId="9">#REF!</definedName>
    <definedName name="carência_18" localSheetId="0">#REF!</definedName>
    <definedName name="carência_18">#REF!</definedName>
    <definedName name="carência_19" localSheetId="10">#REF!</definedName>
    <definedName name="carência_19" localSheetId="11">#REF!</definedName>
    <definedName name="carência_19" localSheetId="12">#REF!</definedName>
    <definedName name="carência_19" localSheetId="13">#REF!</definedName>
    <definedName name="carência_19" localSheetId="14">#REF!</definedName>
    <definedName name="carência_19" localSheetId="15">#REF!</definedName>
    <definedName name="carência_19" localSheetId="16">#REF!</definedName>
    <definedName name="carência_19" localSheetId="17">#REF!</definedName>
    <definedName name="carência_19" localSheetId="18">#REF!</definedName>
    <definedName name="carência_19" localSheetId="3">#REF!</definedName>
    <definedName name="carência_19" localSheetId="5">#REF!</definedName>
    <definedName name="carência_19" localSheetId="6">#REF!</definedName>
    <definedName name="carência_19" localSheetId="8">#REF!</definedName>
    <definedName name="carência_19" localSheetId="9">#REF!</definedName>
    <definedName name="carência_19" localSheetId="0">#REF!</definedName>
    <definedName name="carência_19">#REF!</definedName>
    <definedName name="carência_20" localSheetId="10">#REF!</definedName>
    <definedName name="carência_20" localSheetId="11">#REF!</definedName>
    <definedName name="carência_20" localSheetId="12">#REF!</definedName>
    <definedName name="carência_20" localSheetId="13">#REF!</definedName>
    <definedName name="carência_20" localSheetId="14">#REF!</definedName>
    <definedName name="carência_20" localSheetId="16">#REF!</definedName>
    <definedName name="carência_20" localSheetId="17">#REF!</definedName>
    <definedName name="carência_20" localSheetId="18">#REF!</definedName>
    <definedName name="carência_20" localSheetId="3">#REF!</definedName>
    <definedName name="carência_20" localSheetId="4">#REF!</definedName>
    <definedName name="carência_20" localSheetId="5">#REF!</definedName>
    <definedName name="carência_20" localSheetId="6">#REF!</definedName>
    <definedName name="carência_20" localSheetId="8">#REF!</definedName>
    <definedName name="carência_20" localSheetId="9">#REF!</definedName>
    <definedName name="carência_20" localSheetId="0">#REF!</definedName>
    <definedName name="carência_20">#REF!</definedName>
    <definedName name="carência_21" localSheetId="10">#REF!</definedName>
    <definedName name="carência_21" localSheetId="11">#REF!</definedName>
    <definedName name="carência_21" localSheetId="12">#REF!</definedName>
    <definedName name="carência_21" localSheetId="13">#REF!</definedName>
    <definedName name="carência_21" localSheetId="14">#REF!</definedName>
    <definedName name="carência_21" localSheetId="16">#REF!</definedName>
    <definedName name="carência_21" localSheetId="17">#REF!</definedName>
    <definedName name="carência_21" localSheetId="18">#REF!</definedName>
    <definedName name="carência_21" localSheetId="3">#REF!</definedName>
    <definedName name="carência_21" localSheetId="4">#REF!</definedName>
    <definedName name="carência_21" localSheetId="5">#REF!</definedName>
    <definedName name="carência_21" localSheetId="6">#REF!</definedName>
    <definedName name="carência_21" localSheetId="8">#REF!</definedName>
    <definedName name="carência_21" localSheetId="9">#REF!</definedName>
    <definedName name="carência_21" localSheetId="0">#REF!</definedName>
    <definedName name="carência_21">#REF!</definedName>
    <definedName name="carência_22" localSheetId="10">#REF!</definedName>
    <definedName name="carência_22" localSheetId="11">#REF!</definedName>
    <definedName name="carência_22" localSheetId="12">#REF!</definedName>
    <definedName name="carência_22" localSheetId="13">#REF!</definedName>
    <definedName name="carência_22" localSheetId="14">#REF!</definedName>
    <definedName name="carência_22" localSheetId="16">#REF!</definedName>
    <definedName name="carência_22" localSheetId="17">#REF!</definedName>
    <definedName name="carência_22" localSheetId="18">#REF!</definedName>
    <definedName name="carência_22" localSheetId="3">#REF!</definedName>
    <definedName name="carência_22" localSheetId="4">#REF!</definedName>
    <definedName name="carência_22" localSheetId="5">#REF!</definedName>
    <definedName name="carência_22" localSheetId="6">#REF!</definedName>
    <definedName name="carência_22" localSheetId="8">#REF!</definedName>
    <definedName name="carência_22" localSheetId="9">#REF!</definedName>
    <definedName name="carência_22" localSheetId="0">#REF!</definedName>
    <definedName name="carência_22">#REF!</definedName>
    <definedName name="carência_23" localSheetId="10">#REF!</definedName>
    <definedName name="carência_23" localSheetId="11">#REF!</definedName>
    <definedName name="carência_23" localSheetId="12">#REF!</definedName>
    <definedName name="carência_23" localSheetId="13">#REF!</definedName>
    <definedName name="carência_23" localSheetId="14">#REF!</definedName>
    <definedName name="carência_23" localSheetId="16">#REF!</definedName>
    <definedName name="carência_23" localSheetId="17">#REF!</definedName>
    <definedName name="carência_23" localSheetId="18">#REF!</definedName>
    <definedName name="carência_23" localSheetId="3">#REF!</definedName>
    <definedName name="carência_23" localSheetId="4">#REF!</definedName>
    <definedName name="carência_23" localSheetId="5">#REF!</definedName>
    <definedName name="carência_23" localSheetId="6">#REF!</definedName>
    <definedName name="carência_23" localSheetId="8">#REF!</definedName>
    <definedName name="carência_23" localSheetId="9">#REF!</definedName>
    <definedName name="carência_23" localSheetId="0">#REF!</definedName>
    <definedName name="carência_23">#REF!</definedName>
    <definedName name="carência_24" localSheetId="10">#REF!</definedName>
    <definedName name="carência_24" localSheetId="11">#REF!</definedName>
    <definedName name="carência_24" localSheetId="12">#REF!</definedName>
    <definedName name="carência_24" localSheetId="13">#REF!</definedName>
    <definedName name="carência_24" localSheetId="14">#REF!</definedName>
    <definedName name="carência_24" localSheetId="16">#REF!</definedName>
    <definedName name="carência_24" localSheetId="17">#REF!</definedName>
    <definedName name="carência_24" localSheetId="18">#REF!</definedName>
    <definedName name="carência_24" localSheetId="3">#REF!</definedName>
    <definedName name="carência_24" localSheetId="4">#REF!</definedName>
    <definedName name="carência_24" localSheetId="5">#REF!</definedName>
    <definedName name="carência_24" localSheetId="6">#REF!</definedName>
    <definedName name="carência_24" localSheetId="8">#REF!</definedName>
    <definedName name="carência_24" localSheetId="9">#REF!</definedName>
    <definedName name="carência_24" localSheetId="0">#REF!</definedName>
    <definedName name="carência_24">#REF!</definedName>
    <definedName name="carência_25" localSheetId="10">#REF!</definedName>
    <definedName name="carência_25" localSheetId="11">#REF!</definedName>
    <definedName name="carência_25" localSheetId="12">#REF!</definedName>
    <definedName name="carência_25" localSheetId="13">#REF!</definedName>
    <definedName name="carência_25" localSheetId="14">#REF!</definedName>
    <definedName name="carência_25" localSheetId="16">#REF!</definedName>
    <definedName name="carência_25" localSheetId="17">#REF!</definedName>
    <definedName name="carência_25" localSheetId="18">#REF!</definedName>
    <definedName name="carência_25" localSheetId="3">#REF!</definedName>
    <definedName name="carência_25" localSheetId="4">#REF!</definedName>
    <definedName name="carência_25" localSheetId="5">#REF!</definedName>
    <definedName name="carência_25" localSheetId="6">#REF!</definedName>
    <definedName name="carência_25" localSheetId="8">#REF!</definedName>
    <definedName name="carência_25" localSheetId="9">#REF!</definedName>
    <definedName name="carência_25" localSheetId="0">#REF!</definedName>
    <definedName name="carência_25">#REF!</definedName>
    <definedName name="carência_26" localSheetId="10">#REF!</definedName>
    <definedName name="carência_26" localSheetId="11">#REF!</definedName>
    <definedName name="carência_26" localSheetId="12">#REF!</definedName>
    <definedName name="carência_26" localSheetId="13">#REF!</definedName>
    <definedName name="carência_26" localSheetId="14">#REF!</definedName>
    <definedName name="carência_26" localSheetId="16">#REF!</definedName>
    <definedName name="carência_26" localSheetId="17">#REF!</definedName>
    <definedName name="carência_26" localSheetId="18">#REF!</definedName>
    <definedName name="carência_26" localSheetId="3">#REF!</definedName>
    <definedName name="carência_26" localSheetId="4">#REF!</definedName>
    <definedName name="carência_26" localSheetId="5">#REF!</definedName>
    <definedName name="carência_26" localSheetId="6">#REF!</definedName>
    <definedName name="carência_26" localSheetId="8">#REF!</definedName>
    <definedName name="carência_26" localSheetId="9">#REF!</definedName>
    <definedName name="carência_26" localSheetId="0">#REF!</definedName>
    <definedName name="carência_26">#REF!</definedName>
    <definedName name="carência_27" localSheetId="10">#REF!</definedName>
    <definedName name="carência_27" localSheetId="11">#REF!</definedName>
    <definedName name="carência_27" localSheetId="12">#REF!</definedName>
    <definedName name="carência_27" localSheetId="13">#REF!</definedName>
    <definedName name="carência_27" localSheetId="14">#REF!</definedName>
    <definedName name="carência_27" localSheetId="16">#REF!</definedName>
    <definedName name="carência_27" localSheetId="17">#REF!</definedName>
    <definedName name="carência_27" localSheetId="18">#REF!</definedName>
    <definedName name="carência_27" localSheetId="3">#REF!</definedName>
    <definedName name="carência_27" localSheetId="4">#REF!</definedName>
    <definedName name="carência_27" localSheetId="5">#REF!</definedName>
    <definedName name="carência_27" localSheetId="6">#REF!</definedName>
    <definedName name="carência_27" localSheetId="8">#REF!</definedName>
    <definedName name="carência_27" localSheetId="9">#REF!</definedName>
    <definedName name="carência_27" localSheetId="0">#REF!</definedName>
    <definedName name="carência_27">#REF!</definedName>
    <definedName name="carência_28" localSheetId="10">#REF!</definedName>
    <definedName name="carência_28" localSheetId="11">#REF!</definedName>
    <definedName name="carência_28" localSheetId="12">#REF!</definedName>
    <definedName name="carência_28" localSheetId="13">#REF!</definedName>
    <definedName name="carência_28" localSheetId="14">#REF!</definedName>
    <definedName name="carência_28" localSheetId="16">#REF!</definedName>
    <definedName name="carência_28" localSheetId="17">#REF!</definedName>
    <definedName name="carência_28" localSheetId="18">#REF!</definedName>
    <definedName name="carência_28" localSheetId="3">#REF!</definedName>
    <definedName name="carência_28" localSheetId="4">#REF!</definedName>
    <definedName name="carência_28" localSheetId="5">#REF!</definedName>
    <definedName name="carência_28" localSheetId="6">#REF!</definedName>
    <definedName name="carência_28" localSheetId="8">#REF!</definedName>
    <definedName name="carência_28" localSheetId="9">#REF!</definedName>
    <definedName name="carência_28" localSheetId="0">#REF!</definedName>
    <definedName name="carência_28">#REF!</definedName>
    <definedName name="carência_29" localSheetId="10">#REF!</definedName>
    <definedName name="carência_29" localSheetId="11">#REF!</definedName>
    <definedName name="carência_29" localSheetId="12">#REF!</definedName>
    <definedName name="carência_29" localSheetId="13">#REF!</definedName>
    <definedName name="carência_29" localSheetId="14">#REF!</definedName>
    <definedName name="carência_29" localSheetId="16">#REF!</definedName>
    <definedName name="carência_29" localSheetId="17">#REF!</definedName>
    <definedName name="carência_29" localSheetId="18">#REF!</definedName>
    <definedName name="carência_29" localSheetId="3">#REF!</definedName>
    <definedName name="carência_29" localSheetId="4">#REF!</definedName>
    <definedName name="carência_29" localSheetId="5">#REF!</definedName>
    <definedName name="carência_29" localSheetId="6">#REF!</definedName>
    <definedName name="carência_29" localSheetId="8">#REF!</definedName>
    <definedName name="carência_29" localSheetId="9">#REF!</definedName>
    <definedName name="carência_29" localSheetId="0">#REF!</definedName>
    <definedName name="carência_29">#REF!</definedName>
    <definedName name="carência_30" localSheetId="10">#REF!</definedName>
    <definedName name="carência_30" localSheetId="11">#REF!</definedName>
    <definedName name="carência_30" localSheetId="12">#REF!</definedName>
    <definedName name="carência_30" localSheetId="13">#REF!</definedName>
    <definedName name="carência_30" localSheetId="14">#REF!</definedName>
    <definedName name="carência_30" localSheetId="16">#REF!</definedName>
    <definedName name="carência_30" localSheetId="17">#REF!</definedName>
    <definedName name="carência_30" localSheetId="18">#REF!</definedName>
    <definedName name="carência_30" localSheetId="3">#REF!</definedName>
    <definedName name="carência_30" localSheetId="4">#REF!</definedName>
    <definedName name="carência_30" localSheetId="5">#REF!</definedName>
    <definedName name="carência_30" localSheetId="6">#REF!</definedName>
    <definedName name="carência_30" localSheetId="8">#REF!</definedName>
    <definedName name="carência_30" localSheetId="9">#REF!</definedName>
    <definedName name="carência_30" localSheetId="0">#REF!</definedName>
    <definedName name="carência_30">#REF!</definedName>
    <definedName name="carência_31" localSheetId="10">#REF!</definedName>
    <definedName name="carência_31" localSheetId="11">#REF!</definedName>
    <definedName name="carência_31" localSheetId="12">#REF!</definedName>
    <definedName name="carência_31" localSheetId="13">#REF!</definedName>
    <definedName name="carência_31" localSheetId="14">#REF!</definedName>
    <definedName name="carência_31" localSheetId="16">#REF!</definedName>
    <definedName name="carência_31" localSheetId="17">#REF!</definedName>
    <definedName name="carência_31" localSheetId="18">#REF!</definedName>
    <definedName name="carência_31" localSheetId="3">#REF!</definedName>
    <definedName name="carência_31" localSheetId="4">#REF!</definedName>
    <definedName name="carência_31" localSheetId="5">#REF!</definedName>
    <definedName name="carência_31" localSheetId="6">#REF!</definedName>
    <definedName name="carência_31" localSheetId="8">#REF!</definedName>
    <definedName name="carência_31" localSheetId="9">#REF!</definedName>
    <definedName name="carência_31" localSheetId="0">#REF!</definedName>
    <definedName name="carência_31">#REF!</definedName>
    <definedName name="carência_32" localSheetId="10">#REF!</definedName>
    <definedName name="carência_32" localSheetId="11">#REF!</definedName>
    <definedName name="carência_32" localSheetId="12">#REF!</definedName>
    <definedName name="carência_32" localSheetId="13">#REF!</definedName>
    <definedName name="carência_32" localSheetId="14">#REF!</definedName>
    <definedName name="carência_32" localSheetId="16">#REF!</definedName>
    <definedName name="carência_32" localSheetId="17">#REF!</definedName>
    <definedName name="carência_32" localSheetId="18">#REF!</definedName>
    <definedName name="carência_32" localSheetId="3">#REF!</definedName>
    <definedName name="carência_32" localSheetId="4">#REF!</definedName>
    <definedName name="carência_32" localSheetId="5">#REF!</definedName>
    <definedName name="carência_32" localSheetId="6">#REF!</definedName>
    <definedName name="carência_32" localSheetId="8">#REF!</definedName>
    <definedName name="carência_32" localSheetId="9">#REF!</definedName>
    <definedName name="carência_32" localSheetId="0">#REF!</definedName>
    <definedName name="carência_32">#REF!</definedName>
    <definedName name="carência_33" localSheetId="10">#REF!</definedName>
    <definedName name="carência_33" localSheetId="11">#REF!</definedName>
    <definedName name="carência_33" localSheetId="12">#REF!</definedName>
    <definedName name="carência_33" localSheetId="13">#REF!</definedName>
    <definedName name="carência_33" localSheetId="14">#REF!</definedName>
    <definedName name="carência_33" localSheetId="16">#REF!</definedName>
    <definedName name="carência_33" localSheetId="17">#REF!</definedName>
    <definedName name="carência_33" localSheetId="18">#REF!</definedName>
    <definedName name="carência_33" localSheetId="3">#REF!</definedName>
    <definedName name="carência_33" localSheetId="4">#REF!</definedName>
    <definedName name="carência_33" localSheetId="5">#REF!</definedName>
    <definedName name="carência_33" localSheetId="6">#REF!</definedName>
    <definedName name="carência_33" localSheetId="8">#REF!</definedName>
    <definedName name="carência_33" localSheetId="9">#REF!</definedName>
    <definedName name="carência_33" localSheetId="0">#REF!</definedName>
    <definedName name="carência_33">#REF!</definedName>
    <definedName name="carência_34" localSheetId="10">#REF!</definedName>
    <definedName name="carência_34" localSheetId="11">#REF!</definedName>
    <definedName name="carência_34" localSheetId="12">#REF!</definedName>
    <definedName name="carência_34" localSheetId="13">#REF!</definedName>
    <definedName name="carência_34" localSheetId="14">#REF!</definedName>
    <definedName name="carência_34" localSheetId="16">#REF!</definedName>
    <definedName name="carência_34" localSheetId="17">#REF!</definedName>
    <definedName name="carência_34" localSheetId="18">#REF!</definedName>
    <definedName name="carência_34" localSheetId="3">#REF!</definedName>
    <definedName name="carência_34" localSheetId="4">#REF!</definedName>
    <definedName name="carência_34" localSheetId="5">#REF!</definedName>
    <definedName name="carência_34" localSheetId="6">#REF!</definedName>
    <definedName name="carência_34" localSheetId="8">#REF!</definedName>
    <definedName name="carência_34" localSheetId="9">#REF!</definedName>
    <definedName name="carência_34" localSheetId="0">#REF!</definedName>
    <definedName name="carência_34">#REF!</definedName>
    <definedName name="carência_35" localSheetId="10">#REF!</definedName>
    <definedName name="carência_35" localSheetId="11">#REF!</definedName>
    <definedName name="carência_35" localSheetId="12">#REF!</definedName>
    <definedName name="carência_35" localSheetId="13">#REF!</definedName>
    <definedName name="carência_35" localSheetId="14">#REF!</definedName>
    <definedName name="carência_35" localSheetId="16">#REF!</definedName>
    <definedName name="carência_35" localSheetId="17">#REF!</definedName>
    <definedName name="carência_35" localSheetId="18">#REF!</definedName>
    <definedName name="carência_35" localSheetId="3">#REF!</definedName>
    <definedName name="carência_35" localSheetId="4">#REF!</definedName>
    <definedName name="carência_35" localSheetId="5">#REF!</definedName>
    <definedName name="carência_35" localSheetId="6">#REF!</definedName>
    <definedName name="carência_35" localSheetId="8">#REF!</definedName>
    <definedName name="carência_35" localSheetId="9">#REF!</definedName>
    <definedName name="carência_35" localSheetId="0">#REF!</definedName>
    <definedName name="carência_35">#REF!</definedName>
    <definedName name="carência_36" localSheetId="10">#REF!</definedName>
    <definedName name="carência_36" localSheetId="11">#REF!</definedName>
    <definedName name="carência_36" localSheetId="12">#REF!</definedName>
    <definedName name="carência_36" localSheetId="13">#REF!</definedName>
    <definedName name="carência_36" localSheetId="14">#REF!</definedName>
    <definedName name="carência_36" localSheetId="16">#REF!</definedName>
    <definedName name="carência_36" localSheetId="17">#REF!</definedName>
    <definedName name="carência_36" localSheetId="18">#REF!</definedName>
    <definedName name="carência_36" localSheetId="3">#REF!</definedName>
    <definedName name="carência_36" localSheetId="4">#REF!</definedName>
    <definedName name="carência_36" localSheetId="5">#REF!</definedName>
    <definedName name="carência_36" localSheetId="6">#REF!</definedName>
    <definedName name="carência_36" localSheetId="8">#REF!</definedName>
    <definedName name="carência_36" localSheetId="9">#REF!</definedName>
    <definedName name="carência_36" localSheetId="0">#REF!</definedName>
    <definedName name="carência_36">#REF!</definedName>
    <definedName name="carência_37" localSheetId="10">#REF!</definedName>
    <definedName name="carência_37" localSheetId="11">#REF!</definedName>
    <definedName name="carência_37" localSheetId="12">#REF!</definedName>
    <definedName name="carência_37" localSheetId="13">#REF!</definedName>
    <definedName name="carência_37" localSheetId="14">#REF!</definedName>
    <definedName name="carência_37" localSheetId="16">#REF!</definedName>
    <definedName name="carência_37" localSheetId="17">#REF!</definedName>
    <definedName name="carência_37" localSheetId="18">#REF!</definedName>
    <definedName name="carência_37" localSheetId="3">#REF!</definedName>
    <definedName name="carência_37" localSheetId="4">#REF!</definedName>
    <definedName name="carência_37" localSheetId="5">#REF!</definedName>
    <definedName name="carência_37" localSheetId="6">#REF!</definedName>
    <definedName name="carência_37" localSheetId="8">#REF!</definedName>
    <definedName name="carência_37" localSheetId="9">#REF!</definedName>
    <definedName name="carência_37" localSheetId="0">#REF!</definedName>
    <definedName name="carência_37">#REF!</definedName>
    <definedName name="carência_38" localSheetId="10">#REF!</definedName>
    <definedName name="carência_38" localSheetId="11">#REF!</definedName>
    <definedName name="carência_38" localSheetId="12">#REF!</definedName>
    <definedName name="carência_38" localSheetId="13">#REF!</definedName>
    <definedName name="carência_38" localSheetId="14">#REF!</definedName>
    <definedName name="carência_38" localSheetId="16">#REF!</definedName>
    <definedName name="carência_38" localSheetId="17">#REF!</definedName>
    <definedName name="carência_38" localSheetId="18">#REF!</definedName>
    <definedName name="carência_38" localSheetId="3">#REF!</definedName>
    <definedName name="carência_38" localSheetId="4">#REF!</definedName>
    <definedName name="carência_38" localSheetId="5">#REF!</definedName>
    <definedName name="carência_38" localSheetId="6">#REF!</definedName>
    <definedName name="carência_38" localSheetId="8">#REF!</definedName>
    <definedName name="carência_38" localSheetId="9">#REF!</definedName>
    <definedName name="carência_38" localSheetId="0">#REF!</definedName>
    <definedName name="carência_38">#REF!</definedName>
    <definedName name="carência_39" localSheetId="10">#REF!</definedName>
    <definedName name="carência_39" localSheetId="11">#REF!</definedName>
    <definedName name="carência_39" localSheetId="12">#REF!</definedName>
    <definedName name="carência_39" localSheetId="13">#REF!</definedName>
    <definedName name="carência_39" localSheetId="14">#REF!</definedName>
    <definedName name="carência_39" localSheetId="16">#REF!</definedName>
    <definedName name="carência_39" localSheetId="17">#REF!</definedName>
    <definedName name="carência_39" localSheetId="18">#REF!</definedName>
    <definedName name="carência_39" localSheetId="3">#REF!</definedName>
    <definedName name="carência_39" localSheetId="5">#REF!</definedName>
    <definedName name="carência_39" localSheetId="6">#REF!</definedName>
    <definedName name="carência_39" localSheetId="8">#REF!</definedName>
    <definedName name="carência_39" localSheetId="9">#REF!</definedName>
    <definedName name="carência_39" localSheetId="0">#REF!</definedName>
    <definedName name="carência_39">#REF!</definedName>
    <definedName name="carência_40" localSheetId="10">#REF!</definedName>
    <definedName name="carência_40" localSheetId="11">#REF!</definedName>
    <definedName name="carência_40" localSheetId="12">#REF!</definedName>
    <definedName name="carência_40" localSheetId="13">#REF!</definedName>
    <definedName name="carência_40" localSheetId="14">#REF!</definedName>
    <definedName name="carência_40" localSheetId="16">#REF!</definedName>
    <definedName name="carência_40" localSheetId="17">#REF!</definedName>
    <definedName name="carência_40" localSheetId="18">#REF!</definedName>
    <definedName name="carência_40" localSheetId="3">#REF!</definedName>
    <definedName name="carência_40" localSheetId="5">#REF!</definedName>
    <definedName name="carência_40" localSheetId="6">#REF!</definedName>
    <definedName name="carência_40" localSheetId="8">#REF!</definedName>
    <definedName name="carência_40" localSheetId="9">#REF!</definedName>
    <definedName name="carência_40" localSheetId="0">#REF!</definedName>
    <definedName name="carência_40">#REF!</definedName>
    <definedName name="carencia_41" localSheetId="10">#REF!</definedName>
    <definedName name="carencia_41" localSheetId="11">#REF!</definedName>
    <definedName name="carencia_41" localSheetId="12">#REF!</definedName>
    <definedName name="carencia_41" localSheetId="13">#REF!</definedName>
    <definedName name="carencia_41" localSheetId="14">#REF!</definedName>
    <definedName name="carencia_41" localSheetId="16">#REF!</definedName>
    <definedName name="carencia_41" localSheetId="17">#REF!</definedName>
    <definedName name="carencia_41" localSheetId="18">#REF!</definedName>
    <definedName name="carencia_41" localSheetId="3">#REF!</definedName>
    <definedName name="carencia_41" localSheetId="5">#REF!</definedName>
    <definedName name="carencia_41" localSheetId="6">#REF!</definedName>
    <definedName name="carencia_41" localSheetId="8">#REF!</definedName>
    <definedName name="carencia_41" localSheetId="9">#REF!</definedName>
    <definedName name="carencia_41" localSheetId="0">#REF!</definedName>
    <definedName name="carencia_41">#REF!</definedName>
    <definedName name="carencia_42" localSheetId="10">#REF!</definedName>
    <definedName name="carencia_42" localSheetId="11">#REF!</definedName>
    <definedName name="carencia_42" localSheetId="12">#REF!</definedName>
    <definedName name="carencia_42" localSheetId="13">#REF!</definedName>
    <definedName name="carencia_42" localSheetId="14">#REF!</definedName>
    <definedName name="carencia_42" localSheetId="16">#REF!</definedName>
    <definedName name="carencia_42" localSheetId="17">#REF!</definedName>
    <definedName name="carencia_42" localSheetId="18">#REF!</definedName>
    <definedName name="carencia_42" localSheetId="3">#REF!</definedName>
    <definedName name="carencia_42" localSheetId="5">#REF!</definedName>
    <definedName name="carencia_42" localSheetId="6">#REF!</definedName>
    <definedName name="carencia_42" localSheetId="8">#REF!</definedName>
    <definedName name="carencia_42" localSheetId="9">#REF!</definedName>
    <definedName name="carencia_42" localSheetId="0">#REF!</definedName>
    <definedName name="carencia_42">#REF!</definedName>
    <definedName name="carencia_43" localSheetId="10">#REF!</definedName>
    <definedName name="carencia_43" localSheetId="11">#REF!</definedName>
    <definedName name="carencia_43" localSheetId="12">#REF!</definedName>
    <definedName name="carencia_43" localSheetId="13">#REF!</definedName>
    <definedName name="carencia_43" localSheetId="14">#REF!</definedName>
    <definedName name="carencia_43" localSheetId="16">#REF!</definedName>
    <definedName name="carencia_43" localSheetId="17">#REF!</definedName>
    <definedName name="carencia_43" localSheetId="18">#REF!</definedName>
    <definedName name="carencia_43" localSheetId="3">#REF!</definedName>
    <definedName name="carencia_43" localSheetId="5">#REF!</definedName>
    <definedName name="carencia_43" localSheetId="6">#REF!</definedName>
    <definedName name="carencia_43" localSheetId="8">#REF!</definedName>
    <definedName name="carencia_43" localSheetId="9">#REF!</definedName>
    <definedName name="carencia_43" localSheetId="0">#REF!</definedName>
    <definedName name="carencia_43">#REF!</definedName>
    <definedName name="carência_44" localSheetId="10">#REF!</definedName>
    <definedName name="carência_44" localSheetId="11">#REF!</definedName>
    <definedName name="carência_44" localSheetId="12">#REF!</definedName>
    <definedName name="carência_44" localSheetId="13">#REF!</definedName>
    <definedName name="carência_44" localSheetId="14">#REF!</definedName>
    <definedName name="carência_44" localSheetId="16">#REF!</definedName>
    <definedName name="carência_44" localSheetId="17">#REF!</definedName>
    <definedName name="carência_44" localSheetId="18">#REF!</definedName>
    <definedName name="carência_44" localSheetId="3">#REF!</definedName>
    <definedName name="carência_44" localSheetId="5">#REF!</definedName>
    <definedName name="carência_44" localSheetId="6">#REF!</definedName>
    <definedName name="carência_44" localSheetId="8">#REF!</definedName>
    <definedName name="carência_44" localSheetId="9">#REF!</definedName>
    <definedName name="carência_44" localSheetId="0">#REF!</definedName>
    <definedName name="carência_44">#REF!</definedName>
    <definedName name="carência_45" localSheetId="10">#REF!</definedName>
    <definedName name="carência_45" localSheetId="11">#REF!</definedName>
    <definedName name="carência_45" localSheetId="12">#REF!</definedName>
    <definedName name="carência_45" localSheetId="13">#REF!</definedName>
    <definedName name="carência_45" localSheetId="14">#REF!</definedName>
    <definedName name="carência_45" localSheetId="16">#REF!</definedName>
    <definedName name="carência_45" localSheetId="17">#REF!</definedName>
    <definedName name="carência_45" localSheetId="18">#REF!</definedName>
    <definedName name="carência_45" localSheetId="3">#REF!</definedName>
    <definedName name="carência_45" localSheetId="5">#REF!</definedName>
    <definedName name="carência_45" localSheetId="6">#REF!</definedName>
    <definedName name="carência_45" localSheetId="8">#REF!</definedName>
    <definedName name="carência_45" localSheetId="9">#REF!</definedName>
    <definedName name="carência_45" localSheetId="0">#REF!</definedName>
    <definedName name="carência_45">#REF!</definedName>
    <definedName name="carência_5" localSheetId="10">#REF!</definedName>
    <definedName name="carência_5" localSheetId="11">#REF!</definedName>
    <definedName name="carência_5" localSheetId="12">#REF!</definedName>
    <definedName name="carência_5" localSheetId="13">#REF!</definedName>
    <definedName name="carência_5" localSheetId="14">#REF!</definedName>
    <definedName name="carência_5" localSheetId="16">#REF!</definedName>
    <definedName name="carência_5" localSheetId="17">#REF!</definedName>
    <definedName name="carência_5" localSheetId="18">#REF!</definedName>
    <definedName name="carência_5" localSheetId="3">#REF!</definedName>
    <definedName name="carência_5" localSheetId="5">#REF!</definedName>
    <definedName name="carência_5" localSheetId="6">#REF!</definedName>
    <definedName name="carência_5" localSheetId="8">#REF!</definedName>
    <definedName name="carência_5" localSheetId="9">#REF!</definedName>
    <definedName name="carência_5" localSheetId="0">#REF!</definedName>
    <definedName name="carência_5">#REF!</definedName>
    <definedName name="carência_6" localSheetId="10">#REF!</definedName>
    <definedName name="carência_6" localSheetId="11">#REF!</definedName>
    <definedName name="carência_6" localSheetId="12">#REF!</definedName>
    <definedName name="carência_6" localSheetId="13">#REF!</definedName>
    <definedName name="carência_6" localSheetId="14">#REF!</definedName>
    <definedName name="carência_6" localSheetId="16">#REF!</definedName>
    <definedName name="carência_6" localSheetId="17">#REF!</definedName>
    <definedName name="carência_6" localSheetId="18">#REF!</definedName>
    <definedName name="carência_6" localSheetId="3">#REF!</definedName>
    <definedName name="carência_6" localSheetId="5">#REF!</definedName>
    <definedName name="carência_6" localSheetId="6">#REF!</definedName>
    <definedName name="carência_6" localSheetId="8">#REF!</definedName>
    <definedName name="carência_6" localSheetId="9">#REF!</definedName>
    <definedName name="carência_6" localSheetId="0">#REF!</definedName>
    <definedName name="carência_6">#REF!</definedName>
    <definedName name="carência_7" localSheetId="0">#REF!</definedName>
    <definedName name="carência_7">#N/A</definedName>
    <definedName name="carência_8" localSheetId="0">#REF!</definedName>
    <definedName name="carência_8">#N/A</definedName>
    <definedName name="carência_9" localSheetId="0">#REF!</definedName>
    <definedName name="carência_9">#N/A</definedName>
    <definedName name="carência_salário" localSheetId="0">#REF!</definedName>
    <definedName name="carência_salário">#N/A</definedName>
    <definedName name="carência_salário_1" localSheetId="0">#REF!</definedName>
    <definedName name="carência_salário_1">#N/A</definedName>
    <definedName name="carência_salário_10" localSheetId="10">#REF!</definedName>
    <definedName name="carência_salário_10" localSheetId="11">#REF!</definedName>
    <definedName name="carência_salário_10" localSheetId="12">#REF!</definedName>
    <definedName name="carência_salário_10" localSheetId="13">#REF!</definedName>
    <definedName name="carência_salário_10" localSheetId="14">#REF!</definedName>
    <definedName name="carência_salário_10" localSheetId="15">#REF!</definedName>
    <definedName name="carência_salário_10" localSheetId="16">#REF!</definedName>
    <definedName name="carência_salário_10" localSheetId="17">#REF!</definedName>
    <definedName name="carência_salário_10" localSheetId="18">#REF!</definedName>
    <definedName name="carência_salário_10" localSheetId="3">#REF!</definedName>
    <definedName name="carência_salário_10" localSheetId="4">#REF!</definedName>
    <definedName name="carência_salário_10" localSheetId="5">#REF!</definedName>
    <definedName name="carência_salário_10" localSheetId="6">#REF!</definedName>
    <definedName name="carência_salário_10" localSheetId="8">#REF!</definedName>
    <definedName name="carência_salário_10" localSheetId="9">#REF!</definedName>
    <definedName name="carência_salário_10" localSheetId="0">#REF!</definedName>
    <definedName name="carência_salário_10">#REF!</definedName>
    <definedName name="carência_salário_11" localSheetId="10">#REF!</definedName>
    <definedName name="carência_salário_11" localSheetId="11">#REF!</definedName>
    <definedName name="carência_salário_11" localSheetId="12">#REF!</definedName>
    <definedName name="carência_salário_11" localSheetId="13">#REF!</definedName>
    <definedName name="carência_salário_11" localSheetId="14">#REF!</definedName>
    <definedName name="carência_salário_11" localSheetId="15">#REF!</definedName>
    <definedName name="carência_salário_11" localSheetId="16">#REF!</definedName>
    <definedName name="carência_salário_11" localSheetId="17">#REF!</definedName>
    <definedName name="carência_salário_11" localSheetId="18">#REF!</definedName>
    <definedName name="carência_salário_11" localSheetId="3">#REF!</definedName>
    <definedName name="carência_salário_11" localSheetId="5">#REF!</definedName>
    <definedName name="carência_salário_11" localSheetId="6">#REF!</definedName>
    <definedName name="carência_salário_11" localSheetId="8">#REF!</definedName>
    <definedName name="carência_salário_11" localSheetId="9">#REF!</definedName>
    <definedName name="carência_salário_11" localSheetId="0">#REF!</definedName>
    <definedName name="carência_salário_11">#REF!</definedName>
    <definedName name="carência_salário_11_1">NA()</definedName>
    <definedName name="carência_salário_12" localSheetId="10">#REF!</definedName>
    <definedName name="carência_salário_12" localSheetId="11">#REF!</definedName>
    <definedName name="carência_salário_12" localSheetId="12">#REF!</definedName>
    <definedName name="carência_salário_12" localSheetId="13">#REF!</definedName>
    <definedName name="carência_salário_12" localSheetId="14">#REF!</definedName>
    <definedName name="carência_salário_12" localSheetId="15">#REF!</definedName>
    <definedName name="carência_salário_12" localSheetId="16">#REF!</definedName>
    <definedName name="carência_salário_12" localSheetId="17">#REF!</definedName>
    <definedName name="carência_salário_12" localSheetId="18">#REF!</definedName>
    <definedName name="carência_salário_12" localSheetId="3">#REF!</definedName>
    <definedName name="carência_salário_12" localSheetId="4">#REF!</definedName>
    <definedName name="carência_salário_12" localSheetId="5">#REF!</definedName>
    <definedName name="carência_salário_12" localSheetId="6">#REF!</definedName>
    <definedName name="carência_salário_12" localSheetId="8">#REF!</definedName>
    <definedName name="carência_salário_12" localSheetId="9">#REF!</definedName>
    <definedName name="carência_salário_12" localSheetId="0">#REF!</definedName>
    <definedName name="carência_salário_12">#REF!</definedName>
    <definedName name="carência_salário_18" localSheetId="10">#REF!</definedName>
    <definedName name="carência_salário_18" localSheetId="11">#REF!</definedName>
    <definedName name="carência_salário_18" localSheetId="12">#REF!</definedName>
    <definedName name="carência_salário_18" localSheetId="13">#REF!</definedName>
    <definedName name="carência_salário_18" localSheetId="14">#REF!</definedName>
    <definedName name="carência_salário_18" localSheetId="15">#REF!</definedName>
    <definedName name="carência_salário_18" localSheetId="16">#REF!</definedName>
    <definedName name="carência_salário_18" localSheetId="17">#REF!</definedName>
    <definedName name="carência_salário_18" localSheetId="18">#REF!</definedName>
    <definedName name="carência_salário_18" localSheetId="3">#REF!</definedName>
    <definedName name="carência_salário_18" localSheetId="4">#REF!</definedName>
    <definedName name="carência_salário_18" localSheetId="5">#REF!</definedName>
    <definedName name="carência_salário_18" localSheetId="6">#REF!</definedName>
    <definedName name="carência_salário_18" localSheetId="8">#REF!</definedName>
    <definedName name="carência_salário_18" localSheetId="9">#REF!</definedName>
    <definedName name="carência_salário_18" localSheetId="0">#REF!</definedName>
    <definedName name="carência_salário_18">#REF!</definedName>
    <definedName name="carência_salário_19" localSheetId="10">#REF!</definedName>
    <definedName name="carência_salário_19" localSheetId="11">#REF!</definedName>
    <definedName name="carência_salário_19" localSheetId="12">#REF!</definedName>
    <definedName name="carência_salário_19" localSheetId="13">#REF!</definedName>
    <definedName name="carência_salário_19" localSheetId="14">#REF!</definedName>
    <definedName name="carência_salário_19" localSheetId="15">#REF!</definedName>
    <definedName name="carência_salário_19" localSheetId="16">#REF!</definedName>
    <definedName name="carência_salário_19" localSheetId="17">#REF!</definedName>
    <definedName name="carência_salário_19" localSheetId="18">#REF!</definedName>
    <definedName name="carência_salário_19" localSheetId="3">#REF!</definedName>
    <definedName name="carência_salário_19" localSheetId="5">#REF!</definedName>
    <definedName name="carência_salário_19" localSheetId="6">#REF!</definedName>
    <definedName name="carência_salário_19" localSheetId="8">#REF!</definedName>
    <definedName name="carência_salário_19" localSheetId="9">#REF!</definedName>
    <definedName name="carência_salário_19" localSheetId="0">#REF!</definedName>
    <definedName name="carência_salário_19">#REF!</definedName>
    <definedName name="carência_salário_20" localSheetId="10">#REF!</definedName>
    <definedName name="carência_salário_20" localSheetId="11">#REF!</definedName>
    <definedName name="carência_salário_20" localSheetId="12">#REF!</definedName>
    <definedName name="carência_salário_20" localSheetId="13">#REF!</definedName>
    <definedName name="carência_salário_20" localSheetId="14">#REF!</definedName>
    <definedName name="carência_salário_20" localSheetId="16">#REF!</definedName>
    <definedName name="carência_salário_20" localSheetId="17">#REF!</definedName>
    <definedName name="carência_salário_20" localSheetId="18">#REF!</definedName>
    <definedName name="carência_salário_20" localSheetId="3">#REF!</definedName>
    <definedName name="carência_salário_20" localSheetId="4">#REF!</definedName>
    <definedName name="carência_salário_20" localSheetId="5">#REF!</definedName>
    <definedName name="carência_salário_20" localSheetId="6">#REF!</definedName>
    <definedName name="carência_salário_20" localSheetId="8">#REF!</definedName>
    <definedName name="carência_salário_20" localSheetId="9">#REF!</definedName>
    <definedName name="carência_salário_20" localSheetId="0">#REF!</definedName>
    <definedName name="carência_salário_20">#REF!</definedName>
    <definedName name="carência_salário_21" localSheetId="10">#REF!</definedName>
    <definedName name="carência_salário_21" localSheetId="11">#REF!</definedName>
    <definedName name="carência_salário_21" localSheetId="12">#REF!</definedName>
    <definedName name="carência_salário_21" localSheetId="13">#REF!</definedName>
    <definedName name="carência_salário_21" localSheetId="14">#REF!</definedName>
    <definedName name="carência_salário_21" localSheetId="16">#REF!</definedName>
    <definedName name="carência_salário_21" localSheetId="17">#REF!</definedName>
    <definedName name="carência_salário_21" localSheetId="18">#REF!</definedName>
    <definedName name="carência_salário_21" localSheetId="3">#REF!</definedName>
    <definedName name="carência_salário_21" localSheetId="4">#REF!</definedName>
    <definedName name="carência_salário_21" localSheetId="5">#REF!</definedName>
    <definedName name="carência_salário_21" localSheetId="6">#REF!</definedName>
    <definedName name="carência_salário_21" localSheetId="8">#REF!</definedName>
    <definedName name="carência_salário_21" localSheetId="9">#REF!</definedName>
    <definedName name="carência_salário_21" localSheetId="0">#REF!</definedName>
    <definedName name="carência_salário_21">#REF!</definedName>
    <definedName name="carência_salário_22" localSheetId="10">#REF!</definedName>
    <definedName name="carência_salário_22" localSheetId="11">#REF!</definedName>
    <definedName name="carência_salário_22" localSheetId="12">#REF!</definedName>
    <definedName name="carência_salário_22" localSheetId="13">#REF!</definedName>
    <definedName name="carência_salário_22" localSheetId="14">#REF!</definedName>
    <definedName name="carência_salário_22" localSheetId="16">#REF!</definedName>
    <definedName name="carência_salário_22" localSheetId="17">#REF!</definedName>
    <definedName name="carência_salário_22" localSheetId="18">#REF!</definedName>
    <definedName name="carência_salário_22" localSheetId="3">#REF!</definedName>
    <definedName name="carência_salário_22" localSheetId="4">#REF!</definedName>
    <definedName name="carência_salário_22" localSheetId="5">#REF!</definedName>
    <definedName name="carência_salário_22" localSheetId="6">#REF!</definedName>
    <definedName name="carência_salário_22" localSheetId="8">#REF!</definedName>
    <definedName name="carência_salário_22" localSheetId="9">#REF!</definedName>
    <definedName name="carência_salário_22" localSheetId="0">#REF!</definedName>
    <definedName name="carência_salário_22">#REF!</definedName>
    <definedName name="carência_salário_23" localSheetId="10">#REF!</definedName>
    <definedName name="carência_salário_23" localSheetId="11">#REF!</definedName>
    <definedName name="carência_salário_23" localSheetId="12">#REF!</definedName>
    <definedName name="carência_salário_23" localSheetId="13">#REF!</definedName>
    <definedName name="carência_salário_23" localSheetId="14">#REF!</definedName>
    <definedName name="carência_salário_23" localSheetId="16">#REF!</definedName>
    <definedName name="carência_salário_23" localSheetId="17">#REF!</definedName>
    <definedName name="carência_salário_23" localSheetId="18">#REF!</definedName>
    <definedName name="carência_salário_23" localSheetId="3">#REF!</definedName>
    <definedName name="carência_salário_23" localSheetId="4">#REF!</definedName>
    <definedName name="carência_salário_23" localSheetId="5">#REF!</definedName>
    <definedName name="carência_salário_23" localSheetId="6">#REF!</definedName>
    <definedName name="carência_salário_23" localSheetId="8">#REF!</definedName>
    <definedName name="carência_salário_23" localSheetId="9">#REF!</definedName>
    <definedName name="carência_salário_23" localSheetId="0">#REF!</definedName>
    <definedName name="carência_salário_23">#REF!</definedName>
    <definedName name="carência_salário_24" localSheetId="10">#REF!</definedName>
    <definedName name="carência_salário_24" localSheetId="11">#REF!</definedName>
    <definedName name="carência_salário_24" localSheetId="12">#REF!</definedName>
    <definedName name="carência_salário_24" localSheetId="13">#REF!</definedName>
    <definedName name="carência_salário_24" localSheetId="14">#REF!</definedName>
    <definedName name="carência_salário_24" localSheetId="16">#REF!</definedName>
    <definedName name="carência_salário_24" localSheetId="17">#REF!</definedName>
    <definedName name="carência_salário_24" localSheetId="18">#REF!</definedName>
    <definedName name="carência_salário_24" localSheetId="3">#REF!</definedName>
    <definedName name="carência_salário_24" localSheetId="4">#REF!</definedName>
    <definedName name="carência_salário_24" localSheetId="5">#REF!</definedName>
    <definedName name="carência_salário_24" localSheetId="6">#REF!</definedName>
    <definedName name="carência_salário_24" localSheetId="8">#REF!</definedName>
    <definedName name="carência_salário_24" localSheetId="9">#REF!</definedName>
    <definedName name="carência_salário_24" localSheetId="0">#REF!</definedName>
    <definedName name="carência_salário_24">#REF!</definedName>
    <definedName name="carência_salário_25" localSheetId="10">#REF!</definedName>
    <definedName name="carência_salário_25" localSheetId="11">#REF!</definedName>
    <definedName name="carência_salário_25" localSheetId="12">#REF!</definedName>
    <definedName name="carência_salário_25" localSheetId="13">#REF!</definedName>
    <definedName name="carência_salário_25" localSheetId="14">#REF!</definedName>
    <definedName name="carência_salário_25" localSheetId="16">#REF!</definedName>
    <definedName name="carência_salário_25" localSheetId="17">#REF!</definedName>
    <definedName name="carência_salário_25" localSheetId="18">#REF!</definedName>
    <definedName name="carência_salário_25" localSheetId="3">#REF!</definedName>
    <definedName name="carência_salário_25" localSheetId="4">#REF!</definedName>
    <definedName name="carência_salário_25" localSheetId="5">#REF!</definedName>
    <definedName name="carência_salário_25" localSheetId="6">#REF!</definedName>
    <definedName name="carência_salário_25" localSheetId="8">#REF!</definedName>
    <definedName name="carência_salário_25" localSheetId="9">#REF!</definedName>
    <definedName name="carência_salário_25" localSheetId="0">#REF!</definedName>
    <definedName name="carência_salário_25">#REF!</definedName>
    <definedName name="carência_salário_26" localSheetId="10">#REF!</definedName>
    <definedName name="carência_salário_26" localSheetId="11">#REF!</definedName>
    <definedName name="carência_salário_26" localSheetId="12">#REF!</definedName>
    <definedName name="carência_salário_26" localSheetId="13">#REF!</definedName>
    <definedName name="carência_salário_26" localSheetId="14">#REF!</definedName>
    <definedName name="carência_salário_26" localSheetId="16">#REF!</definedName>
    <definedName name="carência_salário_26" localSheetId="17">#REF!</definedName>
    <definedName name="carência_salário_26" localSheetId="18">#REF!</definedName>
    <definedName name="carência_salário_26" localSheetId="3">#REF!</definedName>
    <definedName name="carência_salário_26" localSheetId="4">#REF!</definedName>
    <definedName name="carência_salário_26" localSheetId="5">#REF!</definedName>
    <definedName name="carência_salário_26" localSheetId="6">#REF!</definedName>
    <definedName name="carência_salário_26" localSheetId="8">#REF!</definedName>
    <definedName name="carência_salário_26" localSheetId="9">#REF!</definedName>
    <definedName name="carência_salário_26" localSheetId="0">#REF!</definedName>
    <definedName name="carência_salário_26">#REF!</definedName>
    <definedName name="carência_salário_27" localSheetId="10">#REF!</definedName>
    <definedName name="carência_salário_27" localSheetId="11">#REF!</definedName>
    <definedName name="carência_salário_27" localSheetId="12">#REF!</definedName>
    <definedName name="carência_salário_27" localSheetId="13">#REF!</definedName>
    <definedName name="carência_salário_27" localSheetId="14">#REF!</definedName>
    <definedName name="carência_salário_27" localSheetId="16">#REF!</definedName>
    <definedName name="carência_salário_27" localSheetId="17">#REF!</definedName>
    <definedName name="carência_salário_27" localSheetId="18">#REF!</definedName>
    <definedName name="carência_salário_27" localSheetId="3">#REF!</definedName>
    <definedName name="carência_salário_27" localSheetId="4">#REF!</definedName>
    <definedName name="carência_salário_27" localSheetId="5">#REF!</definedName>
    <definedName name="carência_salário_27" localSheetId="6">#REF!</definedName>
    <definedName name="carência_salário_27" localSheetId="8">#REF!</definedName>
    <definedName name="carência_salário_27" localSheetId="9">#REF!</definedName>
    <definedName name="carência_salário_27" localSheetId="0">#REF!</definedName>
    <definedName name="carência_salário_27">#REF!</definedName>
    <definedName name="carência_salário_28" localSheetId="10">#REF!</definedName>
    <definedName name="carência_salário_28" localSheetId="11">#REF!</definedName>
    <definedName name="carência_salário_28" localSheetId="12">#REF!</definedName>
    <definedName name="carência_salário_28" localSheetId="13">#REF!</definedName>
    <definedName name="carência_salário_28" localSheetId="14">#REF!</definedName>
    <definedName name="carência_salário_28" localSheetId="16">#REF!</definedName>
    <definedName name="carência_salário_28" localSheetId="17">#REF!</definedName>
    <definedName name="carência_salário_28" localSheetId="18">#REF!</definedName>
    <definedName name="carência_salário_28" localSheetId="3">#REF!</definedName>
    <definedName name="carência_salário_28" localSheetId="4">#REF!</definedName>
    <definedName name="carência_salário_28" localSheetId="5">#REF!</definedName>
    <definedName name="carência_salário_28" localSheetId="6">#REF!</definedName>
    <definedName name="carência_salário_28" localSheetId="8">#REF!</definedName>
    <definedName name="carência_salário_28" localSheetId="9">#REF!</definedName>
    <definedName name="carência_salário_28" localSheetId="0">#REF!</definedName>
    <definedName name="carência_salário_28">#REF!</definedName>
    <definedName name="carência_salário_29" localSheetId="10">#REF!</definedName>
    <definedName name="carência_salário_29" localSheetId="11">#REF!</definedName>
    <definedName name="carência_salário_29" localSheetId="12">#REF!</definedName>
    <definedName name="carência_salário_29" localSheetId="13">#REF!</definedName>
    <definedName name="carência_salário_29" localSheetId="14">#REF!</definedName>
    <definedName name="carência_salário_29" localSheetId="16">#REF!</definedName>
    <definedName name="carência_salário_29" localSheetId="17">#REF!</definedName>
    <definedName name="carência_salário_29" localSheetId="18">#REF!</definedName>
    <definedName name="carência_salário_29" localSheetId="3">#REF!</definedName>
    <definedName name="carência_salário_29" localSheetId="4">#REF!</definedName>
    <definedName name="carência_salário_29" localSheetId="5">#REF!</definedName>
    <definedName name="carência_salário_29" localSheetId="6">#REF!</definedName>
    <definedName name="carência_salário_29" localSheetId="8">#REF!</definedName>
    <definedName name="carência_salário_29" localSheetId="9">#REF!</definedName>
    <definedName name="carência_salário_29" localSheetId="0">#REF!</definedName>
    <definedName name="carência_salário_29">#REF!</definedName>
    <definedName name="carência_salário_30" localSheetId="10">#REF!</definedName>
    <definedName name="carência_salário_30" localSheetId="11">#REF!</definedName>
    <definedName name="carência_salário_30" localSheetId="12">#REF!</definedName>
    <definedName name="carência_salário_30" localSheetId="13">#REF!</definedName>
    <definedName name="carência_salário_30" localSheetId="14">#REF!</definedName>
    <definedName name="carência_salário_30" localSheetId="16">#REF!</definedName>
    <definedName name="carência_salário_30" localSheetId="17">#REF!</definedName>
    <definedName name="carência_salário_30" localSheetId="18">#REF!</definedName>
    <definedName name="carência_salário_30" localSheetId="3">#REF!</definedName>
    <definedName name="carência_salário_30" localSheetId="4">#REF!</definedName>
    <definedName name="carência_salário_30" localSheetId="5">#REF!</definedName>
    <definedName name="carência_salário_30" localSheetId="6">#REF!</definedName>
    <definedName name="carência_salário_30" localSheetId="8">#REF!</definedName>
    <definedName name="carência_salário_30" localSheetId="9">#REF!</definedName>
    <definedName name="carência_salário_30" localSheetId="0">#REF!</definedName>
    <definedName name="carência_salário_30">#REF!</definedName>
    <definedName name="carência_salário_31" localSheetId="10">#REF!</definedName>
    <definedName name="carência_salário_31" localSheetId="11">#REF!</definedName>
    <definedName name="carência_salário_31" localSheetId="12">#REF!</definedName>
    <definedName name="carência_salário_31" localSheetId="13">#REF!</definedName>
    <definedName name="carência_salário_31" localSheetId="14">#REF!</definedName>
    <definedName name="carência_salário_31" localSheetId="16">#REF!</definedName>
    <definedName name="carência_salário_31" localSheetId="17">#REF!</definedName>
    <definedName name="carência_salário_31" localSheetId="18">#REF!</definedName>
    <definedName name="carência_salário_31" localSheetId="3">#REF!</definedName>
    <definedName name="carência_salário_31" localSheetId="4">#REF!</definedName>
    <definedName name="carência_salário_31" localSheetId="5">#REF!</definedName>
    <definedName name="carência_salário_31" localSheetId="6">#REF!</definedName>
    <definedName name="carência_salário_31" localSheetId="8">#REF!</definedName>
    <definedName name="carência_salário_31" localSheetId="9">#REF!</definedName>
    <definedName name="carência_salário_31" localSheetId="0">#REF!</definedName>
    <definedName name="carência_salário_31">#REF!</definedName>
    <definedName name="carência_salário_32" localSheetId="10">#REF!</definedName>
    <definedName name="carência_salário_32" localSheetId="11">#REF!</definedName>
    <definedName name="carência_salário_32" localSheetId="12">#REF!</definedName>
    <definedName name="carência_salário_32" localSheetId="13">#REF!</definedName>
    <definedName name="carência_salário_32" localSheetId="14">#REF!</definedName>
    <definedName name="carência_salário_32" localSheetId="16">#REF!</definedName>
    <definedName name="carência_salário_32" localSheetId="17">#REF!</definedName>
    <definedName name="carência_salário_32" localSheetId="18">#REF!</definedName>
    <definedName name="carência_salário_32" localSheetId="3">#REF!</definedName>
    <definedName name="carência_salário_32" localSheetId="4">#REF!</definedName>
    <definedName name="carência_salário_32" localSheetId="5">#REF!</definedName>
    <definedName name="carência_salário_32" localSheetId="6">#REF!</definedName>
    <definedName name="carência_salário_32" localSheetId="8">#REF!</definedName>
    <definedName name="carência_salário_32" localSheetId="9">#REF!</definedName>
    <definedName name="carência_salário_32" localSheetId="0">#REF!</definedName>
    <definedName name="carência_salário_32">#REF!</definedName>
    <definedName name="carência_salário_33" localSheetId="10">#REF!</definedName>
    <definedName name="carência_salário_33" localSheetId="11">#REF!</definedName>
    <definedName name="carência_salário_33" localSheetId="12">#REF!</definedName>
    <definedName name="carência_salário_33" localSheetId="13">#REF!</definedName>
    <definedName name="carência_salário_33" localSheetId="14">#REF!</definedName>
    <definedName name="carência_salário_33" localSheetId="16">#REF!</definedName>
    <definedName name="carência_salário_33" localSheetId="17">#REF!</definedName>
    <definedName name="carência_salário_33" localSheetId="18">#REF!</definedName>
    <definedName name="carência_salário_33" localSheetId="3">#REF!</definedName>
    <definedName name="carência_salário_33" localSheetId="4">#REF!</definedName>
    <definedName name="carência_salário_33" localSheetId="5">#REF!</definedName>
    <definedName name="carência_salário_33" localSheetId="6">#REF!</definedName>
    <definedName name="carência_salário_33" localSheetId="8">#REF!</definedName>
    <definedName name="carência_salário_33" localSheetId="9">#REF!</definedName>
    <definedName name="carência_salário_33" localSheetId="0">#REF!</definedName>
    <definedName name="carência_salário_33">#REF!</definedName>
    <definedName name="carência_salário_34" localSheetId="10">#REF!</definedName>
    <definedName name="carência_salário_34" localSheetId="11">#REF!</definedName>
    <definedName name="carência_salário_34" localSheetId="12">#REF!</definedName>
    <definedName name="carência_salário_34" localSheetId="13">#REF!</definedName>
    <definedName name="carência_salário_34" localSheetId="14">#REF!</definedName>
    <definedName name="carência_salário_34" localSheetId="16">#REF!</definedName>
    <definedName name="carência_salário_34" localSheetId="17">#REF!</definedName>
    <definedName name="carência_salário_34" localSheetId="18">#REF!</definedName>
    <definedName name="carência_salário_34" localSheetId="3">#REF!</definedName>
    <definedName name="carência_salário_34" localSheetId="4">#REF!</definedName>
    <definedName name="carência_salário_34" localSheetId="5">#REF!</definedName>
    <definedName name="carência_salário_34" localSheetId="6">#REF!</definedName>
    <definedName name="carência_salário_34" localSheetId="8">#REF!</definedName>
    <definedName name="carência_salário_34" localSheetId="9">#REF!</definedName>
    <definedName name="carência_salário_34" localSheetId="0">#REF!</definedName>
    <definedName name="carência_salário_34">#REF!</definedName>
    <definedName name="carência_salário_35" localSheetId="10">#REF!</definedName>
    <definedName name="carência_salário_35" localSheetId="11">#REF!</definedName>
    <definedName name="carência_salário_35" localSheetId="12">#REF!</definedName>
    <definedName name="carência_salário_35" localSheetId="13">#REF!</definedName>
    <definedName name="carência_salário_35" localSheetId="14">#REF!</definedName>
    <definedName name="carência_salário_35" localSheetId="16">#REF!</definedName>
    <definedName name="carência_salário_35" localSheetId="17">#REF!</definedName>
    <definedName name="carência_salário_35" localSheetId="18">#REF!</definedName>
    <definedName name="carência_salário_35" localSheetId="3">#REF!</definedName>
    <definedName name="carência_salário_35" localSheetId="4">#REF!</definedName>
    <definedName name="carência_salário_35" localSheetId="5">#REF!</definedName>
    <definedName name="carência_salário_35" localSheetId="6">#REF!</definedName>
    <definedName name="carência_salário_35" localSheetId="8">#REF!</definedName>
    <definedName name="carência_salário_35" localSheetId="9">#REF!</definedName>
    <definedName name="carência_salário_35" localSheetId="0">#REF!</definedName>
    <definedName name="carência_salário_35">#REF!</definedName>
    <definedName name="carência_salário_36" localSheetId="10">#REF!</definedName>
    <definedName name="carência_salário_36" localSheetId="11">#REF!</definedName>
    <definedName name="carência_salário_36" localSheetId="12">#REF!</definedName>
    <definedName name="carência_salário_36" localSheetId="13">#REF!</definedName>
    <definedName name="carência_salário_36" localSheetId="14">#REF!</definedName>
    <definedName name="carência_salário_36" localSheetId="16">#REF!</definedName>
    <definedName name="carência_salário_36" localSheetId="17">#REF!</definedName>
    <definedName name="carência_salário_36" localSheetId="18">#REF!</definedName>
    <definedName name="carência_salário_36" localSheetId="3">#REF!</definedName>
    <definedName name="carência_salário_36" localSheetId="4">#REF!</definedName>
    <definedName name="carência_salário_36" localSheetId="5">#REF!</definedName>
    <definedName name="carência_salário_36" localSheetId="6">#REF!</definedName>
    <definedName name="carência_salário_36" localSheetId="8">#REF!</definedName>
    <definedName name="carência_salário_36" localSheetId="9">#REF!</definedName>
    <definedName name="carência_salário_36" localSheetId="0">#REF!</definedName>
    <definedName name="carência_salário_36">#REF!</definedName>
    <definedName name="carência_salário_37" localSheetId="10">#REF!</definedName>
    <definedName name="carência_salário_37" localSheetId="11">#REF!</definedName>
    <definedName name="carência_salário_37" localSheetId="12">#REF!</definedName>
    <definedName name="carência_salário_37" localSheetId="13">#REF!</definedName>
    <definedName name="carência_salário_37" localSheetId="14">#REF!</definedName>
    <definedName name="carência_salário_37" localSheetId="16">#REF!</definedName>
    <definedName name="carência_salário_37" localSheetId="17">#REF!</definedName>
    <definedName name="carência_salário_37" localSheetId="18">#REF!</definedName>
    <definedName name="carência_salário_37" localSheetId="3">#REF!</definedName>
    <definedName name="carência_salário_37" localSheetId="4">#REF!</definedName>
    <definedName name="carência_salário_37" localSheetId="5">#REF!</definedName>
    <definedName name="carência_salário_37" localSheetId="6">#REF!</definedName>
    <definedName name="carência_salário_37" localSheetId="8">#REF!</definedName>
    <definedName name="carência_salário_37" localSheetId="9">#REF!</definedName>
    <definedName name="carência_salário_37" localSheetId="0">#REF!</definedName>
    <definedName name="carência_salário_37">#REF!</definedName>
    <definedName name="carência_salário_38" localSheetId="10">#REF!</definedName>
    <definedName name="carência_salário_38" localSheetId="11">#REF!</definedName>
    <definedName name="carência_salário_38" localSheetId="12">#REF!</definedName>
    <definedName name="carência_salário_38" localSheetId="13">#REF!</definedName>
    <definedName name="carência_salário_38" localSheetId="14">#REF!</definedName>
    <definedName name="carência_salário_38" localSheetId="16">#REF!</definedName>
    <definedName name="carência_salário_38" localSheetId="17">#REF!</definedName>
    <definedName name="carência_salário_38" localSheetId="18">#REF!</definedName>
    <definedName name="carência_salário_38" localSheetId="3">#REF!</definedName>
    <definedName name="carência_salário_38" localSheetId="4">#REF!</definedName>
    <definedName name="carência_salário_38" localSheetId="5">#REF!</definedName>
    <definedName name="carência_salário_38" localSheetId="6">#REF!</definedName>
    <definedName name="carência_salário_38" localSheetId="8">#REF!</definedName>
    <definedName name="carência_salário_38" localSheetId="9">#REF!</definedName>
    <definedName name="carência_salário_38" localSheetId="0">#REF!</definedName>
    <definedName name="carência_salário_38">#REF!</definedName>
    <definedName name="carência_salário_39" localSheetId="10">#REF!</definedName>
    <definedName name="carência_salário_39" localSheetId="11">#REF!</definedName>
    <definedName name="carência_salário_39" localSheetId="12">#REF!</definedName>
    <definedName name="carência_salário_39" localSheetId="13">#REF!</definedName>
    <definedName name="carência_salário_39" localSheetId="14">#REF!</definedName>
    <definedName name="carência_salário_39" localSheetId="16">#REF!</definedName>
    <definedName name="carência_salário_39" localSheetId="17">#REF!</definedName>
    <definedName name="carência_salário_39" localSheetId="18">#REF!</definedName>
    <definedName name="carência_salário_39" localSheetId="3">#REF!</definedName>
    <definedName name="carência_salário_39" localSheetId="5">#REF!</definedName>
    <definedName name="carência_salário_39" localSheetId="6">#REF!</definedName>
    <definedName name="carência_salário_39" localSheetId="8">#REF!</definedName>
    <definedName name="carência_salário_39" localSheetId="9">#REF!</definedName>
    <definedName name="carência_salário_39" localSheetId="0">#REF!</definedName>
    <definedName name="carência_salário_39">#REF!</definedName>
    <definedName name="carencia_salario_40" localSheetId="10">#REF!</definedName>
    <definedName name="carencia_salario_40" localSheetId="11">#REF!</definedName>
    <definedName name="carencia_salario_40" localSheetId="12">#REF!</definedName>
    <definedName name="carencia_salario_40" localSheetId="13">#REF!</definedName>
    <definedName name="carencia_salario_40" localSheetId="14">#REF!</definedName>
    <definedName name="carencia_salario_40" localSheetId="16">#REF!</definedName>
    <definedName name="carencia_salario_40" localSheetId="17">#REF!</definedName>
    <definedName name="carencia_salario_40" localSheetId="18">#REF!</definedName>
    <definedName name="carencia_salario_40" localSheetId="3">#REF!</definedName>
    <definedName name="carencia_salario_40" localSheetId="5">#REF!</definedName>
    <definedName name="carencia_salario_40" localSheetId="6">#REF!</definedName>
    <definedName name="carencia_salario_40" localSheetId="8">#REF!</definedName>
    <definedName name="carencia_salario_40" localSheetId="9">#REF!</definedName>
    <definedName name="carencia_salario_40" localSheetId="0">#REF!</definedName>
    <definedName name="carencia_salario_40">#REF!</definedName>
    <definedName name="carencia_salario_41" localSheetId="10">#REF!</definedName>
    <definedName name="carencia_salario_41" localSheetId="11">#REF!</definedName>
    <definedName name="carencia_salario_41" localSheetId="12">#REF!</definedName>
    <definedName name="carencia_salario_41" localSheetId="13">#REF!</definedName>
    <definedName name="carencia_salario_41" localSheetId="14">#REF!</definedName>
    <definedName name="carencia_salario_41" localSheetId="16">#REF!</definedName>
    <definedName name="carencia_salario_41" localSheetId="17">#REF!</definedName>
    <definedName name="carencia_salario_41" localSheetId="18">#REF!</definedName>
    <definedName name="carencia_salario_41" localSheetId="3">#REF!</definedName>
    <definedName name="carencia_salario_41" localSheetId="5">#REF!</definedName>
    <definedName name="carencia_salario_41" localSheetId="6">#REF!</definedName>
    <definedName name="carencia_salario_41" localSheetId="8">#REF!</definedName>
    <definedName name="carencia_salario_41" localSheetId="9">#REF!</definedName>
    <definedName name="carencia_salario_41" localSheetId="0">#REF!</definedName>
    <definedName name="carencia_salario_41">#REF!</definedName>
    <definedName name="carencia_salario_42" localSheetId="10">#REF!</definedName>
    <definedName name="carencia_salario_42" localSheetId="11">#REF!</definedName>
    <definedName name="carencia_salario_42" localSheetId="12">#REF!</definedName>
    <definedName name="carencia_salario_42" localSheetId="13">#REF!</definedName>
    <definedName name="carencia_salario_42" localSheetId="14">#REF!</definedName>
    <definedName name="carencia_salario_42" localSheetId="16">#REF!</definedName>
    <definedName name="carencia_salario_42" localSheetId="17">#REF!</definedName>
    <definedName name="carencia_salario_42" localSheetId="18">#REF!</definedName>
    <definedName name="carencia_salario_42" localSheetId="3">#REF!</definedName>
    <definedName name="carencia_salario_42" localSheetId="5">#REF!</definedName>
    <definedName name="carencia_salario_42" localSheetId="6">#REF!</definedName>
    <definedName name="carencia_salario_42" localSheetId="8">#REF!</definedName>
    <definedName name="carencia_salario_42" localSheetId="9">#REF!</definedName>
    <definedName name="carencia_salario_42" localSheetId="0">#REF!</definedName>
    <definedName name="carencia_salario_42">#REF!</definedName>
    <definedName name="carencia_salario_43" localSheetId="10">#REF!</definedName>
    <definedName name="carencia_salario_43" localSheetId="11">#REF!</definedName>
    <definedName name="carencia_salario_43" localSheetId="12">#REF!</definedName>
    <definedName name="carencia_salario_43" localSheetId="13">#REF!</definedName>
    <definedName name="carencia_salario_43" localSheetId="14">#REF!</definedName>
    <definedName name="carencia_salario_43" localSheetId="16">#REF!</definedName>
    <definedName name="carencia_salario_43" localSheetId="17">#REF!</definedName>
    <definedName name="carencia_salario_43" localSheetId="18">#REF!</definedName>
    <definedName name="carencia_salario_43" localSheetId="3">#REF!</definedName>
    <definedName name="carencia_salario_43" localSheetId="5">#REF!</definedName>
    <definedName name="carencia_salario_43" localSheetId="6">#REF!</definedName>
    <definedName name="carencia_salario_43" localSheetId="8">#REF!</definedName>
    <definedName name="carencia_salario_43" localSheetId="9">#REF!</definedName>
    <definedName name="carencia_salario_43" localSheetId="0">#REF!</definedName>
    <definedName name="carencia_salario_43">#REF!</definedName>
    <definedName name="carencia_salario_44" localSheetId="10">#REF!</definedName>
    <definedName name="carencia_salario_44" localSheetId="11">#REF!</definedName>
    <definedName name="carencia_salario_44" localSheetId="12">#REF!</definedName>
    <definedName name="carencia_salario_44" localSheetId="13">#REF!</definedName>
    <definedName name="carencia_salario_44" localSheetId="14">#REF!</definedName>
    <definedName name="carencia_salario_44" localSheetId="16">#REF!</definedName>
    <definedName name="carencia_salario_44" localSheetId="17">#REF!</definedName>
    <definedName name="carencia_salario_44" localSheetId="18">#REF!</definedName>
    <definedName name="carencia_salario_44" localSheetId="3">#REF!</definedName>
    <definedName name="carencia_salario_44" localSheetId="5">#REF!</definedName>
    <definedName name="carencia_salario_44" localSheetId="6">#REF!</definedName>
    <definedName name="carencia_salario_44" localSheetId="8">#REF!</definedName>
    <definedName name="carencia_salario_44" localSheetId="9">#REF!</definedName>
    <definedName name="carencia_salario_44" localSheetId="0">#REF!</definedName>
    <definedName name="carencia_salario_44">#REF!</definedName>
    <definedName name="carencia_salario_45" localSheetId="10">#REF!</definedName>
    <definedName name="carencia_salario_45" localSheetId="11">#REF!</definedName>
    <definedName name="carencia_salario_45" localSheetId="12">#REF!</definedName>
    <definedName name="carencia_salario_45" localSheetId="13">#REF!</definedName>
    <definedName name="carencia_salario_45" localSheetId="14">#REF!</definedName>
    <definedName name="carencia_salario_45" localSheetId="16">#REF!</definedName>
    <definedName name="carencia_salario_45" localSheetId="17">#REF!</definedName>
    <definedName name="carencia_salario_45" localSheetId="18">#REF!</definedName>
    <definedName name="carencia_salario_45" localSheetId="3">#REF!</definedName>
    <definedName name="carencia_salario_45" localSheetId="5">#REF!</definedName>
    <definedName name="carencia_salario_45" localSheetId="6">#REF!</definedName>
    <definedName name="carencia_salario_45" localSheetId="8">#REF!</definedName>
    <definedName name="carencia_salario_45" localSheetId="9">#REF!</definedName>
    <definedName name="carencia_salario_45" localSheetId="0">#REF!</definedName>
    <definedName name="carencia_salario_45">#REF!</definedName>
    <definedName name="carencia_salario_46" localSheetId="10">#REF!</definedName>
    <definedName name="carencia_salario_46" localSheetId="11">#REF!</definedName>
    <definedName name="carencia_salario_46" localSheetId="12">#REF!</definedName>
    <definedName name="carencia_salario_46" localSheetId="13">#REF!</definedName>
    <definedName name="carencia_salario_46" localSheetId="14">#REF!</definedName>
    <definedName name="carencia_salario_46" localSheetId="16">#REF!</definedName>
    <definedName name="carencia_salario_46" localSheetId="17">#REF!</definedName>
    <definedName name="carencia_salario_46" localSheetId="18">#REF!</definedName>
    <definedName name="carencia_salario_46" localSheetId="3">#REF!</definedName>
    <definedName name="carencia_salario_46" localSheetId="5">#REF!</definedName>
    <definedName name="carencia_salario_46" localSheetId="6">#REF!</definedName>
    <definedName name="carencia_salario_46" localSheetId="8">#REF!</definedName>
    <definedName name="carencia_salario_46" localSheetId="9">#REF!</definedName>
    <definedName name="carencia_salario_46" localSheetId="0">#REF!</definedName>
    <definedName name="carencia_salario_46">#REF!</definedName>
    <definedName name="carencia_salario_47" localSheetId="10">#REF!</definedName>
    <definedName name="carencia_salario_47" localSheetId="11">#REF!</definedName>
    <definedName name="carencia_salario_47" localSheetId="12">#REF!</definedName>
    <definedName name="carencia_salario_47" localSheetId="13">#REF!</definedName>
    <definedName name="carencia_salario_47" localSheetId="14">#REF!</definedName>
    <definedName name="carencia_salario_47" localSheetId="16">#REF!</definedName>
    <definedName name="carencia_salario_47" localSheetId="17">#REF!</definedName>
    <definedName name="carencia_salario_47" localSheetId="18">#REF!</definedName>
    <definedName name="carencia_salario_47" localSheetId="3">#REF!</definedName>
    <definedName name="carencia_salario_47" localSheetId="5">#REF!</definedName>
    <definedName name="carencia_salario_47" localSheetId="6">#REF!</definedName>
    <definedName name="carencia_salario_47" localSheetId="8">#REF!</definedName>
    <definedName name="carencia_salario_47" localSheetId="9">#REF!</definedName>
    <definedName name="carencia_salario_47" localSheetId="0">#REF!</definedName>
    <definedName name="carencia_salario_47">#REF!</definedName>
    <definedName name="carencia_salario_48" localSheetId="10">#REF!</definedName>
    <definedName name="carencia_salario_48" localSheetId="11">#REF!</definedName>
    <definedName name="carencia_salario_48" localSheetId="12">#REF!</definedName>
    <definedName name="carencia_salario_48" localSheetId="13">#REF!</definedName>
    <definedName name="carencia_salario_48" localSheetId="14">#REF!</definedName>
    <definedName name="carencia_salario_48" localSheetId="16">#REF!</definedName>
    <definedName name="carencia_salario_48" localSheetId="17">#REF!</definedName>
    <definedName name="carencia_salario_48" localSheetId="18">#REF!</definedName>
    <definedName name="carencia_salario_48" localSheetId="3">#REF!</definedName>
    <definedName name="carencia_salario_48" localSheetId="5">#REF!</definedName>
    <definedName name="carencia_salario_48" localSheetId="6">#REF!</definedName>
    <definedName name="carencia_salario_48" localSheetId="8">#REF!</definedName>
    <definedName name="carencia_salario_48" localSheetId="9">#REF!</definedName>
    <definedName name="carencia_salario_48" localSheetId="0">#REF!</definedName>
    <definedName name="carencia_salario_48">#REF!</definedName>
    <definedName name="carencia_salario_49" localSheetId="10">#REF!</definedName>
    <definedName name="carencia_salario_49" localSheetId="11">#REF!</definedName>
    <definedName name="carencia_salario_49" localSheetId="12">#REF!</definedName>
    <definedName name="carencia_salario_49" localSheetId="13">#REF!</definedName>
    <definedName name="carencia_salario_49" localSheetId="14">#REF!</definedName>
    <definedName name="carencia_salario_49" localSheetId="16">#REF!</definedName>
    <definedName name="carencia_salario_49" localSheetId="17">#REF!</definedName>
    <definedName name="carencia_salario_49" localSheetId="18">#REF!</definedName>
    <definedName name="carencia_salario_49" localSheetId="3">#REF!</definedName>
    <definedName name="carencia_salario_49" localSheetId="5">#REF!</definedName>
    <definedName name="carencia_salario_49" localSheetId="6">#REF!</definedName>
    <definedName name="carencia_salario_49" localSheetId="8">#REF!</definedName>
    <definedName name="carencia_salario_49" localSheetId="9">#REF!</definedName>
    <definedName name="carencia_salario_49" localSheetId="0">#REF!</definedName>
    <definedName name="carencia_salario_49">#REF!</definedName>
    <definedName name="carência_salário_5" localSheetId="10">#REF!</definedName>
    <definedName name="carência_salário_5" localSheetId="11">#REF!</definedName>
    <definedName name="carência_salário_5" localSheetId="12">#REF!</definedName>
    <definedName name="carência_salário_5" localSheetId="13">#REF!</definedName>
    <definedName name="carência_salário_5" localSheetId="14">#REF!</definedName>
    <definedName name="carência_salário_5" localSheetId="16">#REF!</definedName>
    <definedName name="carência_salário_5" localSheetId="17">#REF!</definedName>
    <definedName name="carência_salário_5" localSheetId="18">#REF!</definedName>
    <definedName name="carência_salário_5" localSheetId="3">#REF!</definedName>
    <definedName name="carência_salário_5" localSheetId="5">#REF!</definedName>
    <definedName name="carência_salário_5" localSheetId="6">#REF!</definedName>
    <definedName name="carência_salário_5" localSheetId="8">#REF!</definedName>
    <definedName name="carência_salário_5" localSheetId="9">#REF!</definedName>
    <definedName name="carência_salário_5" localSheetId="0">#REF!</definedName>
    <definedName name="carência_salário_5">#REF!</definedName>
    <definedName name="carencia_salario_50" localSheetId="10">#REF!</definedName>
    <definedName name="carencia_salario_50" localSheetId="11">#REF!</definedName>
    <definedName name="carencia_salario_50" localSheetId="12">#REF!</definedName>
    <definedName name="carencia_salario_50" localSheetId="13">#REF!</definedName>
    <definedName name="carencia_salario_50" localSheetId="14">#REF!</definedName>
    <definedName name="carencia_salario_50" localSheetId="16">#REF!</definedName>
    <definedName name="carencia_salario_50" localSheetId="17">#REF!</definedName>
    <definedName name="carencia_salario_50" localSheetId="18">#REF!</definedName>
    <definedName name="carencia_salario_50" localSheetId="3">#REF!</definedName>
    <definedName name="carencia_salario_50" localSheetId="5">#REF!</definedName>
    <definedName name="carencia_salario_50" localSheetId="6">#REF!</definedName>
    <definedName name="carencia_salario_50" localSheetId="8">#REF!</definedName>
    <definedName name="carencia_salario_50" localSheetId="9">#REF!</definedName>
    <definedName name="carencia_salario_50" localSheetId="0">#REF!</definedName>
    <definedName name="carencia_salario_50">#REF!</definedName>
    <definedName name="carencia_salario_51" localSheetId="10">#REF!</definedName>
    <definedName name="carencia_salario_51" localSheetId="11">#REF!</definedName>
    <definedName name="carencia_salario_51" localSheetId="12">#REF!</definedName>
    <definedName name="carencia_salario_51" localSheetId="13">#REF!</definedName>
    <definedName name="carencia_salario_51" localSheetId="14">#REF!</definedName>
    <definedName name="carencia_salario_51" localSheetId="16">#REF!</definedName>
    <definedName name="carencia_salario_51" localSheetId="17">#REF!</definedName>
    <definedName name="carencia_salario_51" localSheetId="18">#REF!</definedName>
    <definedName name="carencia_salario_51" localSheetId="3">#REF!</definedName>
    <definedName name="carencia_salario_51" localSheetId="5">#REF!</definedName>
    <definedName name="carencia_salario_51" localSheetId="6">#REF!</definedName>
    <definedName name="carencia_salario_51" localSheetId="8">#REF!</definedName>
    <definedName name="carencia_salario_51" localSheetId="9">#REF!</definedName>
    <definedName name="carencia_salario_51" localSheetId="0">#REF!</definedName>
    <definedName name="carencia_salario_51">#REF!</definedName>
    <definedName name="carencia_salario_52" localSheetId="10">#REF!</definedName>
    <definedName name="carencia_salario_52" localSheetId="11">#REF!</definedName>
    <definedName name="carencia_salario_52" localSheetId="12">#REF!</definedName>
    <definedName name="carencia_salario_52" localSheetId="13">#REF!</definedName>
    <definedName name="carencia_salario_52" localSheetId="14">#REF!</definedName>
    <definedName name="carencia_salario_52" localSheetId="16">#REF!</definedName>
    <definedName name="carencia_salario_52" localSheetId="17">#REF!</definedName>
    <definedName name="carencia_salario_52" localSheetId="18">#REF!</definedName>
    <definedName name="carencia_salario_52" localSheetId="3">#REF!</definedName>
    <definedName name="carencia_salario_52" localSheetId="5">#REF!</definedName>
    <definedName name="carencia_salario_52" localSheetId="6">#REF!</definedName>
    <definedName name="carencia_salario_52" localSheetId="8">#REF!</definedName>
    <definedName name="carencia_salario_52" localSheetId="9">#REF!</definedName>
    <definedName name="carencia_salario_52" localSheetId="0">#REF!</definedName>
    <definedName name="carencia_salario_52">#REF!</definedName>
    <definedName name="carencia_salario_53" localSheetId="10">#REF!</definedName>
    <definedName name="carencia_salario_53" localSheetId="11">#REF!</definedName>
    <definedName name="carencia_salario_53" localSheetId="12">#REF!</definedName>
    <definedName name="carencia_salario_53" localSheetId="13">#REF!</definedName>
    <definedName name="carencia_salario_53" localSheetId="14">#REF!</definedName>
    <definedName name="carencia_salario_53" localSheetId="16">#REF!</definedName>
    <definedName name="carencia_salario_53" localSheetId="17">#REF!</definedName>
    <definedName name="carencia_salario_53" localSheetId="18">#REF!</definedName>
    <definedName name="carencia_salario_53" localSheetId="3">#REF!</definedName>
    <definedName name="carencia_salario_53" localSheetId="5">#REF!</definedName>
    <definedName name="carencia_salario_53" localSheetId="6">#REF!</definedName>
    <definedName name="carencia_salario_53" localSheetId="8">#REF!</definedName>
    <definedName name="carencia_salario_53" localSheetId="9">#REF!</definedName>
    <definedName name="carencia_salario_53" localSheetId="0">#REF!</definedName>
    <definedName name="carencia_salario_53">#REF!</definedName>
    <definedName name="carencia_salario_54" localSheetId="10">#REF!</definedName>
    <definedName name="carencia_salario_54" localSheetId="11">#REF!</definedName>
    <definedName name="carencia_salario_54" localSheetId="12">#REF!</definedName>
    <definedName name="carencia_salario_54" localSheetId="13">#REF!</definedName>
    <definedName name="carencia_salario_54" localSheetId="14">#REF!</definedName>
    <definedName name="carencia_salario_54" localSheetId="16">#REF!</definedName>
    <definedName name="carencia_salario_54" localSheetId="17">#REF!</definedName>
    <definedName name="carencia_salario_54" localSheetId="18">#REF!</definedName>
    <definedName name="carencia_salario_54" localSheetId="3">#REF!</definedName>
    <definedName name="carencia_salario_54" localSheetId="5">#REF!</definedName>
    <definedName name="carencia_salario_54" localSheetId="6">#REF!</definedName>
    <definedName name="carencia_salario_54" localSheetId="8">#REF!</definedName>
    <definedName name="carencia_salario_54" localSheetId="9">#REF!</definedName>
    <definedName name="carencia_salario_54" localSheetId="0">#REF!</definedName>
    <definedName name="carencia_salario_54">#REF!</definedName>
    <definedName name="carencia_salario_55" localSheetId="10">#REF!</definedName>
    <definedName name="carencia_salario_55" localSheetId="11">#REF!</definedName>
    <definedName name="carencia_salario_55" localSheetId="12">#REF!</definedName>
    <definedName name="carencia_salario_55" localSheetId="13">#REF!</definedName>
    <definedName name="carencia_salario_55" localSheetId="14">#REF!</definedName>
    <definedName name="carencia_salario_55" localSheetId="16">#REF!</definedName>
    <definedName name="carencia_salario_55" localSheetId="17">#REF!</definedName>
    <definedName name="carencia_salario_55" localSheetId="18">#REF!</definedName>
    <definedName name="carencia_salario_55" localSheetId="3">#REF!</definedName>
    <definedName name="carencia_salario_55" localSheetId="5">#REF!</definedName>
    <definedName name="carencia_salario_55" localSheetId="6">#REF!</definedName>
    <definedName name="carencia_salario_55" localSheetId="8">#REF!</definedName>
    <definedName name="carencia_salario_55" localSheetId="9">#REF!</definedName>
    <definedName name="carencia_salario_55" localSheetId="0">#REF!</definedName>
    <definedName name="carencia_salario_55">#REF!</definedName>
    <definedName name="carencia_salario_56" localSheetId="10">#REF!</definedName>
    <definedName name="carencia_salario_56" localSheetId="11">#REF!</definedName>
    <definedName name="carencia_salario_56" localSheetId="12">#REF!</definedName>
    <definedName name="carencia_salario_56" localSheetId="13">#REF!</definedName>
    <definedName name="carencia_salario_56" localSheetId="14">#REF!</definedName>
    <definedName name="carencia_salario_56" localSheetId="16">#REF!</definedName>
    <definedName name="carencia_salario_56" localSheetId="17">#REF!</definedName>
    <definedName name="carencia_salario_56" localSheetId="18">#REF!</definedName>
    <definedName name="carencia_salario_56" localSheetId="3">#REF!</definedName>
    <definedName name="carencia_salario_56" localSheetId="5">#REF!</definedName>
    <definedName name="carencia_salario_56" localSheetId="6">#REF!</definedName>
    <definedName name="carencia_salario_56" localSheetId="8">#REF!</definedName>
    <definedName name="carencia_salario_56" localSheetId="9">#REF!</definedName>
    <definedName name="carencia_salario_56" localSheetId="0">#REF!</definedName>
    <definedName name="carencia_salario_56">#REF!</definedName>
    <definedName name="carencia_salario_57" localSheetId="10">#REF!</definedName>
    <definedName name="carencia_salario_57" localSheetId="11">#REF!</definedName>
    <definedName name="carencia_salario_57" localSheetId="12">#REF!</definedName>
    <definedName name="carencia_salario_57" localSheetId="13">#REF!</definedName>
    <definedName name="carencia_salario_57" localSheetId="14">#REF!</definedName>
    <definedName name="carencia_salario_57" localSheetId="16">#REF!</definedName>
    <definedName name="carencia_salario_57" localSheetId="17">#REF!</definedName>
    <definedName name="carencia_salario_57" localSheetId="18">#REF!</definedName>
    <definedName name="carencia_salario_57" localSheetId="3">#REF!</definedName>
    <definedName name="carencia_salario_57" localSheetId="5">#REF!</definedName>
    <definedName name="carencia_salario_57" localSheetId="6">#REF!</definedName>
    <definedName name="carencia_salario_57" localSheetId="8">#REF!</definedName>
    <definedName name="carencia_salario_57" localSheetId="9">#REF!</definedName>
    <definedName name="carencia_salario_57" localSheetId="0">#REF!</definedName>
    <definedName name="carencia_salario_57">#REF!</definedName>
    <definedName name="carencia_salario_58" localSheetId="10">#REF!</definedName>
    <definedName name="carencia_salario_58" localSheetId="11">#REF!</definedName>
    <definedName name="carencia_salario_58" localSheetId="12">#REF!</definedName>
    <definedName name="carencia_salario_58" localSheetId="13">#REF!</definedName>
    <definedName name="carencia_salario_58" localSheetId="14">#REF!</definedName>
    <definedName name="carencia_salario_58" localSheetId="16">#REF!</definedName>
    <definedName name="carencia_salario_58" localSheetId="17">#REF!</definedName>
    <definedName name="carencia_salario_58" localSheetId="18">#REF!</definedName>
    <definedName name="carencia_salario_58" localSheetId="3">#REF!</definedName>
    <definedName name="carencia_salario_58" localSheetId="5">#REF!</definedName>
    <definedName name="carencia_salario_58" localSheetId="6">#REF!</definedName>
    <definedName name="carencia_salario_58" localSheetId="8">#REF!</definedName>
    <definedName name="carencia_salario_58" localSheetId="9">#REF!</definedName>
    <definedName name="carencia_salario_58" localSheetId="0">#REF!</definedName>
    <definedName name="carencia_salario_58">#REF!</definedName>
    <definedName name="carencia_salario_59" localSheetId="10">#REF!</definedName>
    <definedName name="carencia_salario_59" localSheetId="11">#REF!</definedName>
    <definedName name="carencia_salario_59" localSheetId="12">#REF!</definedName>
    <definedName name="carencia_salario_59" localSheetId="13">#REF!</definedName>
    <definedName name="carencia_salario_59" localSheetId="14">#REF!</definedName>
    <definedName name="carencia_salario_59" localSheetId="16">#REF!</definedName>
    <definedName name="carencia_salario_59" localSheetId="17">#REF!</definedName>
    <definedName name="carencia_salario_59" localSheetId="18">#REF!</definedName>
    <definedName name="carencia_salario_59" localSheetId="3">#REF!</definedName>
    <definedName name="carencia_salario_59" localSheetId="5">#REF!</definedName>
    <definedName name="carencia_salario_59" localSheetId="6">#REF!</definedName>
    <definedName name="carencia_salario_59" localSheetId="8">#REF!</definedName>
    <definedName name="carencia_salario_59" localSheetId="9">#REF!</definedName>
    <definedName name="carencia_salario_59" localSheetId="0">#REF!</definedName>
    <definedName name="carencia_salario_59">#REF!</definedName>
    <definedName name="carência_salário_6" localSheetId="10">#REF!</definedName>
    <definedName name="carência_salário_6" localSheetId="11">#REF!</definedName>
    <definedName name="carência_salário_6" localSheetId="12">#REF!</definedName>
    <definedName name="carência_salário_6" localSheetId="13">#REF!</definedName>
    <definedName name="carência_salário_6" localSheetId="14">#REF!</definedName>
    <definedName name="carência_salário_6" localSheetId="16">#REF!</definedName>
    <definedName name="carência_salário_6" localSheetId="17">#REF!</definedName>
    <definedName name="carência_salário_6" localSheetId="18">#REF!</definedName>
    <definedName name="carência_salário_6" localSheetId="3">#REF!</definedName>
    <definedName name="carência_salário_6" localSheetId="5">#REF!</definedName>
    <definedName name="carência_salário_6" localSheetId="6">#REF!</definedName>
    <definedName name="carência_salário_6" localSheetId="8">#REF!</definedName>
    <definedName name="carência_salário_6" localSheetId="9">#REF!</definedName>
    <definedName name="carência_salário_6" localSheetId="0">#REF!</definedName>
    <definedName name="carência_salário_6">#REF!</definedName>
    <definedName name="carência_salário_7" localSheetId="0">#REF!</definedName>
    <definedName name="carência_salário_7">#N/A</definedName>
    <definedName name="carência_salário_8" localSheetId="0">#REF!</definedName>
    <definedName name="carência_salário_8">#N/A</definedName>
    <definedName name="carência_salário_9" localSheetId="0">#REF!</definedName>
    <definedName name="carência_salário_9">#N/A</definedName>
    <definedName name="carência_sd" localSheetId="0">#REF!</definedName>
    <definedName name="carência_sd">#N/A</definedName>
    <definedName name="carência_sd_10" localSheetId="10">#REF!</definedName>
    <definedName name="carência_sd_10" localSheetId="11">#REF!</definedName>
    <definedName name="carência_sd_10" localSheetId="12">#REF!</definedName>
    <definedName name="carência_sd_10" localSheetId="13">#REF!</definedName>
    <definedName name="carência_sd_10" localSheetId="14">#REF!</definedName>
    <definedName name="carência_sd_10" localSheetId="15">#REF!</definedName>
    <definedName name="carência_sd_10" localSheetId="16">#REF!</definedName>
    <definedName name="carência_sd_10" localSheetId="17">#REF!</definedName>
    <definedName name="carência_sd_10" localSheetId="18">#REF!</definedName>
    <definedName name="carência_sd_10" localSheetId="3">#REF!</definedName>
    <definedName name="carência_sd_10" localSheetId="4">#REF!</definedName>
    <definedName name="carência_sd_10" localSheetId="5">#REF!</definedName>
    <definedName name="carência_sd_10" localSheetId="6">#REF!</definedName>
    <definedName name="carência_sd_10" localSheetId="8">#REF!</definedName>
    <definedName name="carência_sd_10" localSheetId="9">#REF!</definedName>
    <definedName name="carência_sd_10" localSheetId="0">#REF!</definedName>
    <definedName name="carência_sd_10">#REF!</definedName>
    <definedName name="carência_sd_11" localSheetId="10">#REF!</definedName>
    <definedName name="carência_sd_11" localSheetId="11">#REF!</definedName>
    <definedName name="carência_sd_11" localSheetId="12">#REF!</definedName>
    <definedName name="carência_sd_11" localSheetId="13">#REF!</definedName>
    <definedName name="carência_sd_11" localSheetId="14">#REF!</definedName>
    <definedName name="carência_sd_11" localSheetId="15">#REF!</definedName>
    <definedName name="carência_sd_11" localSheetId="16">#REF!</definedName>
    <definedName name="carência_sd_11" localSheetId="17">#REF!</definedName>
    <definedName name="carência_sd_11" localSheetId="18">#REF!</definedName>
    <definedName name="carência_sd_11" localSheetId="3">#REF!</definedName>
    <definedName name="carência_sd_11" localSheetId="5">#REF!</definedName>
    <definedName name="carência_sd_11" localSheetId="6">#REF!</definedName>
    <definedName name="carência_sd_11" localSheetId="8">#REF!</definedName>
    <definedName name="carência_sd_11" localSheetId="9">#REF!</definedName>
    <definedName name="carência_sd_11" localSheetId="0">#REF!</definedName>
    <definedName name="carência_sd_11">#REF!</definedName>
    <definedName name="carência_sd_11_1">NA()</definedName>
    <definedName name="carência_sd_12" localSheetId="10">#REF!</definedName>
    <definedName name="carência_sd_12" localSheetId="11">#REF!</definedName>
    <definedName name="carência_sd_12" localSheetId="12">#REF!</definedName>
    <definedName name="carência_sd_12" localSheetId="13">#REF!</definedName>
    <definedName name="carência_sd_12" localSheetId="14">#REF!</definedName>
    <definedName name="carência_sd_12" localSheetId="15">#REF!</definedName>
    <definedName name="carência_sd_12" localSheetId="16">#REF!</definedName>
    <definedName name="carência_sd_12" localSheetId="17">#REF!</definedName>
    <definedName name="carência_sd_12" localSheetId="18">#REF!</definedName>
    <definedName name="carência_sd_12" localSheetId="3">#REF!</definedName>
    <definedName name="carência_sd_12" localSheetId="4">#REF!</definedName>
    <definedName name="carência_sd_12" localSheetId="5">#REF!</definedName>
    <definedName name="carência_sd_12" localSheetId="6">#REF!</definedName>
    <definedName name="carência_sd_12" localSheetId="8">#REF!</definedName>
    <definedName name="carência_sd_12" localSheetId="9">#REF!</definedName>
    <definedName name="carência_sd_12" localSheetId="0">#REF!</definedName>
    <definedName name="carência_sd_12">#REF!</definedName>
    <definedName name="carência_sd_18" localSheetId="10">#REF!</definedName>
    <definedName name="carência_sd_18" localSheetId="11">#REF!</definedName>
    <definedName name="carência_sd_18" localSheetId="12">#REF!</definedName>
    <definedName name="carência_sd_18" localSheetId="13">#REF!</definedName>
    <definedName name="carência_sd_18" localSheetId="14">#REF!</definedName>
    <definedName name="carência_sd_18" localSheetId="15">#REF!</definedName>
    <definedName name="carência_sd_18" localSheetId="16">#REF!</definedName>
    <definedName name="carência_sd_18" localSheetId="17">#REF!</definedName>
    <definedName name="carência_sd_18" localSheetId="18">#REF!</definedName>
    <definedName name="carência_sd_18" localSheetId="3">#REF!</definedName>
    <definedName name="carência_sd_18" localSheetId="4">#REF!</definedName>
    <definedName name="carência_sd_18" localSheetId="5">#REF!</definedName>
    <definedName name="carência_sd_18" localSheetId="6">#REF!</definedName>
    <definedName name="carência_sd_18" localSheetId="8">#REF!</definedName>
    <definedName name="carência_sd_18" localSheetId="9">#REF!</definedName>
    <definedName name="carência_sd_18" localSheetId="0">#REF!</definedName>
    <definedName name="carência_sd_18">#REF!</definedName>
    <definedName name="carência_sd_19" localSheetId="10">#REF!</definedName>
    <definedName name="carência_sd_19" localSheetId="11">#REF!</definedName>
    <definedName name="carência_sd_19" localSheetId="12">#REF!</definedName>
    <definedName name="carência_sd_19" localSheetId="13">#REF!</definedName>
    <definedName name="carência_sd_19" localSheetId="14">#REF!</definedName>
    <definedName name="carência_sd_19" localSheetId="15">#REF!</definedName>
    <definedName name="carência_sd_19" localSheetId="16">#REF!</definedName>
    <definedName name="carência_sd_19" localSheetId="17">#REF!</definedName>
    <definedName name="carência_sd_19" localSheetId="18">#REF!</definedName>
    <definedName name="carência_sd_19" localSheetId="3">#REF!</definedName>
    <definedName name="carência_sd_19" localSheetId="5">#REF!</definedName>
    <definedName name="carência_sd_19" localSheetId="6">#REF!</definedName>
    <definedName name="carência_sd_19" localSheetId="8">#REF!</definedName>
    <definedName name="carência_sd_19" localSheetId="9">#REF!</definedName>
    <definedName name="carência_sd_19" localSheetId="0">#REF!</definedName>
    <definedName name="carência_sd_19">#REF!</definedName>
    <definedName name="carência_sd_20" localSheetId="10">#REF!</definedName>
    <definedName name="carência_sd_20" localSheetId="11">#REF!</definedName>
    <definedName name="carência_sd_20" localSheetId="12">#REF!</definedName>
    <definedName name="carência_sd_20" localSheetId="13">#REF!</definedName>
    <definedName name="carência_sd_20" localSheetId="14">#REF!</definedName>
    <definedName name="carência_sd_20" localSheetId="16">#REF!</definedName>
    <definedName name="carência_sd_20" localSheetId="17">#REF!</definedName>
    <definedName name="carência_sd_20" localSheetId="18">#REF!</definedName>
    <definedName name="carência_sd_20" localSheetId="3">#REF!</definedName>
    <definedName name="carência_sd_20" localSheetId="4">#REF!</definedName>
    <definedName name="carência_sd_20" localSheetId="5">#REF!</definedName>
    <definedName name="carência_sd_20" localSheetId="6">#REF!</definedName>
    <definedName name="carência_sd_20" localSheetId="8">#REF!</definedName>
    <definedName name="carência_sd_20" localSheetId="9">#REF!</definedName>
    <definedName name="carência_sd_20" localSheetId="0">#REF!</definedName>
    <definedName name="carência_sd_20">#REF!</definedName>
    <definedName name="carência_sd_21" localSheetId="10">#REF!</definedName>
    <definedName name="carência_sd_21" localSheetId="11">#REF!</definedName>
    <definedName name="carência_sd_21" localSheetId="12">#REF!</definedName>
    <definedName name="carência_sd_21" localSheetId="13">#REF!</definedName>
    <definedName name="carência_sd_21" localSheetId="14">#REF!</definedName>
    <definedName name="carência_sd_21" localSheetId="16">#REF!</definedName>
    <definedName name="carência_sd_21" localSheetId="17">#REF!</definedName>
    <definedName name="carência_sd_21" localSheetId="18">#REF!</definedName>
    <definedName name="carência_sd_21" localSheetId="3">#REF!</definedName>
    <definedName name="carência_sd_21" localSheetId="4">#REF!</definedName>
    <definedName name="carência_sd_21" localSheetId="5">#REF!</definedName>
    <definedName name="carência_sd_21" localSheetId="6">#REF!</definedName>
    <definedName name="carência_sd_21" localSheetId="8">#REF!</definedName>
    <definedName name="carência_sd_21" localSheetId="9">#REF!</definedName>
    <definedName name="carência_sd_21" localSheetId="0">#REF!</definedName>
    <definedName name="carência_sd_21">#REF!</definedName>
    <definedName name="carência_sd_22" localSheetId="10">#REF!</definedName>
    <definedName name="carência_sd_22" localSheetId="11">#REF!</definedName>
    <definedName name="carência_sd_22" localSheetId="12">#REF!</definedName>
    <definedName name="carência_sd_22" localSheetId="13">#REF!</definedName>
    <definedName name="carência_sd_22" localSheetId="14">#REF!</definedName>
    <definedName name="carência_sd_22" localSheetId="16">#REF!</definedName>
    <definedName name="carência_sd_22" localSheetId="17">#REF!</definedName>
    <definedName name="carência_sd_22" localSheetId="18">#REF!</definedName>
    <definedName name="carência_sd_22" localSheetId="3">#REF!</definedName>
    <definedName name="carência_sd_22" localSheetId="4">#REF!</definedName>
    <definedName name="carência_sd_22" localSheetId="5">#REF!</definedName>
    <definedName name="carência_sd_22" localSheetId="6">#REF!</definedName>
    <definedName name="carência_sd_22" localSheetId="8">#REF!</definedName>
    <definedName name="carência_sd_22" localSheetId="9">#REF!</definedName>
    <definedName name="carência_sd_22" localSheetId="0">#REF!</definedName>
    <definedName name="carência_sd_22">#REF!</definedName>
    <definedName name="carência_sd_23" localSheetId="10">#REF!</definedName>
    <definedName name="carência_sd_23" localSheetId="11">#REF!</definedName>
    <definedName name="carência_sd_23" localSheetId="12">#REF!</definedName>
    <definedName name="carência_sd_23" localSheetId="13">#REF!</definedName>
    <definedName name="carência_sd_23" localSheetId="14">#REF!</definedName>
    <definedName name="carência_sd_23" localSheetId="16">#REF!</definedName>
    <definedName name="carência_sd_23" localSheetId="17">#REF!</definedName>
    <definedName name="carência_sd_23" localSheetId="18">#REF!</definedName>
    <definedName name="carência_sd_23" localSheetId="3">#REF!</definedName>
    <definedName name="carência_sd_23" localSheetId="4">#REF!</definedName>
    <definedName name="carência_sd_23" localSheetId="5">#REF!</definedName>
    <definedName name="carência_sd_23" localSheetId="6">#REF!</definedName>
    <definedName name="carência_sd_23" localSheetId="8">#REF!</definedName>
    <definedName name="carência_sd_23" localSheetId="9">#REF!</definedName>
    <definedName name="carência_sd_23" localSheetId="0">#REF!</definedName>
    <definedName name="carência_sd_23">#REF!</definedName>
    <definedName name="carência_sd_24" localSheetId="10">#REF!</definedName>
    <definedName name="carência_sd_24" localSheetId="11">#REF!</definedName>
    <definedName name="carência_sd_24" localSheetId="12">#REF!</definedName>
    <definedName name="carência_sd_24" localSheetId="13">#REF!</definedName>
    <definedName name="carência_sd_24" localSheetId="14">#REF!</definedName>
    <definedName name="carência_sd_24" localSheetId="16">#REF!</definedName>
    <definedName name="carência_sd_24" localSheetId="17">#REF!</definedName>
    <definedName name="carência_sd_24" localSheetId="18">#REF!</definedName>
    <definedName name="carência_sd_24" localSheetId="3">#REF!</definedName>
    <definedName name="carência_sd_24" localSheetId="4">#REF!</definedName>
    <definedName name="carência_sd_24" localSheetId="5">#REF!</definedName>
    <definedName name="carência_sd_24" localSheetId="6">#REF!</definedName>
    <definedName name="carência_sd_24" localSheetId="8">#REF!</definedName>
    <definedName name="carência_sd_24" localSheetId="9">#REF!</definedName>
    <definedName name="carência_sd_24" localSheetId="0">#REF!</definedName>
    <definedName name="carência_sd_24">#REF!</definedName>
    <definedName name="carência_sd_25" localSheetId="10">#REF!</definedName>
    <definedName name="carência_sd_25" localSheetId="11">#REF!</definedName>
    <definedName name="carência_sd_25" localSheetId="12">#REF!</definedName>
    <definedName name="carência_sd_25" localSheetId="13">#REF!</definedName>
    <definedName name="carência_sd_25" localSheetId="14">#REF!</definedName>
    <definedName name="carência_sd_25" localSheetId="16">#REF!</definedName>
    <definedName name="carência_sd_25" localSheetId="17">#REF!</definedName>
    <definedName name="carência_sd_25" localSheetId="18">#REF!</definedName>
    <definedName name="carência_sd_25" localSheetId="3">#REF!</definedName>
    <definedName name="carência_sd_25" localSheetId="4">#REF!</definedName>
    <definedName name="carência_sd_25" localSheetId="5">#REF!</definedName>
    <definedName name="carência_sd_25" localSheetId="6">#REF!</definedName>
    <definedName name="carência_sd_25" localSheetId="8">#REF!</definedName>
    <definedName name="carência_sd_25" localSheetId="9">#REF!</definedName>
    <definedName name="carência_sd_25" localSheetId="0">#REF!</definedName>
    <definedName name="carência_sd_25">#REF!</definedName>
    <definedName name="carência_sd_26" localSheetId="10">#REF!</definedName>
    <definedName name="carência_sd_26" localSheetId="11">#REF!</definedName>
    <definedName name="carência_sd_26" localSheetId="12">#REF!</definedName>
    <definedName name="carência_sd_26" localSheetId="13">#REF!</definedName>
    <definedName name="carência_sd_26" localSheetId="14">#REF!</definedName>
    <definedName name="carência_sd_26" localSheetId="16">#REF!</definedName>
    <definedName name="carência_sd_26" localSheetId="17">#REF!</definedName>
    <definedName name="carência_sd_26" localSheetId="18">#REF!</definedName>
    <definedName name="carência_sd_26" localSheetId="3">#REF!</definedName>
    <definedName name="carência_sd_26" localSheetId="4">#REF!</definedName>
    <definedName name="carência_sd_26" localSheetId="5">#REF!</definedName>
    <definedName name="carência_sd_26" localSheetId="6">#REF!</definedName>
    <definedName name="carência_sd_26" localSheetId="8">#REF!</definedName>
    <definedName name="carência_sd_26" localSheetId="9">#REF!</definedName>
    <definedName name="carência_sd_26" localSheetId="0">#REF!</definedName>
    <definedName name="carência_sd_26">#REF!</definedName>
    <definedName name="carência_sd_27" localSheetId="10">#REF!</definedName>
    <definedName name="carência_sd_27" localSheetId="11">#REF!</definedName>
    <definedName name="carência_sd_27" localSheetId="12">#REF!</definedName>
    <definedName name="carência_sd_27" localSheetId="13">#REF!</definedName>
    <definedName name="carência_sd_27" localSheetId="14">#REF!</definedName>
    <definedName name="carência_sd_27" localSheetId="16">#REF!</definedName>
    <definedName name="carência_sd_27" localSheetId="17">#REF!</definedName>
    <definedName name="carência_sd_27" localSheetId="18">#REF!</definedName>
    <definedName name="carência_sd_27" localSheetId="3">#REF!</definedName>
    <definedName name="carência_sd_27" localSheetId="4">#REF!</definedName>
    <definedName name="carência_sd_27" localSheetId="5">#REF!</definedName>
    <definedName name="carência_sd_27" localSheetId="6">#REF!</definedName>
    <definedName name="carência_sd_27" localSheetId="8">#REF!</definedName>
    <definedName name="carência_sd_27" localSheetId="9">#REF!</definedName>
    <definedName name="carência_sd_27" localSheetId="0">#REF!</definedName>
    <definedName name="carência_sd_27">#REF!</definedName>
    <definedName name="carência_sd_28" localSheetId="10">#REF!</definedName>
    <definedName name="carência_sd_28" localSheetId="11">#REF!</definedName>
    <definedName name="carência_sd_28" localSheetId="12">#REF!</definedName>
    <definedName name="carência_sd_28" localSheetId="13">#REF!</definedName>
    <definedName name="carência_sd_28" localSheetId="14">#REF!</definedName>
    <definedName name="carência_sd_28" localSheetId="16">#REF!</definedName>
    <definedName name="carência_sd_28" localSheetId="17">#REF!</definedName>
    <definedName name="carência_sd_28" localSheetId="18">#REF!</definedName>
    <definedName name="carência_sd_28" localSheetId="3">#REF!</definedName>
    <definedName name="carência_sd_28" localSheetId="4">#REF!</definedName>
    <definedName name="carência_sd_28" localSheetId="5">#REF!</definedName>
    <definedName name="carência_sd_28" localSheetId="6">#REF!</definedName>
    <definedName name="carência_sd_28" localSheetId="8">#REF!</definedName>
    <definedName name="carência_sd_28" localSheetId="9">#REF!</definedName>
    <definedName name="carência_sd_28" localSheetId="0">#REF!</definedName>
    <definedName name="carência_sd_28">#REF!</definedName>
    <definedName name="carência_sd_29" localSheetId="10">#REF!</definedName>
    <definedName name="carência_sd_29" localSheetId="11">#REF!</definedName>
    <definedName name="carência_sd_29" localSheetId="12">#REF!</definedName>
    <definedName name="carência_sd_29" localSheetId="13">#REF!</definedName>
    <definedName name="carência_sd_29" localSheetId="14">#REF!</definedName>
    <definedName name="carência_sd_29" localSheetId="16">#REF!</definedName>
    <definedName name="carência_sd_29" localSheetId="17">#REF!</definedName>
    <definedName name="carência_sd_29" localSheetId="18">#REF!</definedName>
    <definedName name="carência_sd_29" localSheetId="3">#REF!</definedName>
    <definedName name="carência_sd_29" localSheetId="4">#REF!</definedName>
    <definedName name="carência_sd_29" localSheetId="5">#REF!</definedName>
    <definedName name="carência_sd_29" localSheetId="6">#REF!</definedName>
    <definedName name="carência_sd_29" localSheetId="8">#REF!</definedName>
    <definedName name="carência_sd_29" localSheetId="9">#REF!</definedName>
    <definedName name="carência_sd_29" localSheetId="0">#REF!</definedName>
    <definedName name="carência_sd_29">#REF!</definedName>
    <definedName name="carência_sd_30" localSheetId="10">#REF!</definedName>
    <definedName name="carência_sd_30" localSheetId="11">#REF!</definedName>
    <definedName name="carência_sd_30" localSheetId="12">#REF!</definedName>
    <definedName name="carência_sd_30" localSheetId="13">#REF!</definedName>
    <definedName name="carência_sd_30" localSheetId="14">#REF!</definedName>
    <definedName name="carência_sd_30" localSheetId="16">#REF!</definedName>
    <definedName name="carência_sd_30" localSheetId="17">#REF!</definedName>
    <definedName name="carência_sd_30" localSheetId="18">#REF!</definedName>
    <definedName name="carência_sd_30" localSheetId="3">#REF!</definedName>
    <definedName name="carência_sd_30" localSheetId="4">#REF!</definedName>
    <definedName name="carência_sd_30" localSheetId="5">#REF!</definedName>
    <definedName name="carência_sd_30" localSheetId="6">#REF!</definedName>
    <definedName name="carência_sd_30" localSheetId="8">#REF!</definedName>
    <definedName name="carência_sd_30" localSheetId="9">#REF!</definedName>
    <definedName name="carência_sd_30" localSheetId="0">#REF!</definedName>
    <definedName name="carência_sd_30">#REF!</definedName>
    <definedName name="carência_sd_31" localSheetId="10">#REF!</definedName>
    <definedName name="carência_sd_31" localSheetId="11">#REF!</definedName>
    <definedName name="carência_sd_31" localSheetId="12">#REF!</definedName>
    <definedName name="carência_sd_31" localSheetId="13">#REF!</definedName>
    <definedName name="carência_sd_31" localSheetId="14">#REF!</definedName>
    <definedName name="carência_sd_31" localSheetId="16">#REF!</definedName>
    <definedName name="carência_sd_31" localSheetId="17">#REF!</definedName>
    <definedName name="carência_sd_31" localSheetId="18">#REF!</definedName>
    <definedName name="carência_sd_31" localSheetId="3">#REF!</definedName>
    <definedName name="carência_sd_31" localSheetId="4">#REF!</definedName>
    <definedName name="carência_sd_31" localSheetId="5">#REF!</definedName>
    <definedName name="carência_sd_31" localSheetId="6">#REF!</definedName>
    <definedName name="carência_sd_31" localSheetId="8">#REF!</definedName>
    <definedName name="carência_sd_31" localSheetId="9">#REF!</definedName>
    <definedName name="carência_sd_31" localSheetId="0">#REF!</definedName>
    <definedName name="carência_sd_31">#REF!</definedName>
    <definedName name="carência_sd_32" localSheetId="10">#REF!</definedName>
    <definedName name="carência_sd_32" localSheetId="11">#REF!</definedName>
    <definedName name="carência_sd_32" localSheetId="12">#REF!</definedName>
    <definedName name="carência_sd_32" localSheetId="13">#REF!</definedName>
    <definedName name="carência_sd_32" localSheetId="14">#REF!</definedName>
    <definedName name="carência_sd_32" localSheetId="16">#REF!</definedName>
    <definedName name="carência_sd_32" localSheetId="17">#REF!</definedName>
    <definedName name="carência_sd_32" localSheetId="18">#REF!</definedName>
    <definedName name="carência_sd_32" localSheetId="3">#REF!</definedName>
    <definedName name="carência_sd_32" localSheetId="4">#REF!</definedName>
    <definedName name="carência_sd_32" localSheetId="5">#REF!</definedName>
    <definedName name="carência_sd_32" localSheetId="6">#REF!</definedName>
    <definedName name="carência_sd_32" localSheetId="8">#REF!</definedName>
    <definedName name="carência_sd_32" localSheetId="9">#REF!</definedName>
    <definedName name="carência_sd_32" localSheetId="0">#REF!</definedName>
    <definedName name="carência_sd_32">#REF!</definedName>
    <definedName name="carência_sd_33" localSheetId="10">#REF!</definedName>
    <definedName name="carência_sd_33" localSheetId="11">#REF!</definedName>
    <definedName name="carência_sd_33" localSheetId="12">#REF!</definedName>
    <definedName name="carência_sd_33" localSheetId="13">#REF!</definedName>
    <definedName name="carência_sd_33" localSheetId="14">#REF!</definedName>
    <definedName name="carência_sd_33" localSheetId="16">#REF!</definedName>
    <definedName name="carência_sd_33" localSheetId="17">#REF!</definedName>
    <definedName name="carência_sd_33" localSheetId="18">#REF!</definedName>
    <definedName name="carência_sd_33" localSheetId="3">#REF!</definedName>
    <definedName name="carência_sd_33" localSheetId="4">#REF!</definedName>
    <definedName name="carência_sd_33" localSheetId="5">#REF!</definedName>
    <definedName name="carência_sd_33" localSheetId="6">#REF!</definedName>
    <definedName name="carência_sd_33" localSheetId="8">#REF!</definedName>
    <definedName name="carência_sd_33" localSheetId="9">#REF!</definedName>
    <definedName name="carência_sd_33" localSheetId="0">#REF!</definedName>
    <definedName name="carência_sd_33">#REF!</definedName>
    <definedName name="carência_sd_34" localSheetId="10">#REF!</definedName>
    <definedName name="carência_sd_34" localSheetId="11">#REF!</definedName>
    <definedName name="carência_sd_34" localSheetId="12">#REF!</definedName>
    <definedName name="carência_sd_34" localSheetId="13">#REF!</definedName>
    <definedName name="carência_sd_34" localSheetId="14">#REF!</definedName>
    <definedName name="carência_sd_34" localSheetId="16">#REF!</definedName>
    <definedName name="carência_sd_34" localSheetId="17">#REF!</definedName>
    <definedName name="carência_sd_34" localSheetId="18">#REF!</definedName>
    <definedName name="carência_sd_34" localSheetId="3">#REF!</definedName>
    <definedName name="carência_sd_34" localSheetId="4">#REF!</definedName>
    <definedName name="carência_sd_34" localSheetId="5">#REF!</definedName>
    <definedName name="carência_sd_34" localSheetId="6">#REF!</definedName>
    <definedName name="carência_sd_34" localSheetId="8">#REF!</definedName>
    <definedName name="carência_sd_34" localSheetId="9">#REF!</definedName>
    <definedName name="carência_sd_34" localSheetId="0">#REF!</definedName>
    <definedName name="carência_sd_34">#REF!</definedName>
    <definedName name="carência_sd_35" localSheetId="10">#REF!</definedName>
    <definedName name="carência_sd_35" localSheetId="11">#REF!</definedName>
    <definedName name="carência_sd_35" localSheetId="12">#REF!</definedName>
    <definedName name="carência_sd_35" localSheetId="13">#REF!</definedName>
    <definedName name="carência_sd_35" localSheetId="14">#REF!</definedName>
    <definedName name="carência_sd_35" localSheetId="16">#REF!</definedName>
    <definedName name="carência_sd_35" localSheetId="17">#REF!</definedName>
    <definedName name="carência_sd_35" localSheetId="18">#REF!</definedName>
    <definedName name="carência_sd_35" localSheetId="3">#REF!</definedName>
    <definedName name="carência_sd_35" localSheetId="4">#REF!</definedName>
    <definedName name="carência_sd_35" localSheetId="5">#REF!</definedName>
    <definedName name="carência_sd_35" localSheetId="6">#REF!</definedName>
    <definedName name="carência_sd_35" localSheetId="8">#REF!</definedName>
    <definedName name="carência_sd_35" localSheetId="9">#REF!</definedName>
    <definedName name="carência_sd_35" localSheetId="0">#REF!</definedName>
    <definedName name="carência_sd_35">#REF!</definedName>
    <definedName name="carência_sd_36" localSheetId="10">#REF!</definedName>
    <definedName name="carência_sd_36" localSheetId="11">#REF!</definedName>
    <definedName name="carência_sd_36" localSheetId="12">#REF!</definedName>
    <definedName name="carência_sd_36" localSheetId="13">#REF!</definedName>
    <definedName name="carência_sd_36" localSheetId="14">#REF!</definedName>
    <definedName name="carência_sd_36" localSheetId="16">#REF!</definedName>
    <definedName name="carência_sd_36" localSheetId="17">#REF!</definedName>
    <definedName name="carência_sd_36" localSheetId="18">#REF!</definedName>
    <definedName name="carência_sd_36" localSheetId="3">#REF!</definedName>
    <definedName name="carência_sd_36" localSheetId="4">#REF!</definedName>
    <definedName name="carência_sd_36" localSheetId="5">#REF!</definedName>
    <definedName name="carência_sd_36" localSheetId="6">#REF!</definedName>
    <definedName name="carência_sd_36" localSheetId="8">#REF!</definedName>
    <definedName name="carência_sd_36" localSheetId="9">#REF!</definedName>
    <definedName name="carência_sd_36" localSheetId="0">#REF!</definedName>
    <definedName name="carência_sd_36">#REF!</definedName>
    <definedName name="carência_sd_37" localSheetId="10">#REF!</definedName>
    <definedName name="carência_sd_37" localSheetId="11">#REF!</definedName>
    <definedName name="carência_sd_37" localSheetId="12">#REF!</definedName>
    <definedName name="carência_sd_37" localSheetId="13">#REF!</definedName>
    <definedName name="carência_sd_37" localSheetId="14">#REF!</definedName>
    <definedName name="carência_sd_37" localSheetId="16">#REF!</definedName>
    <definedName name="carência_sd_37" localSheetId="17">#REF!</definedName>
    <definedName name="carência_sd_37" localSheetId="18">#REF!</definedName>
    <definedName name="carência_sd_37" localSheetId="3">#REF!</definedName>
    <definedName name="carência_sd_37" localSheetId="4">#REF!</definedName>
    <definedName name="carência_sd_37" localSheetId="5">#REF!</definedName>
    <definedName name="carência_sd_37" localSheetId="6">#REF!</definedName>
    <definedName name="carência_sd_37" localSheetId="8">#REF!</definedName>
    <definedName name="carência_sd_37" localSheetId="9">#REF!</definedName>
    <definedName name="carência_sd_37" localSheetId="0">#REF!</definedName>
    <definedName name="carência_sd_37">#REF!</definedName>
    <definedName name="carência_sd_38" localSheetId="10">#REF!</definedName>
    <definedName name="carência_sd_38" localSheetId="11">#REF!</definedName>
    <definedName name="carência_sd_38" localSheetId="12">#REF!</definedName>
    <definedName name="carência_sd_38" localSheetId="13">#REF!</definedName>
    <definedName name="carência_sd_38" localSheetId="14">#REF!</definedName>
    <definedName name="carência_sd_38" localSheetId="16">#REF!</definedName>
    <definedName name="carência_sd_38" localSheetId="17">#REF!</definedName>
    <definedName name="carência_sd_38" localSheetId="18">#REF!</definedName>
    <definedName name="carência_sd_38" localSheetId="3">#REF!</definedName>
    <definedName name="carência_sd_38" localSheetId="4">#REF!</definedName>
    <definedName name="carência_sd_38" localSheetId="5">#REF!</definedName>
    <definedName name="carência_sd_38" localSheetId="6">#REF!</definedName>
    <definedName name="carência_sd_38" localSheetId="8">#REF!</definedName>
    <definedName name="carência_sd_38" localSheetId="9">#REF!</definedName>
    <definedName name="carência_sd_38" localSheetId="0">#REF!</definedName>
    <definedName name="carência_sd_38">#REF!</definedName>
    <definedName name="carência_sd_39" localSheetId="10">#REF!</definedName>
    <definedName name="carência_sd_39" localSheetId="11">#REF!</definedName>
    <definedName name="carência_sd_39" localSheetId="12">#REF!</definedName>
    <definedName name="carência_sd_39" localSheetId="13">#REF!</definedName>
    <definedName name="carência_sd_39" localSheetId="14">#REF!</definedName>
    <definedName name="carência_sd_39" localSheetId="16">#REF!</definedName>
    <definedName name="carência_sd_39" localSheetId="17">#REF!</definedName>
    <definedName name="carência_sd_39" localSheetId="18">#REF!</definedName>
    <definedName name="carência_sd_39" localSheetId="3">#REF!</definedName>
    <definedName name="carência_sd_39" localSheetId="5">#REF!</definedName>
    <definedName name="carência_sd_39" localSheetId="6">#REF!</definedName>
    <definedName name="carência_sd_39" localSheetId="8">#REF!</definedName>
    <definedName name="carência_sd_39" localSheetId="9">#REF!</definedName>
    <definedName name="carência_sd_39" localSheetId="0">#REF!</definedName>
    <definedName name="carência_sd_39">#REF!</definedName>
    <definedName name="carência_sd_40" localSheetId="10">#REF!</definedName>
    <definedName name="carência_sd_40" localSheetId="11">#REF!</definedName>
    <definedName name="carência_sd_40" localSheetId="12">#REF!</definedName>
    <definedName name="carência_sd_40" localSheetId="13">#REF!</definedName>
    <definedName name="carência_sd_40" localSheetId="14">#REF!</definedName>
    <definedName name="carência_sd_40" localSheetId="16">#REF!</definedName>
    <definedName name="carência_sd_40" localSheetId="17">#REF!</definedName>
    <definedName name="carência_sd_40" localSheetId="18">#REF!</definedName>
    <definedName name="carência_sd_40" localSheetId="3">#REF!</definedName>
    <definedName name="carência_sd_40" localSheetId="5">#REF!</definedName>
    <definedName name="carência_sd_40" localSheetId="6">#REF!</definedName>
    <definedName name="carência_sd_40" localSheetId="8">#REF!</definedName>
    <definedName name="carência_sd_40" localSheetId="9">#REF!</definedName>
    <definedName name="carência_sd_40" localSheetId="0">#REF!</definedName>
    <definedName name="carência_sd_40">#REF!</definedName>
    <definedName name="carencia_sd_41" localSheetId="10">#REF!</definedName>
    <definedName name="carencia_sd_41" localSheetId="11">#REF!</definedName>
    <definedName name="carencia_sd_41" localSheetId="12">#REF!</definedName>
    <definedName name="carencia_sd_41" localSheetId="13">#REF!</definedName>
    <definedName name="carencia_sd_41" localSheetId="14">#REF!</definedName>
    <definedName name="carencia_sd_41" localSheetId="16">#REF!</definedName>
    <definedName name="carencia_sd_41" localSheetId="17">#REF!</definedName>
    <definedName name="carencia_sd_41" localSheetId="18">#REF!</definedName>
    <definedName name="carencia_sd_41" localSheetId="3">#REF!</definedName>
    <definedName name="carencia_sd_41" localSheetId="5">#REF!</definedName>
    <definedName name="carencia_sd_41" localSheetId="6">#REF!</definedName>
    <definedName name="carencia_sd_41" localSheetId="8">#REF!</definedName>
    <definedName name="carencia_sd_41" localSheetId="9">#REF!</definedName>
    <definedName name="carencia_sd_41" localSheetId="0">#REF!</definedName>
    <definedName name="carencia_sd_41">#REF!</definedName>
    <definedName name="carencia_sd_42" localSheetId="10">#REF!</definedName>
    <definedName name="carencia_sd_42" localSheetId="11">#REF!</definedName>
    <definedName name="carencia_sd_42" localSheetId="12">#REF!</definedName>
    <definedName name="carencia_sd_42" localSheetId="13">#REF!</definedName>
    <definedName name="carencia_sd_42" localSheetId="14">#REF!</definedName>
    <definedName name="carencia_sd_42" localSheetId="16">#REF!</definedName>
    <definedName name="carencia_sd_42" localSheetId="17">#REF!</definedName>
    <definedName name="carencia_sd_42" localSheetId="18">#REF!</definedName>
    <definedName name="carencia_sd_42" localSheetId="3">#REF!</definedName>
    <definedName name="carencia_sd_42" localSheetId="5">#REF!</definedName>
    <definedName name="carencia_sd_42" localSheetId="6">#REF!</definedName>
    <definedName name="carencia_sd_42" localSheetId="8">#REF!</definedName>
    <definedName name="carencia_sd_42" localSheetId="9">#REF!</definedName>
    <definedName name="carencia_sd_42" localSheetId="0">#REF!</definedName>
    <definedName name="carencia_sd_42">#REF!</definedName>
    <definedName name="carencia_sd_43" localSheetId="10">#REF!</definedName>
    <definedName name="carencia_sd_43" localSheetId="11">#REF!</definedName>
    <definedName name="carencia_sd_43" localSheetId="12">#REF!</definedName>
    <definedName name="carencia_sd_43" localSheetId="13">#REF!</definedName>
    <definedName name="carencia_sd_43" localSheetId="14">#REF!</definedName>
    <definedName name="carencia_sd_43" localSheetId="16">#REF!</definedName>
    <definedName name="carencia_sd_43" localSheetId="17">#REF!</definedName>
    <definedName name="carencia_sd_43" localSheetId="18">#REF!</definedName>
    <definedName name="carencia_sd_43" localSheetId="3">#REF!</definedName>
    <definedName name="carencia_sd_43" localSheetId="5">#REF!</definedName>
    <definedName name="carencia_sd_43" localSheetId="6">#REF!</definedName>
    <definedName name="carencia_sd_43" localSheetId="8">#REF!</definedName>
    <definedName name="carencia_sd_43" localSheetId="9">#REF!</definedName>
    <definedName name="carencia_sd_43" localSheetId="0">#REF!</definedName>
    <definedName name="carencia_sd_43">#REF!</definedName>
    <definedName name="carência_sd_44" localSheetId="10">#REF!</definedName>
    <definedName name="carência_sd_44" localSheetId="11">#REF!</definedName>
    <definedName name="carência_sd_44" localSheetId="12">#REF!</definedName>
    <definedName name="carência_sd_44" localSheetId="13">#REF!</definedName>
    <definedName name="carência_sd_44" localSheetId="14">#REF!</definedName>
    <definedName name="carência_sd_44" localSheetId="16">#REF!</definedName>
    <definedName name="carência_sd_44" localSheetId="17">#REF!</definedName>
    <definedName name="carência_sd_44" localSheetId="18">#REF!</definedName>
    <definedName name="carência_sd_44" localSheetId="3">#REF!</definedName>
    <definedName name="carência_sd_44" localSheetId="5">#REF!</definedName>
    <definedName name="carência_sd_44" localSheetId="6">#REF!</definedName>
    <definedName name="carência_sd_44" localSheetId="8">#REF!</definedName>
    <definedName name="carência_sd_44" localSheetId="9">#REF!</definedName>
    <definedName name="carência_sd_44" localSheetId="0">#REF!</definedName>
    <definedName name="carência_sd_44">#REF!</definedName>
    <definedName name="carência_sd_45" localSheetId="10">#REF!</definedName>
    <definedName name="carência_sd_45" localSheetId="11">#REF!</definedName>
    <definedName name="carência_sd_45" localSheetId="12">#REF!</definedName>
    <definedName name="carência_sd_45" localSheetId="13">#REF!</definedName>
    <definedName name="carência_sd_45" localSheetId="14">#REF!</definedName>
    <definedName name="carência_sd_45" localSheetId="16">#REF!</definedName>
    <definedName name="carência_sd_45" localSheetId="17">#REF!</definedName>
    <definedName name="carência_sd_45" localSheetId="18">#REF!</definedName>
    <definedName name="carência_sd_45" localSheetId="3">#REF!</definedName>
    <definedName name="carência_sd_45" localSheetId="5">#REF!</definedName>
    <definedName name="carência_sd_45" localSheetId="6">#REF!</definedName>
    <definedName name="carência_sd_45" localSheetId="8">#REF!</definedName>
    <definedName name="carência_sd_45" localSheetId="9">#REF!</definedName>
    <definedName name="carência_sd_45" localSheetId="0">#REF!</definedName>
    <definedName name="carência_sd_45">#REF!</definedName>
    <definedName name="carência_sd_5" localSheetId="10">#REF!</definedName>
    <definedName name="carência_sd_5" localSheetId="11">#REF!</definedName>
    <definedName name="carência_sd_5" localSheetId="12">#REF!</definedName>
    <definedName name="carência_sd_5" localSheetId="13">#REF!</definedName>
    <definedName name="carência_sd_5" localSheetId="14">#REF!</definedName>
    <definedName name="carência_sd_5" localSheetId="16">#REF!</definedName>
    <definedName name="carência_sd_5" localSheetId="17">#REF!</definedName>
    <definedName name="carência_sd_5" localSheetId="18">#REF!</definedName>
    <definedName name="carência_sd_5" localSheetId="3">#REF!</definedName>
    <definedName name="carência_sd_5" localSheetId="5">#REF!</definedName>
    <definedName name="carência_sd_5" localSheetId="6">#REF!</definedName>
    <definedName name="carência_sd_5" localSheetId="8">#REF!</definedName>
    <definedName name="carência_sd_5" localSheetId="9">#REF!</definedName>
    <definedName name="carência_sd_5" localSheetId="0">#REF!</definedName>
    <definedName name="carência_sd_5">#REF!</definedName>
    <definedName name="carência_sd_6" localSheetId="10">#REF!</definedName>
    <definedName name="carência_sd_6" localSheetId="11">#REF!</definedName>
    <definedName name="carência_sd_6" localSheetId="12">#REF!</definedName>
    <definedName name="carência_sd_6" localSheetId="13">#REF!</definedName>
    <definedName name="carência_sd_6" localSheetId="14">#REF!</definedName>
    <definedName name="carência_sd_6" localSheetId="16">#REF!</definedName>
    <definedName name="carência_sd_6" localSheetId="17">#REF!</definedName>
    <definedName name="carência_sd_6" localSheetId="18">#REF!</definedName>
    <definedName name="carência_sd_6" localSheetId="3">#REF!</definedName>
    <definedName name="carência_sd_6" localSheetId="5">#REF!</definedName>
    <definedName name="carência_sd_6" localSheetId="6">#REF!</definedName>
    <definedName name="carência_sd_6" localSheetId="8">#REF!</definedName>
    <definedName name="carência_sd_6" localSheetId="9">#REF!</definedName>
    <definedName name="carência_sd_6" localSheetId="0">#REF!</definedName>
    <definedName name="carência_sd_6">#REF!</definedName>
    <definedName name="carência_sd_7" localSheetId="0">#REF!</definedName>
    <definedName name="carência_sd_7">#N/A</definedName>
    <definedName name="carência_sd_8" localSheetId="0">#REF!</definedName>
    <definedName name="carência_sd_8">#N/A</definedName>
    <definedName name="carência_sd_9" localSheetId="0">#REF!</definedName>
    <definedName name="carência_sd_9">#N/A</definedName>
    <definedName name="cesta_basica" localSheetId="11">#REF!</definedName>
    <definedName name="cesta_basica" localSheetId="12">#REF!</definedName>
    <definedName name="cesta_basica" localSheetId="15">#REF!</definedName>
    <definedName name="cesta_basica" localSheetId="16">#REF!</definedName>
    <definedName name="cesta_basica" localSheetId="17">#REF!</definedName>
    <definedName name="cesta_basica" localSheetId="18">#REF!</definedName>
    <definedName name="cesta_basica">#REF!</definedName>
    <definedName name="Coef_arla_32" localSheetId="16">'[3](05)Coef.Param.'!$E$16</definedName>
    <definedName name="Coef_arla_32">'[4](05)Coef.Param.'!$E$16</definedName>
    <definedName name="coef_depreciacao_maq_inst_eq" localSheetId="16">'[3](05)Coef.Param.'!$E$28</definedName>
    <definedName name="coef_depreciacao_maq_inst_eq">'[4](05)Coef.Param.'!$E$28</definedName>
    <definedName name="coef_desp_gerais_adm" localSheetId="16">'[3](05)Coef.Param.'!$E$37</definedName>
    <definedName name="coef_desp_gerais_adm">'[4](05)Coef.Param.'!$E$37</definedName>
    <definedName name="coef_lubrificantes" localSheetId="11">'[5](07)Rem.Dep(L1)'!#REF!</definedName>
    <definedName name="coef_lubrificantes" localSheetId="16">'[5](07)Rem.Dep(L1)'!#REF!</definedName>
    <definedName name="coef_lubrificantes" localSheetId="17">'[5](07)Rem.Dep(L1)'!#REF!</definedName>
    <definedName name="coef_lubrificantes">'[5](07)Rem.Dep(L1)'!#REF!</definedName>
    <definedName name="coef_pecas_acessorios" localSheetId="16">'[3](05)Coef.Param.'!$E$36</definedName>
    <definedName name="coef_pecas_acessorios">'[4](05)Coef.Param.'!$E$36</definedName>
    <definedName name="coef_remuneracao_cap_almox" localSheetId="16">'[3](05)Coef.Param.'!$E$30</definedName>
    <definedName name="coef_remuneracao_cap_almox">'[4](05)Coef.Param.'!$E$30</definedName>
    <definedName name="coef_remuneracao_maq_inst_eq" localSheetId="16">'[3](05)Coef.Param.'!$E$29</definedName>
    <definedName name="coef_remuneracao_maq_inst_eq">'[4](05)Coef.Param.'!$E$29</definedName>
    <definedName name="COMUM" localSheetId="10">#REF!</definedName>
    <definedName name="COMUM" localSheetId="11">#REF!</definedName>
    <definedName name="COMUM" localSheetId="12">#REF!</definedName>
    <definedName name="COMUM" localSheetId="13">#REF!</definedName>
    <definedName name="COMUM" localSheetId="14">#REF!</definedName>
    <definedName name="COMUM" localSheetId="15">#REF!</definedName>
    <definedName name="COMUM" localSheetId="16">#REF!</definedName>
    <definedName name="COMUM" localSheetId="17">#REF!</definedName>
    <definedName name="COMUM" localSheetId="18">#REF!</definedName>
    <definedName name="COMUM" localSheetId="3">#REF!</definedName>
    <definedName name="COMUM" localSheetId="5">#REF!</definedName>
    <definedName name="COMUM" localSheetId="6">#REF!</definedName>
    <definedName name="COMUM" localSheetId="8">#REF!</definedName>
    <definedName name="COMUM" localSheetId="9">#REF!</definedName>
    <definedName name="COMUM" localSheetId="0">#REF!</definedName>
    <definedName name="COMUM">#REF!</definedName>
    <definedName name="COMUM_12" localSheetId="11">#REF!</definedName>
    <definedName name="COMUM_12" localSheetId="12">#REF!</definedName>
    <definedName name="COMUM_12" localSheetId="15">#REF!</definedName>
    <definedName name="COMUM_12" localSheetId="17">#REF!</definedName>
    <definedName name="COMUM_12" localSheetId="18">#REF!</definedName>
    <definedName name="COMUM_12">#REF!</definedName>
    <definedName name="COMUM_2" localSheetId="11">#REF!</definedName>
    <definedName name="COMUM_2" localSheetId="12">#REF!</definedName>
    <definedName name="COMUM_2" localSheetId="15">#REF!</definedName>
    <definedName name="COMUM_2" localSheetId="17">#REF!</definedName>
    <definedName name="COMUM_2" localSheetId="18">#REF!</definedName>
    <definedName name="COMUM_2">#REF!</definedName>
    <definedName name="COMUM_5" localSheetId="11">#REF!</definedName>
    <definedName name="COMUM_5" localSheetId="12">#REF!</definedName>
    <definedName name="COMUM_5" localSheetId="17">#REF!</definedName>
    <definedName name="COMUM_5" localSheetId="18">#REF!</definedName>
    <definedName name="COMUM_5">#REF!</definedName>
    <definedName name="COMUM_7" localSheetId="11">#REF!</definedName>
    <definedName name="COMUM_7" localSheetId="12">#REF!</definedName>
    <definedName name="COMUM_7" localSheetId="17">#REF!</definedName>
    <definedName name="COMUM_7" localSheetId="18">#REF!</definedName>
    <definedName name="COMUM_7">#REF!</definedName>
    <definedName name="COMUM_8" localSheetId="11">#REF!</definedName>
    <definedName name="COMUM_8" localSheetId="12">#REF!</definedName>
    <definedName name="COMUM_8" localSheetId="17">#REF!</definedName>
    <definedName name="COMUM_8" localSheetId="18">#REF!</definedName>
    <definedName name="COMUM_8">#REF!</definedName>
    <definedName name="_xlnm.Criteria" localSheetId="10">'[1] URBANO 2ª PARTE'!#REF!</definedName>
    <definedName name="_xlnm.Criteria" localSheetId="11">'[1] URBANO 2ª PARTE'!#REF!</definedName>
    <definedName name="_xlnm.Criteria" localSheetId="12">'[1] URBANO 2ª PARTE'!#REF!</definedName>
    <definedName name="_xlnm.Criteria" localSheetId="13">'[1] URBANO 2ª PARTE'!#REF!</definedName>
    <definedName name="_xlnm.Criteria" localSheetId="14">'[1] URBANO 2ª PARTE'!#REF!</definedName>
    <definedName name="_xlnm.Criteria" localSheetId="16">'[1] URBANO 2ª PARTE'!#REF!</definedName>
    <definedName name="_xlnm.Criteria" localSheetId="18">'[1] URBANO 2ª PARTE'!#REF!</definedName>
    <definedName name="_xlnm.Criteria" localSheetId="3">'[1] URBANO 2ª PARTE'!#REF!</definedName>
    <definedName name="_xlnm.Criteria" localSheetId="5">'[1] URBANO 2ª PARTE'!#REF!</definedName>
    <definedName name="_xlnm.Criteria" localSheetId="6">'[1] URBANO 2ª PARTE'!#REF!</definedName>
    <definedName name="_xlnm.Criteria" localSheetId="8">'[1] URBANO 2ª PARTE'!#REF!</definedName>
    <definedName name="_xlnm.Criteria" localSheetId="9">'[1] URBANO 2ª PARTE'!#REF!</definedName>
    <definedName name="_xlnm.Criteria" localSheetId="0">'[1] URBANO 2ª PARTE'!#REF!</definedName>
    <definedName name="_xlnm.Criteria">'[1] URBANO 2ª PARTE'!#REF!</definedName>
    <definedName name="Critérios_IM" localSheetId="10">'[1] URBANO 2ª PARTE'!#REF!</definedName>
    <definedName name="Critérios_IM" localSheetId="11">'[1] URBANO 2ª PARTE'!#REF!</definedName>
    <definedName name="Critérios_IM" localSheetId="12">'[1] URBANO 2ª PARTE'!#REF!</definedName>
    <definedName name="Critérios_IM" localSheetId="13">'[1] URBANO 2ª PARTE'!#REF!</definedName>
    <definedName name="Critérios_IM" localSheetId="14">'[1] URBANO 2ª PARTE'!#REF!</definedName>
    <definedName name="Critérios_IM" localSheetId="16">'[1] URBANO 2ª PARTE'!#REF!</definedName>
    <definedName name="Critérios_IM" localSheetId="18">'[1] URBANO 2ª PARTE'!#REF!</definedName>
    <definedName name="Critérios_IM" localSheetId="3">'[1] URBANO 2ª PARTE'!#REF!</definedName>
    <definedName name="Critérios_IM" localSheetId="5">'[1] URBANO 2ª PARTE'!#REF!</definedName>
    <definedName name="Critérios_IM" localSheetId="6">'[1] URBANO 2ª PARTE'!#REF!</definedName>
    <definedName name="Critérios_IM" localSheetId="8">'[1] URBANO 2ª PARTE'!#REF!</definedName>
    <definedName name="Critérios_IM" localSheetId="9">'[1] URBANO 2ª PARTE'!#REF!</definedName>
    <definedName name="Critérios_IM" localSheetId="0">'[1] URBANO 2ª PARTE'!#REF!</definedName>
    <definedName name="Critérios_IM">'[1] URBANO 2ª PARTE'!#REF!</definedName>
    <definedName name="d">#N/A</definedName>
    <definedName name="DADOS" localSheetId="10">#REF!</definedName>
    <definedName name="DADOS" localSheetId="11">#REF!</definedName>
    <definedName name="DADOS" localSheetId="12">#REF!</definedName>
    <definedName name="DADOS" localSheetId="13">#REF!</definedName>
    <definedName name="DADOS" localSheetId="14">#REF!</definedName>
    <definedName name="DADOS" localSheetId="15">#REF!</definedName>
    <definedName name="DADOS" localSheetId="16">#REF!</definedName>
    <definedName name="DADOS" localSheetId="17">#REF!</definedName>
    <definedName name="DADOS" localSheetId="18">#REF!</definedName>
    <definedName name="DADOS" localSheetId="3">#REF!</definedName>
    <definedName name="DADOS" localSheetId="5">#REF!</definedName>
    <definedName name="DADOS" localSheetId="6">#REF!</definedName>
    <definedName name="DADOS" localSheetId="8">#REF!</definedName>
    <definedName name="DADOS" localSheetId="9">#REF!</definedName>
    <definedName name="DADOS" localSheetId="0">#REF!</definedName>
    <definedName name="DADOS">#REF!</definedName>
    <definedName name="DADOS_12" localSheetId="11">#REF!</definedName>
    <definedName name="DADOS_12" localSheetId="12">#REF!</definedName>
    <definedName name="DADOS_12" localSheetId="15">#REF!</definedName>
    <definedName name="DADOS_12" localSheetId="17">#REF!</definedName>
    <definedName name="DADOS_12" localSheetId="18">#REF!</definedName>
    <definedName name="DADOS_12">#REF!</definedName>
    <definedName name="DADOS_2" localSheetId="11">#REF!</definedName>
    <definedName name="DADOS_2" localSheetId="12">#REF!</definedName>
    <definedName name="DADOS_2" localSheetId="15">#REF!</definedName>
    <definedName name="DADOS_2" localSheetId="17">#REF!</definedName>
    <definedName name="DADOS_2" localSheetId="18">#REF!</definedName>
    <definedName name="DADOS_2">#REF!</definedName>
    <definedName name="DADOS_5" localSheetId="11">#REF!</definedName>
    <definedName name="DADOS_5" localSheetId="12">#REF!</definedName>
    <definedName name="DADOS_5" localSheetId="17">#REF!</definedName>
    <definedName name="DADOS_5" localSheetId="18">#REF!</definedName>
    <definedName name="DADOS_5">#REF!</definedName>
    <definedName name="DADOS_7" localSheetId="11">#REF!</definedName>
    <definedName name="DADOS_7" localSheetId="12">#REF!</definedName>
    <definedName name="DADOS_7" localSheetId="17">#REF!</definedName>
    <definedName name="DADOS_7" localSheetId="18">#REF!</definedName>
    <definedName name="DADOS_7">#REF!</definedName>
    <definedName name="DADOS_8" localSheetId="11">#REF!</definedName>
    <definedName name="DADOS_8" localSheetId="12">#REF!</definedName>
    <definedName name="DADOS_8" localSheetId="17">#REF!</definedName>
    <definedName name="DADOS_8" localSheetId="18">#REF!</definedName>
    <definedName name="DADOS_8">#REF!</definedName>
    <definedName name="DADOS2" localSheetId="10">#REF!</definedName>
    <definedName name="DADOS2" localSheetId="11">#REF!</definedName>
    <definedName name="DADOS2" localSheetId="12">#REF!</definedName>
    <definedName name="DADOS2" localSheetId="13">#REF!</definedName>
    <definedName name="DADOS2" localSheetId="14">#REF!</definedName>
    <definedName name="DADOS2" localSheetId="16">#REF!</definedName>
    <definedName name="DADOS2" localSheetId="17">#REF!</definedName>
    <definedName name="DADOS2" localSheetId="18">#REF!</definedName>
    <definedName name="DADOS2" localSheetId="3">#REF!</definedName>
    <definedName name="DADOS2" localSheetId="5">#REF!</definedName>
    <definedName name="DADOS2" localSheetId="6">#REF!</definedName>
    <definedName name="DADOS2" localSheetId="8">#REF!</definedName>
    <definedName name="DADOS2" localSheetId="9">#REF!</definedName>
    <definedName name="DADOS2" localSheetId="0">#REF!</definedName>
    <definedName name="DADOS2">#REF!</definedName>
    <definedName name="DADOS2_12" localSheetId="11">#REF!</definedName>
    <definedName name="DADOS2_12" localSheetId="12">#REF!</definedName>
    <definedName name="DADOS2_12" localSheetId="17">#REF!</definedName>
    <definedName name="DADOS2_12" localSheetId="18">#REF!</definedName>
    <definedName name="DADOS2_12">#REF!</definedName>
    <definedName name="DADOS2_2" localSheetId="11">#REF!</definedName>
    <definedName name="DADOS2_2" localSheetId="12">#REF!</definedName>
    <definedName name="DADOS2_2" localSheetId="17">#REF!</definedName>
    <definedName name="DADOS2_2" localSheetId="18">#REF!</definedName>
    <definedName name="DADOS2_2">#REF!</definedName>
    <definedName name="DADOS2_5" localSheetId="11">#REF!</definedName>
    <definedName name="DADOS2_5" localSheetId="12">#REF!</definedName>
    <definedName name="DADOS2_5" localSheetId="17">#REF!</definedName>
    <definedName name="DADOS2_5" localSheetId="18">#REF!</definedName>
    <definedName name="DADOS2_5">#REF!</definedName>
    <definedName name="DADOS2_7" localSheetId="11">#REF!</definedName>
    <definedName name="DADOS2_7" localSheetId="12">#REF!</definedName>
    <definedName name="DADOS2_7" localSheetId="17">#REF!</definedName>
    <definedName name="DADOS2_7" localSheetId="18">#REF!</definedName>
    <definedName name="DADOS2_7">#REF!</definedName>
    <definedName name="DADOS2_8" localSheetId="11">#REF!</definedName>
    <definedName name="DADOS2_8" localSheetId="12">#REF!</definedName>
    <definedName name="DADOS2_8" localSheetId="17">#REF!</definedName>
    <definedName name="DADOS2_8" localSheetId="18">#REF!</definedName>
    <definedName name="DADOS2_8">#REF!</definedName>
    <definedName name="DADOS3" localSheetId="10">#REF!</definedName>
    <definedName name="DADOS3" localSheetId="11">#REF!</definedName>
    <definedName name="DADOS3" localSheetId="12">#REF!</definedName>
    <definedName name="DADOS3" localSheetId="13">#REF!</definedName>
    <definedName name="DADOS3" localSheetId="14">#REF!</definedName>
    <definedName name="DADOS3" localSheetId="16">#REF!</definedName>
    <definedName name="DADOS3" localSheetId="17">#REF!</definedName>
    <definedName name="DADOS3" localSheetId="18">#REF!</definedName>
    <definedName name="DADOS3" localSheetId="3">#REF!</definedName>
    <definedName name="DADOS3" localSheetId="5">#REF!</definedName>
    <definedName name="DADOS3" localSheetId="6">#REF!</definedName>
    <definedName name="DADOS3" localSheetId="8">#REF!</definedName>
    <definedName name="DADOS3" localSheetId="9">#REF!</definedName>
    <definedName name="DADOS3" localSheetId="0">#REF!</definedName>
    <definedName name="DADOS3">#REF!</definedName>
    <definedName name="DADOS3_12" localSheetId="11">#REF!</definedName>
    <definedName name="DADOS3_12" localSheetId="12">#REF!</definedName>
    <definedName name="DADOS3_12" localSheetId="17">#REF!</definedName>
    <definedName name="DADOS3_12" localSheetId="18">#REF!</definedName>
    <definedName name="DADOS3_12">#REF!</definedName>
    <definedName name="DADOS3_2" localSheetId="11">#REF!</definedName>
    <definedName name="DADOS3_2" localSheetId="12">#REF!</definedName>
    <definedName name="DADOS3_2" localSheetId="17">#REF!</definedName>
    <definedName name="DADOS3_2" localSheetId="18">#REF!</definedName>
    <definedName name="DADOS3_2">#REF!</definedName>
    <definedName name="DADOS3_5" localSheetId="11">#REF!</definedName>
    <definedName name="DADOS3_5" localSheetId="12">#REF!</definedName>
    <definedName name="DADOS3_5" localSheetId="17">#REF!</definedName>
    <definedName name="DADOS3_5" localSheetId="18">#REF!</definedName>
    <definedName name="DADOS3_5">#REF!</definedName>
    <definedName name="DADOS3_7" localSheetId="11">#REF!</definedName>
    <definedName name="DADOS3_7" localSheetId="12">#REF!</definedName>
    <definedName name="DADOS3_7" localSheetId="17">#REF!</definedName>
    <definedName name="DADOS3_7" localSheetId="18">#REF!</definedName>
    <definedName name="DADOS3_7">#REF!</definedName>
    <definedName name="DADOS3_8" localSheetId="11">#REF!</definedName>
    <definedName name="DADOS3_8" localSheetId="12">#REF!</definedName>
    <definedName name="DADOS3_8" localSheetId="17">#REF!</definedName>
    <definedName name="DADOS3_8" localSheetId="18">#REF!</definedName>
    <definedName name="DADOS3_8">#REF!</definedName>
    <definedName name="DADOS4" localSheetId="12">"NA()"</definedName>
    <definedName name="DADOS4" localSheetId="16">#N/A</definedName>
    <definedName name="DADOS4">#N/A</definedName>
    <definedName name="DADOS5" localSheetId="10">#REF!</definedName>
    <definedName name="DADOS5" localSheetId="11">#REF!</definedName>
    <definedName name="DADOS5" localSheetId="12">#REF!</definedName>
    <definedName name="DADOS5" localSheetId="13">#REF!</definedName>
    <definedName name="DADOS5" localSheetId="14">#REF!</definedName>
    <definedName name="DADOS5" localSheetId="15">#REF!</definedName>
    <definedName name="DADOS5" localSheetId="16">#REF!</definedName>
    <definedName name="DADOS5" localSheetId="17">#REF!</definedName>
    <definedName name="DADOS5" localSheetId="18">#REF!</definedName>
    <definedName name="DADOS5" localSheetId="3">#REF!</definedName>
    <definedName name="DADOS5" localSheetId="5">#REF!</definedName>
    <definedName name="DADOS5" localSheetId="6">#REF!</definedName>
    <definedName name="DADOS5" localSheetId="8">#REF!</definedName>
    <definedName name="DADOS5" localSheetId="9">#REF!</definedName>
    <definedName name="DADOS5" localSheetId="0">#REF!</definedName>
    <definedName name="DADOS5">#REF!</definedName>
    <definedName name="DADOS5_12" localSheetId="11">#REF!</definedName>
    <definedName name="DADOS5_12" localSheetId="12">#REF!</definedName>
    <definedName name="DADOS5_12" localSheetId="15">#REF!</definedName>
    <definedName name="DADOS5_12" localSheetId="17">#REF!</definedName>
    <definedName name="DADOS5_12" localSheetId="18">#REF!</definedName>
    <definedName name="DADOS5_12">#REF!</definedName>
    <definedName name="DADOS5_2" localSheetId="11">#REF!</definedName>
    <definedName name="DADOS5_2" localSheetId="12">#REF!</definedName>
    <definedName name="DADOS5_2" localSheetId="15">#REF!</definedName>
    <definedName name="DADOS5_2" localSheetId="17">#REF!</definedName>
    <definedName name="DADOS5_2" localSheetId="18">#REF!</definedName>
    <definedName name="DADOS5_2">#REF!</definedName>
    <definedName name="DADOS5_5" localSheetId="11">#REF!</definedName>
    <definedName name="DADOS5_5" localSheetId="12">#REF!</definedName>
    <definedName name="DADOS5_5" localSheetId="17">#REF!</definedName>
    <definedName name="DADOS5_5" localSheetId="18">#REF!</definedName>
    <definedName name="DADOS5_5">#REF!</definedName>
    <definedName name="DADOS5_7" localSheetId="11">#REF!</definedName>
    <definedName name="DADOS5_7" localSheetId="12">#REF!</definedName>
    <definedName name="DADOS5_7" localSheetId="17">#REF!</definedName>
    <definedName name="DADOS5_7" localSheetId="18">#REF!</definedName>
    <definedName name="DADOS5_7">#REF!</definedName>
    <definedName name="DADOS5_8" localSheetId="11">#REF!</definedName>
    <definedName name="DADOS5_8" localSheetId="12">#REF!</definedName>
    <definedName name="DADOS5_8" localSheetId="17">#REF!</definedName>
    <definedName name="DADOS5_8" localSheetId="18">#REF!</definedName>
    <definedName name="DADOS5_8">#REF!</definedName>
    <definedName name="DADOS6" localSheetId="10">#REF!</definedName>
    <definedName name="DADOS6" localSheetId="11">#REF!</definedName>
    <definedName name="DADOS6" localSheetId="12">#REF!</definedName>
    <definedName name="DADOS6" localSheetId="13">#REF!</definedName>
    <definedName name="DADOS6" localSheetId="14">#REF!</definedName>
    <definedName name="DADOS6" localSheetId="16">#REF!</definedName>
    <definedName name="DADOS6" localSheetId="17">#REF!</definedName>
    <definedName name="DADOS6" localSheetId="18">#REF!</definedName>
    <definedName name="DADOS6" localSheetId="3">#REF!</definedName>
    <definedName name="DADOS6" localSheetId="5">#REF!</definedName>
    <definedName name="DADOS6" localSheetId="6">#REF!</definedName>
    <definedName name="DADOS6" localSheetId="8">#REF!</definedName>
    <definedName name="DADOS6" localSheetId="9">#REF!</definedName>
    <definedName name="DADOS6" localSheetId="0">#REF!</definedName>
    <definedName name="DADOS6">#REF!</definedName>
    <definedName name="DADOS6_12" localSheetId="11">#REF!</definedName>
    <definedName name="DADOS6_12" localSheetId="12">#REF!</definedName>
    <definedName name="DADOS6_12" localSheetId="17">#REF!</definedName>
    <definedName name="DADOS6_12" localSheetId="18">#REF!</definedName>
    <definedName name="DADOS6_12">#REF!</definedName>
    <definedName name="DADOS6_2" localSheetId="11">#REF!</definedName>
    <definedName name="DADOS6_2" localSheetId="12">#REF!</definedName>
    <definedName name="DADOS6_2" localSheetId="17">#REF!</definedName>
    <definedName name="DADOS6_2" localSheetId="18">#REF!</definedName>
    <definedName name="DADOS6_2">#REF!</definedName>
    <definedName name="DADOS6_5" localSheetId="11">#REF!</definedName>
    <definedName name="DADOS6_5" localSheetId="12">#REF!</definedName>
    <definedName name="DADOS6_5" localSheetId="17">#REF!</definedName>
    <definedName name="DADOS6_5" localSheetId="18">#REF!</definedName>
    <definedName name="DADOS6_5">#REF!</definedName>
    <definedName name="DADOS6_7" localSheetId="11">#REF!</definedName>
    <definedName name="DADOS6_7" localSheetId="12">#REF!</definedName>
    <definedName name="DADOS6_7" localSheetId="17">#REF!</definedName>
    <definedName name="DADOS6_7" localSheetId="18">#REF!</definedName>
    <definedName name="DADOS6_7">#REF!</definedName>
    <definedName name="DADOS6_8" localSheetId="11">#REF!</definedName>
    <definedName name="DADOS6_8" localSheetId="12">#REF!</definedName>
    <definedName name="DADOS6_8" localSheetId="17">#REF!</definedName>
    <definedName name="DADOS6_8" localSheetId="18">#REF!</definedName>
    <definedName name="DADOS6_8">#REF!</definedName>
    <definedName name="DADOS7" localSheetId="10">#REF!</definedName>
    <definedName name="DADOS7" localSheetId="11">#REF!</definedName>
    <definedName name="DADOS7" localSheetId="12">#REF!</definedName>
    <definedName name="DADOS7" localSheetId="13">#REF!</definedName>
    <definedName name="DADOS7" localSheetId="14">#REF!</definedName>
    <definedName name="DADOS7" localSheetId="16">#REF!</definedName>
    <definedName name="DADOS7" localSheetId="17">#REF!</definedName>
    <definedName name="DADOS7" localSheetId="18">#REF!</definedName>
    <definedName name="DADOS7" localSheetId="3">#REF!</definedName>
    <definedName name="DADOS7" localSheetId="5">#REF!</definedName>
    <definedName name="DADOS7" localSheetId="6">#REF!</definedName>
    <definedName name="DADOS7" localSheetId="8">#REF!</definedName>
    <definedName name="DADOS7" localSheetId="9">#REF!</definedName>
    <definedName name="DADOS7" localSheetId="0">#REF!</definedName>
    <definedName name="DADOS7">#REF!</definedName>
    <definedName name="DADOS7_12" localSheetId="11">#REF!</definedName>
    <definedName name="DADOS7_12" localSheetId="12">#REF!</definedName>
    <definedName name="DADOS7_12" localSheetId="17">#REF!</definedName>
    <definedName name="DADOS7_12" localSheetId="18">#REF!</definedName>
    <definedName name="DADOS7_12">#REF!</definedName>
    <definedName name="DADOS7_2" localSheetId="11">#REF!</definedName>
    <definedName name="DADOS7_2" localSheetId="12">#REF!</definedName>
    <definedName name="DADOS7_2" localSheetId="17">#REF!</definedName>
    <definedName name="DADOS7_2" localSheetId="18">#REF!</definedName>
    <definedName name="DADOS7_2">#REF!</definedName>
    <definedName name="DADOS7_5" localSheetId="11">#REF!</definedName>
    <definedName name="DADOS7_5" localSheetId="12">#REF!</definedName>
    <definedName name="DADOS7_5" localSheetId="17">#REF!</definedName>
    <definedName name="DADOS7_5" localSheetId="18">#REF!</definedName>
    <definedName name="DADOS7_5">#REF!</definedName>
    <definedName name="DADOS7_7" localSheetId="11">#REF!</definedName>
    <definedName name="DADOS7_7" localSheetId="12">#REF!</definedName>
    <definedName name="DADOS7_7" localSheetId="17">#REF!</definedName>
    <definedName name="DADOS7_7" localSheetId="18">#REF!</definedName>
    <definedName name="DADOS7_7">#REF!</definedName>
    <definedName name="DADOS7_8" localSheetId="11">#REF!</definedName>
    <definedName name="DADOS7_8" localSheetId="12">#REF!</definedName>
    <definedName name="DADOS7_8" localSheetId="17">#REF!</definedName>
    <definedName name="DADOS7_8" localSheetId="18">#REF!</definedName>
    <definedName name="DADOS7_8">#REF!</definedName>
    <definedName name="diesel" localSheetId="11">#REF!</definedName>
    <definedName name="diesel" localSheetId="12">#REF!</definedName>
    <definedName name="diesel" localSheetId="17">#REF!</definedName>
    <definedName name="diesel" localSheetId="18">#REF!</definedName>
    <definedName name="diesel">#REF!</definedName>
    <definedName name="DPVAT_mês_ônibus" localSheetId="11">#REF!</definedName>
    <definedName name="DPVAT_mês_ônibus" localSheetId="12">#REF!</definedName>
    <definedName name="DPVAT_mês_ônibus" localSheetId="17">#REF!</definedName>
    <definedName name="DPVAT_mês_ônibus" localSheetId="18">#REF!</definedName>
    <definedName name="DPVAT_mês_ônibus">#REF!</definedName>
    <definedName name="e">#N/A</definedName>
    <definedName name="ee" localSheetId="10">#REF!</definedName>
    <definedName name="ee" localSheetId="11">#REF!</definedName>
    <definedName name="ee" localSheetId="12">#REF!</definedName>
    <definedName name="ee" localSheetId="13">#REF!</definedName>
    <definedName name="ee" localSheetId="14">#REF!</definedName>
    <definedName name="ee" localSheetId="15">#REF!</definedName>
    <definedName name="ee" localSheetId="17">#REF!</definedName>
    <definedName name="ee" localSheetId="18">#REF!</definedName>
    <definedName name="ee" localSheetId="3">#REF!</definedName>
    <definedName name="ee" localSheetId="5">#REF!</definedName>
    <definedName name="ee" localSheetId="6">#REF!</definedName>
    <definedName name="ee" localSheetId="8">#REF!</definedName>
    <definedName name="ee" localSheetId="9">#REF!</definedName>
    <definedName name="ee">#REF!</definedName>
    <definedName name="empréstimo" localSheetId="0">#REF!</definedName>
    <definedName name="empréstimo">#N/A</definedName>
    <definedName name="empréstimo__44" localSheetId="10">#REF!</definedName>
    <definedName name="empréstimo__44" localSheetId="11">#REF!</definedName>
    <definedName name="empréstimo__44" localSheetId="12">#REF!</definedName>
    <definedName name="empréstimo__44" localSheetId="13">#REF!</definedName>
    <definedName name="empréstimo__44" localSheetId="14">#REF!</definedName>
    <definedName name="empréstimo__44" localSheetId="15">#REF!</definedName>
    <definedName name="empréstimo__44" localSheetId="16">#REF!</definedName>
    <definedName name="empréstimo__44" localSheetId="17">#REF!</definedName>
    <definedName name="empréstimo__44" localSheetId="18">#REF!</definedName>
    <definedName name="empréstimo__44" localSheetId="3">#REF!</definedName>
    <definedName name="empréstimo__44" localSheetId="4">#REF!</definedName>
    <definedName name="empréstimo__44" localSheetId="5">#REF!</definedName>
    <definedName name="empréstimo__44" localSheetId="6">#REF!</definedName>
    <definedName name="empréstimo__44" localSheetId="8">#REF!</definedName>
    <definedName name="empréstimo__44" localSheetId="9">#REF!</definedName>
    <definedName name="empréstimo__44" localSheetId="0">#REF!</definedName>
    <definedName name="empréstimo__44">#REF!</definedName>
    <definedName name="empréstimo_10" localSheetId="10">#REF!</definedName>
    <definedName name="empréstimo_10" localSheetId="11">#REF!</definedName>
    <definedName name="empréstimo_10" localSheetId="12">#REF!</definedName>
    <definedName name="empréstimo_10" localSheetId="13">#REF!</definedName>
    <definedName name="empréstimo_10" localSheetId="14">#REF!</definedName>
    <definedName name="empréstimo_10" localSheetId="15">#REF!</definedName>
    <definedName name="empréstimo_10" localSheetId="16">#REF!</definedName>
    <definedName name="empréstimo_10" localSheetId="17">#REF!</definedName>
    <definedName name="empréstimo_10" localSheetId="18">#REF!</definedName>
    <definedName name="empréstimo_10" localSheetId="3">#REF!</definedName>
    <definedName name="empréstimo_10" localSheetId="5">#REF!</definedName>
    <definedName name="empréstimo_10" localSheetId="6">#REF!</definedName>
    <definedName name="empréstimo_10" localSheetId="8">#REF!</definedName>
    <definedName name="empréstimo_10" localSheetId="9">#REF!</definedName>
    <definedName name="empréstimo_10" localSheetId="0">#REF!</definedName>
    <definedName name="empréstimo_10">#REF!</definedName>
    <definedName name="empréstimo_11" localSheetId="10">#REF!</definedName>
    <definedName name="empréstimo_11" localSheetId="11">#REF!</definedName>
    <definedName name="empréstimo_11" localSheetId="12">#REF!</definedName>
    <definedName name="empréstimo_11" localSheetId="13">#REF!</definedName>
    <definedName name="empréstimo_11" localSheetId="14">#REF!</definedName>
    <definedName name="empréstimo_11" localSheetId="15">#REF!</definedName>
    <definedName name="empréstimo_11" localSheetId="16">#REF!</definedName>
    <definedName name="empréstimo_11" localSheetId="17">#REF!</definedName>
    <definedName name="empréstimo_11" localSheetId="18">#REF!</definedName>
    <definedName name="empréstimo_11" localSheetId="3">#REF!</definedName>
    <definedName name="empréstimo_11" localSheetId="5">#REF!</definedName>
    <definedName name="empréstimo_11" localSheetId="6">#REF!</definedName>
    <definedName name="empréstimo_11" localSheetId="8">#REF!</definedName>
    <definedName name="empréstimo_11" localSheetId="9">#REF!</definedName>
    <definedName name="empréstimo_11" localSheetId="0">#REF!</definedName>
    <definedName name="empréstimo_11">#REF!</definedName>
    <definedName name="empréstimo_11_1">NA()</definedName>
    <definedName name="empréstimo_12" localSheetId="10">#REF!</definedName>
    <definedName name="empréstimo_12" localSheetId="11">#REF!</definedName>
    <definedName name="empréstimo_12" localSheetId="12">#REF!</definedName>
    <definedName name="empréstimo_12" localSheetId="13">#REF!</definedName>
    <definedName name="empréstimo_12" localSheetId="14">#REF!</definedName>
    <definedName name="empréstimo_12" localSheetId="15">#REF!</definedName>
    <definedName name="empréstimo_12" localSheetId="16">#REF!</definedName>
    <definedName name="empréstimo_12" localSheetId="17">#REF!</definedName>
    <definedName name="empréstimo_12" localSheetId="18">#REF!</definedName>
    <definedName name="empréstimo_12" localSheetId="3">#REF!</definedName>
    <definedName name="empréstimo_12" localSheetId="4">#REF!</definedName>
    <definedName name="empréstimo_12" localSheetId="5">#REF!</definedName>
    <definedName name="empréstimo_12" localSheetId="6">#REF!</definedName>
    <definedName name="empréstimo_12" localSheetId="8">#REF!</definedName>
    <definedName name="empréstimo_12" localSheetId="9">#REF!</definedName>
    <definedName name="empréstimo_12" localSheetId="0">#REF!</definedName>
    <definedName name="empréstimo_12">#REF!</definedName>
    <definedName name="empréstimo_18" localSheetId="10">#REF!</definedName>
    <definedName name="empréstimo_18" localSheetId="11">#REF!</definedName>
    <definedName name="empréstimo_18" localSheetId="12">#REF!</definedName>
    <definedName name="empréstimo_18" localSheetId="13">#REF!</definedName>
    <definedName name="empréstimo_18" localSheetId="14">#REF!</definedName>
    <definedName name="empréstimo_18" localSheetId="15">#REF!</definedName>
    <definedName name="empréstimo_18" localSheetId="16">#REF!</definedName>
    <definedName name="empréstimo_18" localSheetId="17">#REF!</definedName>
    <definedName name="empréstimo_18" localSheetId="18">#REF!</definedName>
    <definedName name="empréstimo_18" localSheetId="3">#REF!</definedName>
    <definedName name="empréstimo_18" localSheetId="4">#REF!</definedName>
    <definedName name="empréstimo_18" localSheetId="5">#REF!</definedName>
    <definedName name="empréstimo_18" localSheetId="6">#REF!</definedName>
    <definedName name="empréstimo_18" localSheetId="8">#REF!</definedName>
    <definedName name="empréstimo_18" localSheetId="9">#REF!</definedName>
    <definedName name="empréstimo_18" localSheetId="0">#REF!</definedName>
    <definedName name="empréstimo_18">#REF!</definedName>
    <definedName name="empréstimo_19" localSheetId="10">#REF!</definedName>
    <definedName name="empréstimo_19" localSheetId="11">#REF!</definedName>
    <definedName name="empréstimo_19" localSheetId="12">#REF!</definedName>
    <definedName name="empréstimo_19" localSheetId="13">#REF!</definedName>
    <definedName name="empréstimo_19" localSheetId="14">#REF!</definedName>
    <definedName name="empréstimo_19" localSheetId="15">#REF!</definedName>
    <definedName name="empréstimo_19" localSheetId="16">#REF!</definedName>
    <definedName name="empréstimo_19" localSheetId="17">#REF!</definedName>
    <definedName name="empréstimo_19" localSheetId="18">#REF!</definedName>
    <definedName name="empréstimo_19" localSheetId="3">#REF!</definedName>
    <definedName name="empréstimo_19" localSheetId="5">#REF!</definedName>
    <definedName name="empréstimo_19" localSheetId="6">#REF!</definedName>
    <definedName name="empréstimo_19" localSheetId="8">#REF!</definedName>
    <definedName name="empréstimo_19" localSheetId="9">#REF!</definedName>
    <definedName name="empréstimo_19" localSheetId="0">#REF!</definedName>
    <definedName name="empréstimo_19">#REF!</definedName>
    <definedName name="empréstimo_20" localSheetId="10">#REF!</definedName>
    <definedName name="empréstimo_20" localSheetId="11">#REF!</definedName>
    <definedName name="empréstimo_20" localSheetId="12">#REF!</definedName>
    <definedName name="empréstimo_20" localSheetId="13">#REF!</definedName>
    <definedName name="empréstimo_20" localSheetId="14">#REF!</definedName>
    <definedName name="empréstimo_20" localSheetId="16">#REF!</definedName>
    <definedName name="empréstimo_20" localSheetId="17">#REF!</definedName>
    <definedName name="empréstimo_20" localSheetId="18">#REF!</definedName>
    <definedName name="empréstimo_20" localSheetId="3">#REF!</definedName>
    <definedName name="empréstimo_20" localSheetId="4">#REF!</definedName>
    <definedName name="empréstimo_20" localSheetId="5">#REF!</definedName>
    <definedName name="empréstimo_20" localSheetId="6">#REF!</definedName>
    <definedName name="empréstimo_20" localSheetId="8">#REF!</definedName>
    <definedName name="empréstimo_20" localSheetId="9">#REF!</definedName>
    <definedName name="empréstimo_20" localSheetId="0">#REF!</definedName>
    <definedName name="empréstimo_20">#REF!</definedName>
    <definedName name="empréstimo_21" localSheetId="10">#REF!</definedName>
    <definedName name="empréstimo_21" localSheetId="11">#REF!</definedName>
    <definedName name="empréstimo_21" localSheetId="12">#REF!</definedName>
    <definedName name="empréstimo_21" localSheetId="13">#REF!</definedName>
    <definedName name="empréstimo_21" localSheetId="14">#REF!</definedName>
    <definedName name="empréstimo_21" localSheetId="16">#REF!</definedName>
    <definedName name="empréstimo_21" localSheetId="17">#REF!</definedName>
    <definedName name="empréstimo_21" localSheetId="18">#REF!</definedName>
    <definedName name="empréstimo_21" localSheetId="3">#REF!</definedName>
    <definedName name="empréstimo_21" localSheetId="4">#REF!</definedName>
    <definedName name="empréstimo_21" localSheetId="5">#REF!</definedName>
    <definedName name="empréstimo_21" localSheetId="6">#REF!</definedName>
    <definedName name="empréstimo_21" localSheetId="8">#REF!</definedName>
    <definedName name="empréstimo_21" localSheetId="9">#REF!</definedName>
    <definedName name="empréstimo_21" localSheetId="0">#REF!</definedName>
    <definedName name="empréstimo_21">#REF!</definedName>
    <definedName name="empréstimo_22" localSheetId="10">#REF!</definedName>
    <definedName name="empréstimo_22" localSheetId="11">#REF!</definedName>
    <definedName name="empréstimo_22" localSheetId="12">#REF!</definedName>
    <definedName name="empréstimo_22" localSheetId="13">#REF!</definedName>
    <definedName name="empréstimo_22" localSheetId="14">#REF!</definedName>
    <definedName name="empréstimo_22" localSheetId="16">#REF!</definedName>
    <definedName name="empréstimo_22" localSheetId="17">#REF!</definedName>
    <definedName name="empréstimo_22" localSheetId="18">#REF!</definedName>
    <definedName name="empréstimo_22" localSheetId="3">#REF!</definedName>
    <definedName name="empréstimo_22" localSheetId="4">#REF!</definedName>
    <definedName name="empréstimo_22" localSheetId="5">#REF!</definedName>
    <definedName name="empréstimo_22" localSheetId="6">#REF!</definedName>
    <definedName name="empréstimo_22" localSheetId="8">#REF!</definedName>
    <definedName name="empréstimo_22" localSheetId="9">#REF!</definedName>
    <definedName name="empréstimo_22" localSheetId="0">#REF!</definedName>
    <definedName name="empréstimo_22">#REF!</definedName>
    <definedName name="empréstimo_23" localSheetId="10">#REF!</definedName>
    <definedName name="empréstimo_23" localSheetId="11">#REF!</definedName>
    <definedName name="empréstimo_23" localSheetId="12">#REF!</definedName>
    <definedName name="empréstimo_23" localSheetId="13">#REF!</definedName>
    <definedName name="empréstimo_23" localSheetId="14">#REF!</definedName>
    <definedName name="empréstimo_23" localSheetId="16">#REF!</definedName>
    <definedName name="empréstimo_23" localSheetId="17">#REF!</definedName>
    <definedName name="empréstimo_23" localSheetId="18">#REF!</definedName>
    <definedName name="empréstimo_23" localSheetId="3">#REF!</definedName>
    <definedName name="empréstimo_23" localSheetId="4">#REF!</definedName>
    <definedName name="empréstimo_23" localSheetId="5">#REF!</definedName>
    <definedName name="empréstimo_23" localSheetId="6">#REF!</definedName>
    <definedName name="empréstimo_23" localSheetId="8">#REF!</definedName>
    <definedName name="empréstimo_23" localSheetId="9">#REF!</definedName>
    <definedName name="empréstimo_23" localSheetId="0">#REF!</definedName>
    <definedName name="empréstimo_23">#REF!</definedName>
    <definedName name="empréstimo_24" localSheetId="10">#REF!</definedName>
    <definedName name="empréstimo_24" localSheetId="11">#REF!</definedName>
    <definedName name="empréstimo_24" localSheetId="12">#REF!</definedName>
    <definedName name="empréstimo_24" localSheetId="13">#REF!</definedName>
    <definedName name="empréstimo_24" localSheetId="14">#REF!</definedName>
    <definedName name="empréstimo_24" localSheetId="16">#REF!</definedName>
    <definedName name="empréstimo_24" localSheetId="17">#REF!</definedName>
    <definedName name="empréstimo_24" localSheetId="18">#REF!</definedName>
    <definedName name="empréstimo_24" localSheetId="3">#REF!</definedName>
    <definedName name="empréstimo_24" localSheetId="4">#REF!</definedName>
    <definedName name="empréstimo_24" localSheetId="5">#REF!</definedName>
    <definedName name="empréstimo_24" localSheetId="6">#REF!</definedName>
    <definedName name="empréstimo_24" localSheetId="8">#REF!</definedName>
    <definedName name="empréstimo_24" localSheetId="9">#REF!</definedName>
    <definedName name="empréstimo_24" localSheetId="0">#REF!</definedName>
    <definedName name="empréstimo_24">#REF!</definedName>
    <definedName name="empréstimo_25" localSheetId="10">#REF!</definedName>
    <definedName name="empréstimo_25" localSheetId="11">#REF!</definedName>
    <definedName name="empréstimo_25" localSheetId="12">#REF!</definedName>
    <definedName name="empréstimo_25" localSheetId="13">#REF!</definedName>
    <definedName name="empréstimo_25" localSheetId="14">#REF!</definedName>
    <definedName name="empréstimo_25" localSheetId="16">#REF!</definedName>
    <definedName name="empréstimo_25" localSheetId="17">#REF!</definedName>
    <definedName name="empréstimo_25" localSheetId="18">#REF!</definedName>
    <definedName name="empréstimo_25" localSheetId="3">#REF!</definedName>
    <definedName name="empréstimo_25" localSheetId="4">#REF!</definedName>
    <definedName name="empréstimo_25" localSheetId="5">#REF!</definedName>
    <definedName name="empréstimo_25" localSheetId="6">#REF!</definedName>
    <definedName name="empréstimo_25" localSheetId="8">#REF!</definedName>
    <definedName name="empréstimo_25" localSheetId="9">#REF!</definedName>
    <definedName name="empréstimo_25" localSheetId="0">#REF!</definedName>
    <definedName name="empréstimo_25">#REF!</definedName>
    <definedName name="empréstimo_26" localSheetId="10">#REF!</definedName>
    <definedName name="empréstimo_26" localSheetId="11">#REF!</definedName>
    <definedName name="empréstimo_26" localSheetId="12">#REF!</definedName>
    <definedName name="empréstimo_26" localSheetId="13">#REF!</definedName>
    <definedName name="empréstimo_26" localSheetId="14">#REF!</definedName>
    <definedName name="empréstimo_26" localSheetId="16">#REF!</definedName>
    <definedName name="empréstimo_26" localSheetId="17">#REF!</definedName>
    <definedName name="empréstimo_26" localSheetId="18">#REF!</definedName>
    <definedName name="empréstimo_26" localSheetId="3">#REF!</definedName>
    <definedName name="empréstimo_26" localSheetId="4">#REF!</definedName>
    <definedName name="empréstimo_26" localSheetId="5">#REF!</definedName>
    <definedName name="empréstimo_26" localSheetId="6">#REF!</definedName>
    <definedName name="empréstimo_26" localSheetId="8">#REF!</definedName>
    <definedName name="empréstimo_26" localSheetId="9">#REF!</definedName>
    <definedName name="empréstimo_26" localSheetId="0">#REF!</definedName>
    <definedName name="empréstimo_26">#REF!</definedName>
    <definedName name="empréstimo_27" localSheetId="10">#REF!</definedName>
    <definedName name="empréstimo_27" localSheetId="11">#REF!</definedName>
    <definedName name="empréstimo_27" localSheetId="12">#REF!</definedName>
    <definedName name="empréstimo_27" localSheetId="13">#REF!</definedName>
    <definedName name="empréstimo_27" localSheetId="14">#REF!</definedName>
    <definedName name="empréstimo_27" localSheetId="16">#REF!</definedName>
    <definedName name="empréstimo_27" localSheetId="17">#REF!</definedName>
    <definedName name="empréstimo_27" localSheetId="18">#REF!</definedName>
    <definedName name="empréstimo_27" localSheetId="3">#REF!</definedName>
    <definedName name="empréstimo_27" localSheetId="4">#REF!</definedName>
    <definedName name="empréstimo_27" localSheetId="5">#REF!</definedName>
    <definedName name="empréstimo_27" localSheetId="6">#REF!</definedName>
    <definedName name="empréstimo_27" localSheetId="8">#REF!</definedName>
    <definedName name="empréstimo_27" localSheetId="9">#REF!</definedName>
    <definedName name="empréstimo_27" localSheetId="0">#REF!</definedName>
    <definedName name="empréstimo_27">#REF!</definedName>
    <definedName name="empréstimo_28" localSheetId="10">#REF!</definedName>
    <definedName name="empréstimo_28" localSheetId="11">#REF!</definedName>
    <definedName name="empréstimo_28" localSheetId="12">#REF!</definedName>
    <definedName name="empréstimo_28" localSheetId="13">#REF!</definedName>
    <definedName name="empréstimo_28" localSheetId="14">#REF!</definedName>
    <definedName name="empréstimo_28" localSheetId="16">#REF!</definedName>
    <definedName name="empréstimo_28" localSheetId="17">#REF!</definedName>
    <definedName name="empréstimo_28" localSheetId="18">#REF!</definedName>
    <definedName name="empréstimo_28" localSheetId="3">#REF!</definedName>
    <definedName name="empréstimo_28" localSheetId="4">#REF!</definedName>
    <definedName name="empréstimo_28" localSheetId="5">#REF!</definedName>
    <definedName name="empréstimo_28" localSheetId="6">#REF!</definedName>
    <definedName name="empréstimo_28" localSheetId="8">#REF!</definedName>
    <definedName name="empréstimo_28" localSheetId="9">#REF!</definedName>
    <definedName name="empréstimo_28" localSheetId="0">#REF!</definedName>
    <definedName name="empréstimo_28">#REF!</definedName>
    <definedName name="empréstimo_29" localSheetId="10">#REF!</definedName>
    <definedName name="empréstimo_29" localSheetId="11">#REF!</definedName>
    <definedName name="empréstimo_29" localSheetId="12">#REF!</definedName>
    <definedName name="empréstimo_29" localSheetId="13">#REF!</definedName>
    <definedName name="empréstimo_29" localSheetId="14">#REF!</definedName>
    <definedName name="empréstimo_29" localSheetId="16">#REF!</definedName>
    <definedName name="empréstimo_29" localSheetId="17">#REF!</definedName>
    <definedName name="empréstimo_29" localSheetId="18">#REF!</definedName>
    <definedName name="empréstimo_29" localSheetId="3">#REF!</definedName>
    <definedName name="empréstimo_29" localSheetId="4">#REF!</definedName>
    <definedName name="empréstimo_29" localSheetId="5">#REF!</definedName>
    <definedName name="empréstimo_29" localSheetId="6">#REF!</definedName>
    <definedName name="empréstimo_29" localSheetId="8">#REF!</definedName>
    <definedName name="empréstimo_29" localSheetId="9">#REF!</definedName>
    <definedName name="empréstimo_29" localSheetId="0">#REF!</definedName>
    <definedName name="empréstimo_29">#REF!</definedName>
    <definedName name="empréstimo_30" localSheetId="10">#REF!</definedName>
    <definedName name="empréstimo_30" localSheetId="11">#REF!</definedName>
    <definedName name="empréstimo_30" localSheetId="12">#REF!</definedName>
    <definedName name="empréstimo_30" localSheetId="13">#REF!</definedName>
    <definedName name="empréstimo_30" localSheetId="14">#REF!</definedName>
    <definedName name="empréstimo_30" localSheetId="16">#REF!</definedName>
    <definedName name="empréstimo_30" localSheetId="17">#REF!</definedName>
    <definedName name="empréstimo_30" localSheetId="18">#REF!</definedName>
    <definedName name="empréstimo_30" localSheetId="3">#REF!</definedName>
    <definedName name="empréstimo_30" localSheetId="4">#REF!</definedName>
    <definedName name="empréstimo_30" localSheetId="5">#REF!</definedName>
    <definedName name="empréstimo_30" localSheetId="6">#REF!</definedName>
    <definedName name="empréstimo_30" localSheetId="8">#REF!</definedName>
    <definedName name="empréstimo_30" localSheetId="9">#REF!</definedName>
    <definedName name="empréstimo_30" localSheetId="0">#REF!</definedName>
    <definedName name="empréstimo_30">#REF!</definedName>
    <definedName name="empréstimo_31" localSheetId="10">#REF!</definedName>
    <definedName name="empréstimo_31" localSheetId="11">#REF!</definedName>
    <definedName name="empréstimo_31" localSheetId="12">#REF!</definedName>
    <definedName name="empréstimo_31" localSheetId="13">#REF!</definedName>
    <definedName name="empréstimo_31" localSheetId="14">#REF!</definedName>
    <definedName name="empréstimo_31" localSheetId="16">#REF!</definedName>
    <definedName name="empréstimo_31" localSheetId="17">#REF!</definedName>
    <definedName name="empréstimo_31" localSheetId="18">#REF!</definedName>
    <definedName name="empréstimo_31" localSheetId="3">#REF!</definedName>
    <definedName name="empréstimo_31" localSheetId="4">#REF!</definedName>
    <definedName name="empréstimo_31" localSheetId="5">#REF!</definedName>
    <definedName name="empréstimo_31" localSheetId="6">#REF!</definedName>
    <definedName name="empréstimo_31" localSheetId="8">#REF!</definedName>
    <definedName name="empréstimo_31" localSheetId="9">#REF!</definedName>
    <definedName name="empréstimo_31" localSheetId="0">#REF!</definedName>
    <definedName name="empréstimo_31">#REF!</definedName>
    <definedName name="empréstimo_32" localSheetId="10">#REF!</definedName>
    <definedName name="empréstimo_32" localSheetId="11">#REF!</definedName>
    <definedName name="empréstimo_32" localSheetId="12">#REF!</definedName>
    <definedName name="empréstimo_32" localSheetId="13">#REF!</definedName>
    <definedName name="empréstimo_32" localSheetId="14">#REF!</definedName>
    <definedName name="empréstimo_32" localSheetId="16">#REF!</definedName>
    <definedName name="empréstimo_32" localSheetId="17">#REF!</definedName>
    <definedName name="empréstimo_32" localSheetId="18">#REF!</definedName>
    <definedName name="empréstimo_32" localSheetId="3">#REF!</definedName>
    <definedName name="empréstimo_32" localSheetId="4">#REF!</definedName>
    <definedName name="empréstimo_32" localSheetId="5">#REF!</definedName>
    <definedName name="empréstimo_32" localSheetId="6">#REF!</definedName>
    <definedName name="empréstimo_32" localSheetId="8">#REF!</definedName>
    <definedName name="empréstimo_32" localSheetId="9">#REF!</definedName>
    <definedName name="empréstimo_32" localSheetId="0">#REF!</definedName>
    <definedName name="empréstimo_32">#REF!</definedName>
    <definedName name="empréstimo_33" localSheetId="10">#REF!</definedName>
    <definedName name="empréstimo_33" localSheetId="11">#REF!</definedName>
    <definedName name="empréstimo_33" localSheetId="12">#REF!</definedName>
    <definedName name="empréstimo_33" localSheetId="13">#REF!</definedName>
    <definedName name="empréstimo_33" localSheetId="14">#REF!</definedName>
    <definedName name="empréstimo_33" localSheetId="16">#REF!</definedName>
    <definedName name="empréstimo_33" localSheetId="17">#REF!</definedName>
    <definedName name="empréstimo_33" localSheetId="18">#REF!</definedName>
    <definedName name="empréstimo_33" localSheetId="3">#REF!</definedName>
    <definedName name="empréstimo_33" localSheetId="4">#REF!</definedName>
    <definedName name="empréstimo_33" localSheetId="5">#REF!</definedName>
    <definedName name="empréstimo_33" localSheetId="6">#REF!</definedName>
    <definedName name="empréstimo_33" localSheetId="8">#REF!</definedName>
    <definedName name="empréstimo_33" localSheetId="9">#REF!</definedName>
    <definedName name="empréstimo_33" localSheetId="0">#REF!</definedName>
    <definedName name="empréstimo_33">#REF!</definedName>
    <definedName name="empréstimo_34" localSheetId="10">#REF!</definedName>
    <definedName name="empréstimo_34" localSheetId="11">#REF!</definedName>
    <definedName name="empréstimo_34" localSheetId="12">#REF!</definedName>
    <definedName name="empréstimo_34" localSheetId="13">#REF!</definedName>
    <definedName name="empréstimo_34" localSheetId="14">#REF!</definedName>
    <definedName name="empréstimo_34" localSheetId="16">#REF!</definedName>
    <definedName name="empréstimo_34" localSheetId="17">#REF!</definedName>
    <definedName name="empréstimo_34" localSheetId="18">#REF!</definedName>
    <definedName name="empréstimo_34" localSheetId="3">#REF!</definedName>
    <definedName name="empréstimo_34" localSheetId="4">#REF!</definedName>
    <definedName name="empréstimo_34" localSheetId="5">#REF!</definedName>
    <definedName name="empréstimo_34" localSheetId="6">#REF!</definedName>
    <definedName name="empréstimo_34" localSheetId="8">#REF!</definedName>
    <definedName name="empréstimo_34" localSheetId="9">#REF!</definedName>
    <definedName name="empréstimo_34" localSheetId="0">#REF!</definedName>
    <definedName name="empréstimo_34">#REF!</definedName>
    <definedName name="empréstimo_35" localSheetId="10">#REF!</definedName>
    <definedName name="empréstimo_35" localSheetId="11">#REF!</definedName>
    <definedName name="empréstimo_35" localSheetId="12">#REF!</definedName>
    <definedName name="empréstimo_35" localSheetId="13">#REF!</definedName>
    <definedName name="empréstimo_35" localSheetId="14">#REF!</definedName>
    <definedName name="empréstimo_35" localSheetId="16">#REF!</definedName>
    <definedName name="empréstimo_35" localSheetId="17">#REF!</definedName>
    <definedName name="empréstimo_35" localSheetId="18">#REF!</definedName>
    <definedName name="empréstimo_35" localSheetId="3">#REF!</definedName>
    <definedName name="empréstimo_35" localSheetId="4">#REF!</definedName>
    <definedName name="empréstimo_35" localSheetId="5">#REF!</definedName>
    <definedName name="empréstimo_35" localSheetId="6">#REF!</definedName>
    <definedName name="empréstimo_35" localSheetId="8">#REF!</definedName>
    <definedName name="empréstimo_35" localSheetId="9">#REF!</definedName>
    <definedName name="empréstimo_35" localSheetId="0">#REF!</definedName>
    <definedName name="empréstimo_35">#REF!</definedName>
    <definedName name="empréstimo_36" localSheetId="10">#REF!</definedName>
    <definedName name="empréstimo_36" localSheetId="11">#REF!</definedName>
    <definedName name="empréstimo_36" localSheetId="12">#REF!</definedName>
    <definedName name="empréstimo_36" localSheetId="13">#REF!</definedName>
    <definedName name="empréstimo_36" localSheetId="14">#REF!</definedName>
    <definedName name="empréstimo_36" localSheetId="16">#REF!</definedName>
    <definedName name="empréstimo_36" localSheetId="17">#REF!</definedName>
    <definedName name="empréstimo_36" localSheetId="18">#REF!</definedName>
    <definedName name="empréstimo_36" localSheetId="3">#REF!</definedName>
    <definedName name="empréstimo_36" localSheetId="4">#REF!</definedName>
    <definedName name="empréstimo_36" localSheetId="5">#REF!</definedName>
    <definedName name="empréstimo_36" localSheetId="6">#REF!</definedName>
    <definedName name="empréstimo_36" localSheetId="8">#REF!</definedName>
    <definedName name="empréstimo_36" localSheetId="9">#REF!</definedName>
    <definedName name="empréstimo_36" localSheetId="0">#REF!</definedName>
    <definedName name="empréstimo_36">#REF!</definedName>
    <definedName name="empréstimo_37" localSheetId="10">#REF!</definedName>
    <definedName name="empréstimo_37" localSheetId="11">#REF!</definedName>
    <definedName name="empréstimo_37" localSheetId="12">#REF!</definedName>
    <definedName name="empréstimo_37" localSheetId="13">#REF!</definedName>
    <definedName name="empréstimo_37" localSheetId="14">#REF!</definedName>
    <definedName name="empréstimo_37" localSheetId="16">#REF!</definedName>
    <definedName name="empréstimo_37" localSheetId="17">#REF!</definedName>
    <definedName name="empréstimo_37" localSheetId="18">#REF!</definedName>
    <definedName name="empréstimo_37" localSheetId="3">#REF!</definedName>
    <definedName name="empréstimo_37" localSheetId="4">#REF!</definedName>
    <definedName name="empréstimo_37" localSheetId="5">#REF!</definedName>
    <definedName name="empréstimo_37" localSheetId="6">#REF!</definedName>
    <definedName name="empréstimo_37" localSheetId="8">#REF!</definedName>
    <definedName name="empréstimo_37" localSheetId="9">#REF!</definedName>
    <definedName name="empréstimo_37" localSheetId="0">#REF!</definedName>
    <definedName name="empréstimo_37">#REF!</definedName>
    <definedName name="empréstimo_38" localSheetId="10">#REF!</definedName>
    <definedName name="empréstimo_38" localSheetId="11">#REF!</definedName>
    <definedName name="empréstimo_38" localSheetId="12">#REF!</definedName>
    <definedName name="empréstimo_38" localSheetId="13">#REF!</definedName>
    <definedName name="empréstimo_38" localSheetId="14">#REF!</definedName>
    <definedName name="empréstimo_38" localSheetId="16">#REF!</definedName>
    <definedName name="empréstimo_38" localSheetId="17">#REF!</definedName>
    <definedName name="empréstimo_38" localSheetId="18">#REF!</definedName>
    <definedName name="empréstimo_38" localSheetId="3">#REF!</definedName>
    <definedName name="empréstimo_38" localSheetId="4">#REF!</definedName>
    <definedName name="empréstimo_38" localSheetId="5">#REF!</definedName>
    <definedName name="empréstimo_38" localSheetId="6">#REF!</definedName>
    <definedName name="empréstimo_38" localSheetId="8">#REF!</definedName>
    <definedName name="empréstimo_38" localSheetId="9">#REF!</definedName>
    <definedName name="empréstimo_38" localSheetId="0">#REF!</definedName>
    <definedName name="empréstimo_38">#REF!</definedName>
    <definedName name="empréstimo_39" localSheetId="10">#REF!</definedName>
    <definedName name="empréstimo_39" localSheetId="11">#REF!</definedName>
    <definedName name="empréstimo_39" localSheetId="12">#REF!</definedName>
    <definedName name="empréstimo_39" localSheetId="13">#REF!</definedName>
    <definedName name="empréstimo_39" localSheetId="14">#REF!</definedName>
    <definedName name="empréstimo_39" localSheetId="16">#REF!</definedName>
    <definedName name="empréstimo_39" localSheetId="17">#REF!</definedName>
    <definedName name="empréstimo_39" localSheetId="18">#REF!</definedName>
    <definedName name="empréstimo_39" localSheetId="3">#REF!</definedName>
    <definedName name="empréstimo_39" localSheetId="5">#REF!</definedName>
    <definedName name="empréstimo_39" localSheetId="6">#REF!</definedName>
    <definedName name="empréstimo_39" localSheetId="8">#REF!</definedName>
    <definedName name="empréstimo_39" localSheetId="9">#REF!</definedName>
    <definedName name="empréstimo_39" localSheetId="0">#REF!</definedName>
    <definedName name="empréstimo_39">#REF!</definedName>
    <definedName name="empréstimo_40" localSheetId="10">#REF!</definedName>
    <definedName name="empréstimo_40" localSheetId="11">#REF!</definedName>
    <definedName name="empréstimo_40" localSheetId="12">#REF!</definedName>
    <definedName name="empréstimo_40" localSheetId="13">#REF!</definedName>
    <definedName name="empréstimo_40" localSheetId="14">#REF!</definedName>
    <definedName name="empréstimo_40" localSheetId="16">#REF!</definedName>
    <definedName name="empréstimo_40" localSheetId="17">#REF!</definedName>
    <definedName name="empréstimo_40" localSheetId="18">#REF!</definedName>
    <definedName name="empréstimo_40" localSheetId="3">#REF!</definedName>
    <definedName name="empréstimo_40" localSheetId="5">#REF!</definedName>
    <definedName name="empréstimo_40" localSheetId="6">#REF!</definedName>
    <definedName name="empréstimo_40" localSheetId="8">#REF!</definedName>
    <definedName name="empréstimo_40" localSheetId="9">#REF!</definedName>
    <definedName name="empréstimo_40" localSheetId="0">#REF!</definedName>
    <definedName name="empréstimo_40">#REF!</definedName>
    <definedName name="emprestimo_41" localSheetId="10">#REF!</definedName>
    <definedName name="emprestimo_41" localSheetId="11">#REF!</definedName>
    <definedName name="emprestimo_41" localSheetId="12">#REF!</definedName>
    <definedName name="emprestimo_41" localSheetId="13">#REF!</definedName>
    <definedName name="emprestimo_41" localSheetId="14">#REF!</definedName>
    <definedName name="emprestimo_41" localSheetId="16">#REF!</definedName>
    <definedName name="emprestimo_41" localSheetId="17">#REF!</definedName>
    <definedName name="emprestimo_41" localSheetId="18">#REF!</definedName>
    <definedName name="emprestimo_41" localSheetId="3">#REF!</definedName>
    <definedName name="emprestimo_41" localSheetId="5">#REF!</definedName>
    <definedName name="emprestimo_41" localSheetId="6">#REF!</definedName>
    <definedName name="emprestimo_41" localSheetId="8">#REF!</definedName>
    <definedName name="emprestimo_41" localSheetId="9">#REF!</definedName>
    <definedName name="emprestimo_41" localSheetId="0">#REF!</definedName>
    <definedName name="emprestimo_41">#REF!</definedName>
    <definedName name="empréstimo_41" localSheetId="10">#REF!</definedName>
    <definedName name="empréstimo_41" localSheetId="11">#REF!</definedName>
    <definedName name="empréstimo_41" localSheetId="12">#REF!</definedName>
    <definedName name="empréstimo_41" localSheetId="13">#REF!</definedName>
    <definedName name="empréstimo_41" localSheetId="14">#REF!</definedName>
    <definedName name="empréstimo_41" localSheetId="17">#REF!</definedName>
    <definedName name="empréstimo_41" localSheetId="18">#REF!</definedName>
    <definedName name="empréstimo_41" localSheetId="3">#REF!</definedName>
    <definedName name="empréstimo_41" localSheetId="5">#REF!</definedName>
    <definedName name="empréstimo_41" localSheetId="6">#REF!</definedName>
    <definedName name="empréstimo_41" localSheetId="8">#REF!</definedName>
    <definedName name="empréstimo_41" localSheetId="9">#REF!</definedName>
    <definedName name="empréstimo_41" localSheetId="0">#REF!</definedName>
    <definedName name="empréstimo_41">#REF!</definedName>
    <definedName name="emprestimo_42" localSheetId="10">#REF!</definedName>
    <definedName name="emprestimo_42" localSheetId="11">#REF!</definedName>
    <definedName name="emprestimo_42" localSheetId="12">#REF!</definedName>
    <definedName name="emprestimo_42" localSheetId="13">#REF!</definedName>
    <definedName name="emprestimo_42" localSheetId="14">#REF!</definedName>
    <definedName name="emprestimo_42" localSheetId="16">#REF!</definedName>
    <definedName name="emprestimo_42" localSheetId="17">#REF!</definedName>
    <definedName name="emprestimo_42" localSheetId="18">#REF!</definedName>
    <definedName name="emprestimo_42" localSheetId="3">#REF!</definedName>
    <definedName name="emprestimo_42" localSheetId="5">#REF!</definedName>
    <definedName name="emprestimo_42" localSheetId="6">#REF!</definedName>
    <definedName name="emprestimo_42" localSheetId="8">#REF!</definedName>
    <definedName name="emprestimo_42" localSheetId="9">#REF!</definedName>
    <definedName name="emprestimo_42" localSheetId="0">#REF!</definedName>
    <definedName name="emprestimo_42">#REF!</definedName>
    <definedName name="emprestimo_43" localSheetId="10">#REF!</definedName>
    <definedName name="emprestimo_43" localSheetId="11">#REF!</definedName>
    <definedName name="emprestimo_43" localSheetId="12">#REF!</definedName>
    <definedName name="emprestimo_43" localSheetId="13">#REF!</definedName>
    <definedName name="emprestimo_43" localSheetId="14">#REF!</definedName>
    <definedName name="emprestimo_43" localSheetId="16">#REF!</definedName>
    <definedName name="emprestimo_43" localSheetId="17">#REF!</definedName>
    <definedName name="emprestimo_43" localSheetId="18">#REF!</definedName>
    <definedName name="emprestimo_43" localSheetId="3">#REF!</definedName>
    <definedName name="emprestimo_43" localSheetId="5">#REF!</definedName>
    <definedName name="emprestimo_43" localSheetId="6">#REF!</definedName>
    <definedName name="emprestimo_43" localSheetId="8">#REF!</definedName>
    <definedName name="emprestimo_43" localSheetId="9">#REF!</definedName>
    <definedName name="emprestimo_43" localSheetId="0">#REF!</definedName>
    <definedName name="emprestimo_43">#REF!</definedName>
    <definedName name="empréstimo_44" localSheetId="10">#REF!</definedName>
    <definedName name="empréstimo_44" localSheetId="11">#REF!</definedName>
    <definedName name="empréstimo_44" localSheetId="12">#REF!</definedName>
    <definedName name="empréstimo_44" localSheetId="13">#REF!</definedName>
    <definedName name="empréstimo_44" localSheetId="14">#REF!</definedName>
    <definedName name="empréstimo_44" localSheetId="16">#REF!</definedName>
    <definedName name="empréstimo_44" localSheetId="17">#REF!</definedName>
    <definedName name="empréstimo_44" localSheetId="18">#REF!</definedName>
    <definedName name="empréstimo_44" localSheetId="3">#REF!</definedName>
    <definedName name="empréstimo_44" localSheetId="5">#REF!</definedName>
    <definedName name="empréstimo_44" localSheetId="6">#REF!</definedName>
    <definedName name="empréstimo_44" localSheetId="8">#REF!</definedName>
    <definedName name="empréstimo_44" localSheetId="9">#REF!</definedName>
    <definedName name="empréstimo_44" localSheetId="0">#REF!</definedName>
    <definedName name="empréstimo_44">#REF!</definedName>
    <definedName name="empréstimo_45" localSheetId="10">#REF!</definedName>
    <definedName name="empréstimo_45" localSheetId="11">#REF!</definedName>
    <definedName name="empréstimo_45" localSheetId="12">#REF!</definedName>
    <definedName name="empréstimo_45" localSheetId="13">#REF!</definedName>
    <definedName name="empréstimo_45" localSheetId="14">#REF!</definedName>
    <definedName name="empréstimo_45" localSheetId="16">#REF!</definedName>
    <definedName name="empréstimo_45" localSheetId="17">#REF!</definedName>
    <definedName name="empréstimo_45" localSheetId="18">#REF!</definedName>
    <definedName name="empréstimo_45" localSheetId="3">#REF!</definedName>
    <definedName name="empréstimo_45" localSheetId="5">#REF!</definedName>
    <definedName name="empréstimo_45" localSheetId="6">#REF!</definedName>
    <definedName name="empréstimo_45" localSheetId="8">#REF!</definedName>
    <definedName name="empréstimo_45" localSheetId="9">#REF!</definedName>
    <definedName name="empréstimo_45" localSheetId="0">#REF!</definedName>
    <definedName name="empréstimo_45">#REF!</definedName>
    <definedName name="empréstimo_5" localSheetId="10">#REF!</definedName>
    <definedName name="empréstimo_5" localSheetId="11">#REF!</definedName>
    <definedName name="empréstimo_5" localSheetId="12">#REF!</definedName>
    <definedName name="empréstimo_5" localSheetId="13">#REF!</definedName>
    <definedName name="empréstimo_5" localSheetId="14">#REF!</definedName>
    <definedName name="empréstimo_5" localSheetId="16">#REF!</definedName>
    <definedName name="empréstimo_5" localSheetId="17">#REF!</definedName>
    <definedName name="empréstimo_5" localSheetId="18">#REF!</definedName>
    <definedName name="empréstimo_5" localSheetId="3">#REF!</definedName>
    <definedName name="empréstimo_5" localSheetId="5">#REF!</definedName>
    <definedName name="empréstimo_5" localSheetId="6">#REF!</definedName>
    <definedName name="empréstimo_5" localSheetId="8">#REF!</definedName>
    <definedName name="empréstimo_5" localSheetId="9">#REF!</definedName>
    <definedName name="empréstimo_5" localSheetId="0">#REF!</definedName>
    <definedName name="empréstimo_5">#REF!</definedName>
    <definedName name="empréstimo_6" localSheetId="10">#REF!</definedName>
    <definedName name="empréstimo_6" localSheetId="11">#REF!</definedName>
    <definedName name="empréstimo_6" localSheetId="12">#REF!</definedName>
    <definedName name="empréstimo_6" localSheetId="13">#REF!</definedName>
    <definedName name="empréstimo_6" localSheetId="14">#REF!</definedName>
    <definedName name="empréstimo_6" localSheetId="16">#REF!</definedName>
    <definedName name="empréstimo_6" localSheetId="17">#REF!</definedName>
    <definedName name="empréstimo_6" localSheetId="18">#REF!</definedName>
    <definedName name="empréstimo_6" localSheetId="3">#REF!</definedName>
    <definedName name="empréstimo_6" localSheetId="5">#REF!</definedName>
    <definedName name="empréstimo_6" localSheetId="6">#REF!</definedName>
    <definedName name="empréstimo_6" localSheetId="8">#REF!</definedName>
    <definedName name="empréstimo_6" localSheetId="9">#REF!</definedName>
    <definedName name="empréstimo_6" localSheetId="0">#REF!</definedName>
    <definedName name="empréstimo_6">#REF!</definedName>
    <definedName name="empréstimo_7" localSheetId="0">#REF!</definedName>
    <definedName name="empréstimo_7">#N/A</definedName>
    <definedName name="empréstimo_8" localSheetId="0">#REF!</definedName>
    <definedName name="empréstimo_8">#N/A</definedName>
    <definedName name="empréstimo_9" localSheetId="0">#REF!</definedName>
    <definedName name="empréstimo_9">#N/A</definedName>
    <definedName name="encargos_sociais" localSheetId="1">'[6](11)Enc.Soc.'!#REF!</definedName>
    <definedName name="encargos_sociais" localSheetId="11">'[6](11)Enc.Soc.'!#REF!</definedName>
    <definedName name="encargos_sociais" localSheetId="12">'(12)_Enc._Soc.'!#REF!</definedName>
    <definedName name="encargos_sociais" localSheetId="15">'[7](11)Enc.Soc.'!#REF!</definedName>
    <definedName name="encargos_sociais" localSheetId="16">'[3](04)Enc.Soc.'!$B$33</definedName>
    <definedName name="encargos_sociais" localSheetId="17">'[7](11)Enc.Soc.'!#REF!</definedName>
    <definedName name="encargos_sociais" localSheetId="18">'[7](11)Enc.Soc.'!#REF!</definedName>
    <definedName name="encargos_sociais">'[7](11)Enc.Soc.'!#REF!</definedName>
    <definedName name="Esc_calc_depr">[2]Cenario!$K$27</definedName>
    <definedName name="Esc_Cenario">[2]Cenario!$D$11:$E$14</definedName>
    <definedName name="Esc_tarifa_base">[2]Cenario!$K$25</definedName>
    <definedName name="Extrair_IM" localSheetId="10">'[1] URBANO 2ª PARTE'!#REF!</definedName>
    <definedName name="Extrair_IM" localSheetId="11">'[1] URBANO 2ª PARTE'!#REF!</definedName>
    <definedName name="Extrair_IM" localSheetId="12">'[1] URBANO 2ª PARTE'!#REF!</definedName>
    <definedName name="Extrair_IM" localSheetId="13">'[1] URBANO 2ª PARTE'!#REF!</definedName>
    <definedName name="Extrair_IM" localSheetId="14">'[1] URBANO 2ª PARTE'!#REF!</definedName>
    <definedName name="Extrair_IM" localSheetId="15">'[1] URBANO 2ª PARTE'!#REF!</definedName>
    <definedName name="Extrair_IM" localSheetId="16">'[1] URBANO 2ª PARTE'!#REF!</definedName>
    <definedName name="Extrair_IM" localSheetId="18">'[1] URBANO 2ª PARTE'!#REF!</definedName>
    <definedName name="Extrair_IM" localSheetId="3">'[1] URBANO 2ª PARTE'!#REF!</definedName>
    <definedName name="Extrair_IM" localSheetId="5">'[1] URBANO 2ª PARTE'!#REF!</definedName>
    <definedName name="Extrair_IM" localSheetId="6">'[1] URBANO 2ª PARTE'!#REF!</definedName>
    <definedName name="Extrair_IM" localSheetId="8">'[1] URBANO 2ª PARTE'!#REF!</definedName>
    <definedName name="Extrair_IM" localSheetId="9">'[1] URBANO 2ª PARTE'!#REF!</definedName>
    <definedName name="Extrair_IM" localSheetId="0">'[1] URBANO 2ª PARTE'!#REF!</definedName>
    <definedName name="Extrair_IM">'[1] URBANO 2ª PARTE'!#REF!</definedName>
    <definedName name="FC_frota">[2]Renov_Frota!$J$132:$P$2070</definedName>
    <definedName name="fr_leve_0_1" localSheetId="11">#REF!</definedName>
    <definedName name="fr_leve_0_1" localSheetId="12">#REF!</definedName>
    <definedName name="fr_leve_0_1" localSheetId="15">#REF!</definedName>
    <definedName name="fr_leve_0_1" localSheetId="16">#REF!</definedName>
    <definedName name="fr_leve_0_1" localSheetId="17">#REF!</definedName>
    <definedName name="fr_leve_0_1" localSheetId="18">#REF!</definedName>
    <definedName name="fr_leve_0_1">#REF!</definedName>
    <definedName name="fr_leve_1_2" localSheetId="11">#REF!</definedName>
    <definedName name="fr_leve_1_2" localSheetId="12">#REF!</definedName>
    <definedName name="fr_leve_1_2" localSheetId="15">#REF!</definedName>
    <definedName name="fr_leve_1_2" localSheetId="17">#REF!</definedName>
    <definedName name="fr_leve_1_2" localSheetId="18">#REF!</definedName>
    <definedName name="fr_leve_1_2">#REF!</definedName>
    <definedName name="fr_leve_2_3" localSheetId="11">#REF!</definedName>
    <definedName name="fr_leve_2_3" localSheetId="12">#REF!</definedName>
    <definedName name="fr_leve_2_3" localSheetId="15">#REF!</definedName>
    <definedName name="fr_leve_2_3" localSheetId="17">#REF!</definedName>
    <definedName name="fr_leve_2_3" localSheetId="18">#REF!</definedName>
    <definedName name="fr_leve_2_3">#REF!</definedName>
    <definedName name="fr_leve_3_4" localSheetId="11">#REF!</definedName>
    <definedName name="fr_leve_3_4" localSheetId="12">#REF!</definedName>
    <definedName name="fr_leve_3_4" localSheetId="17">#REF!</definedName>
    <definedName name="fr_leve_3_4" localSheetId="18">#REF!</definedName>
    <definedName name="fr_leve_3_4">#REF!</definedName>
    <definedName name="fr_leve_4_5" localSheetId="11">#REF!</definedName>
    <definedName name="fr_leve_4_5" localSheetId="12">#REF!</definedName>
    <definedName name="fr_leve_4_5" localSheetId="17">#REF!</definedName>
    <definedName name="fr_leve_4_5" localSheetId="18">#REF!</definedName>
    <definedName name="fr_leve_4_5">#REF!</definedName>
    <definedName name="fr_leve_5_6" localSheetId="11">#REF!</definedName>
    <definedName name="fr_leve_5_6" localSheetId="12">#REF!</definedName>
    <definedName name="fr_leve_5_6" localSheetId="17">#REF!</definedName>
    <definedName name="fr_leve_5_6" localSheetId="18">#REF!</definedName>
    <definedName name="fr_leve_5_6">#REF!</definedName>
    <definedName name="fr_leve_6_7" localSheetId="11">#REF!</definedName>
    <definedName name="fr_leve_6_7" localSheetId="12">#REF!</definedName>
    <definedName name="fr_leve_6_7" localSheetId="17">#REF!</definedName>
    <definedName name="fr_leve_6_7" localSheetId="18">#REF!</definedName>
    <definedName name="fr_leve_6_7">#REF!</definedName>
    <definedName name="fr_leve_7_8" localSheetId="11">#REF!</definedName>
    <definedName name="fr_leve_7_8" localSheetId="12">#REF!</definedName>
    <definedName name="fr_leve_7_8" localSheetId="17">#REF!</definedName>
    <definedName name="fr_leve_7_8" localSheetId="18">#REF!</definedName>
    <definedName name="fr_leve_7_8">#REF!</definedName>
    <definedName name="fr_leve_8_9" localSheetId="11">#REF!</definedName>
    <definedName name="fr_leve_8_9" localSheetId="12">#REF!</definedName>
    <definedName name="fr_leve_8_9" localSheetId="17">#REF!</definedName>
    <definedName name="fr_leve_8_9" localSheetId="18">#REF!</definedName>
    <definedName name="fr_leve_8_9">#REF!</definedName>
    <definedName name="fr_leve_9_10" localSheetId="11">#REF!</definedName>
    <definedName name="fr_leve_9_10" localSheetId="12">#REF!</definedName>
    <definedName name="fr_leve_9_10" localSheetId="17">#REF!</definedName>
    <definedName name="fr_leve_9_10" localSheetId="18">#REF!</definedName>
    <definedName name="fr_leve_9_10">#REF!</definedName>
    <definedName name="fr_leve_maior_10" localSheetId="11">#REF!</definedName>
    <definedName name="fr_leve_maior_10" localSheetId="12">#REF!</definedName>
    <definedName name="fr_leve_maior_10" localSheetId="17">#REF!</definedName>
    <definedName name="fr_leve_maior_10" localSheetId="18">#REF!</definedName>
    <definedName name="fr_leve_maior_10">#REF!</definedName>
    <definedName name="fr_pesada_0_1" localSheetId="11">#REF!</definedName>
    <definedName name="fr_pesada_0_1" localSheetId="12">#REF!</definedName>
    <definedName name="fr_pesada_0_1" localSheetId="17">#REF!</definedName>
    <definedName name="fr_pesada_0_1" localSheetId="18">#REF!</definedName>
    <definedName name="fr_pesada_0_1">#REF!</definedName>
    <definedName name="fr_pesada_1_2" localSheetId="11">#REF!</definedName>
    <definedName name="fr_pesada_1_2" localSheetId="12">#REF!</definedName>
    <definedName name="fr_pesada_1_2" localSheetId="17">#REF!</definedName>
    <definedName name="fr_pesada_1_2" localSheetId="18">#REF!</definedName>
    <definedName name="fr_pesada_1_2">#REF!</definedName>
    <definedName name="fr_pesada_2_3" localSheetId="11">#REF!</definedName>
    <definedName name="fr_pesada_2_3" localSheetId="12">#REF!</definedName>
    <definedName name="fr_pesada_2_3" localSheetId="17">#REF!</definedName>
    <definedName name="fr_pesada_2_3" localSheetId="18">#REF!</definedName>
    <definedName name="fr_pesada_2_3">#REF!</definedName>
    <definedName name="fr_pesada_3_4" localSheetId="11">#REF!</definedName>
    <definedName name="fr_pesada_3_4" localSheetId="12">#REF!</definedName>
    <definedName name="fr_pesada_3_4" localSheetId="17">#REF!</definedName>
    <definedName name="fr_pesada_3_4" localSheetId="18">#REF!</definedName>
    <definedName name="fr_pesada_3_4">#REF!</definedName>
    <definedName name="fr_pesada_4_5" localSheetId="11">#REF!</definedName>
    <definedName name="fr_pesada_4_5" localSheetId="12">#REF!</definedName>
    <definedName name="fr_pesada_4_5" localSheetId="17">#REF!</definedName>
    <definedName name="fr_pesada_4_5" localSheetId="18">#REF!</definedName>
    <definedName name="fr_pesada_4_5">#REF!</definedName>
    <definedName name="fr_pesada_5_6" localSheetId="11">#REF!</definedName>
    <definedName name="fr_pesada_5_6" localSheetId="12">#REF!</definedName>
    <definedName name="fr_pesada_5_6" localSheetId="17">#REF!</definedName>
    <definedName name="fr_pesada_5_6" localSheetId="18">#REF!</definedName>
    <definedName name="fr_pesada_5_6">#REF!</definedName>
    <definedName name="fr_pesada_6_7" localSheetId="11">#REF!</definedName>
    <definedName name="fr_pesada_6_7" localSheetId="12">#REF!</definedName>
    <definedName name="fr_pesada_6_7" localSheetId="17">#REF!</definedName>
    <definedName name="fr_pesada_6_7" localSheetId="18">#REF!</definedName>
    <definedName name="fr_pesada_6_7">#REF!</definedName>
    <definedName name="fr_pesada_7_8" localSheetId="11">#REF!</definedName>
    <definedName name="fr_pesada_7_8" localSheetId="12">#REF!</definedName>
    <definedName name="fr_pesada_7_8" localSheetId="17">#REF!</definedName>
    <definedName name="fr_pesada_7_8" localSheetId="18">#REF!</definedName>
    <definedName name="fr_pesada_7_8">#REF!</definedName>
    <definedName name="fr_pesada_8_9" localSheetId="11">#REF!</definedName>
    <definedName name="fr_pesada_8_9" localSheetId="12">#REF!</definedName>
    <definedName name="fr_pesada_8_9" localSheetId="17">#REF!</definedName>
    <definedName name="fr_pesada_8_9" localSheetId="18">#REF!</definedName>
    <definedName name="fr_pesada_8_9">#REF!</definedName>
    <definedName name="fr_pesada_9_10" localSheetId="11">#REF!</definedName>
    <definedName name="fr_pesada_9_10" localSheetId="12">#REF!</definedName>
    <definedName name="fr_pesada_9_10" localSheetId="17">#REF!</definedName>
    <definedName name="fr_pesada_9_10" localSheetId="18">#REF!</definedName>
    <definedName name="fr_pesada_9_10">#REF!</definedName>
    <definedName name="fr_pesada_maoir_10" localSheetId="11">#REF!</definedName>
    <definedName name="fr_pesada_maoir_10" localSheetId="12">#REF!</definedName>
    <definedName name="fr_pesada_maoir_10" localSheetId="17">#REF!</definedName>
    <definedName name="fr_pesada_maoir_10" localSheetId="18">#REF!</definedName>
    <definedName name="fr_pesada_maoir_10">#REF!</definedName>
    <definedName name="fr_total" localSheetId="11">#REF!</definedName>
    <definedName name="fr_total" localSheetId="12">#REF!</definedName>
    <definedName name="fr_total" localSheetId="17">#REF!</definedName>
    <definedName name="fr_total" localSheetId="18">#REF!</definedName>
    <definedName name="fr_total">#REF!</definedName>
    <definedName name="frota" localSheetId="1">#REF!</definedName>
    <definedName name="frota" localSheetId="10">#REF!</definedName>
    <definedName name="frota" localSheetId="11">#REF!</definedName>
    <definedName name="frota" localSheetId="12">#REF!</definedName>
    <definedName name="frota" localSheetId="13">#REF!</definedName>
    <definedName name="frota" localSheetId="14">#REF!</definedName>
    <definedName name="frota" localSheetId="15">#REF!</definedName>
    <definedName name="frota" localSheetId="16">#REF!</definedName>
    <definedName name="frota" localSheetId="17">#REF!</definedName>
    <definedName name="frota" localSheetId="18">#REF!</definedName>
    <definedName name="frota" localSheetId="3">#REF!</definedName>
    <definedName name="frota" localSheetId="4">#REF!</definedName>
    <definedName name="frota" localSheetId="5">#REF!</definedName>
    <definedName name="frota" localSheetId="6">#REF!</definedName>
    <definedName name="frota" localSheetId="8">#REF!</definedName>
    <definedName name="frota" localSheetId="9">#REF!</definedName>
    <definedName name="frota" localSheetId="0">'[8]FIN-01'!$D$11</definedName>
    <definedName name="frota">#REF!</definedName>
    <definedName name="FROTA_10" localSheetId="12">"NA()"</definedName>
    <definedName name="FROTA_10" localSheetId="16">#N/A</definedName>
    <definedName name="FROTA_10">#N/A</definedName>
    <definedName name="frota_16" localSheetId="10">#REF!</definedName>
    <definedName name="frota_16" localSheetId="11">#REF!</definedName>
    <definedName name="frota_16" localSheetId="12">#REF!</definedName>
    <definedName name="frota_16" localSheetId="13">#REF!</definedName>
    <definedName name="frota_16" localSheetId="14">#REF!</definedName>
    <definedName name="frota_16" localSheetId="15">#REF!</definedName>
    <definedName name="frota_16" localSheetId="16">#REF!</definedName>
    <definedName name="frota_16" localSheetId="17">#REF!</definedName>
    <definedName name="frota_16" localSheetId="18">#REF!</definedName>
    <definedName name="frota_16" localSheetId="3">#REF!</definedName>
    <definedName name="frota_16" localSheetId="4">#REF!</definedName>
    <definedName name="frota_16" localSheetId="5">#REF!</definedName>
    <definedName name="frota_16" localSheetId="6">#REF!</definedName>
    <definedName name="frota_16" localSheetId="8">#REF!</definedName>
    <definedName name="frota_16" localSheetId="9">#REF!</definedName>
    <definedName name="frota_16" localSheetId="0">#REF!</definedName>
    <definedName name="frota_16">#REF!</definedName>
    <definedName name="frota_17" localSheetId="10">#REF!</definedName>
    <definedName name="frota_17" localSheetId="11">#REF!</definedName>
    <definedName name="frota_17" localSheetId="12">#REF!</definedName>
    <definedName name="frota_17" localSheetId="13">#REF!</definedName>
    <definedName name="frota_17" localSheetId="14">#REF!</definedName>
    <definedName name="frota_17" localSheetId="15">#REF!</definedName>
    <definedName name="frota_17" localSheetId="16">#REF!</definedName>
    <definedName name="frota_17" localSheetId="17">#REF!</definedName>
    <definedName name="frota_17" localSheetId="18">#REF!</definedName>
    <definedName name="frota_17" localSheetId="3">#REF!</definedName>
    <definedName name="frota_17" localSheetId="5">#REF!</definedName>
    <definedName name="frota_17" localSheetId="6">#REF!</definedName>
    <definedName name="frota_17" localSheetId="8">#REF!</definedName>
    <definedName name="frota_17" localSheetId="9">#REF!</definedName>
    <definedName name="frota_17" localSheetId="0">#REF!</definedName>
    <definedName name="frota_17">#REF!</definedName>
    <definedName name="frota_2" localSheetId="10">#REF!</definedName>
    <definedName name="frota_2" localSheetId="11">#REF!</definedName>
    <definedName name="frota_2" localSheetId="12">#REF!</definedName>
    <definedName name="frota_2" localSheetId="13">#REF!</definedName>
    <definedName name="frota_2" localSheetId="14">#REF!</definedName>
    <definedName name="frota_2" localSheetId="15">#REF!</definedName>
    <definedName name="frota_2" localSheetId="16">#REF!</definedName>
    <definedName name="frota_2" localSheetId="17">#REF!</definedName>
    <definedName name="frota_2" localSheetId="18">#REF!</definedName>
    <definedName name="frota_2" localSheetId="3">#REF!</definedName>
    <definedName name="frota_2" localSheetId="5">#REF!</definedName>
    <definedName name="frota_2" localSheetId="6">#REF!</definedName>
    <definedName name="frota_2" localSheetId="8">#REF!</definedName>
    <definedName name="frota_2" localSheetId="9">#REF!</definedName>
    <definedName name="frota_2" localSheetId="0">#REF!</definedName>
    <definedName name="frota_2">#REF!</definedName>
    <definedName name="frota_4" localSheetId="10">#REF!</definedName>
    <definedName name="frota_4" localSheetId="11">#REF!</definedName>
    <definedName name="frota_4" localSheetId="12">#REF!</definedName>
    <definedName name="frota_4" localSheetId="13">#REF!</definedName>
    <definedName name="frota_4" localSheetId="14">#REF!</definedName>
    <definedName name="frota_4" localSheetId="16">#REF!</definedName>
    <definedName name="frota_4" localSheetId="17">#REF!</definedName>
    <definedName name="frota_4" localSheetId="18">#REF!</definedName>
    <definedName name="frota_4" localSheetId="3">#REF!</definedName>
    <definedName name="frota_4" localSheetId="5">#REF!</definedName>
    <definedName name="frota_4" localSheetId="6">#REF!</definedName>
    <definedName name="frota_4" localSheetId="8">#REF!</definedName>
    <definedName name="frota_4" localSheetId="9">#REF!</definedName>
    <definedName name="frota_4" localSheetId="0">#REF!</definedName>
    <definedName name="frota_4">#REF!</definedName>
    <definedName name="frota_5" localSheetId="10">#REF!</definedName>
    <definedName name="frota_5" localSheetId="11">#REF!</definedName>
    <definedName name="frota_5" localSheetId="12">#REF!</definedName>
    <definedName name="frota_5" localSheetId="13">#REF!</definedName>
    <definedName name="frota_5" localSheetId="14">#REF!</definedName>
    <definedName name="frota_5" localSheetId="16">#REF!</definedName>
    <definedName name="frota_5" localSheetId="17">#REF!</definedName>
    <definedName name="frota_5" localSheetId="18">#REF!</definedName>
    <definedName name="frota_5" localSheetId="3">#REF!</definedName>
    <definedName name="frota_5" localSheetId="5">#REF!</definedName>
    <definedName name="frota_5" localSheetId="6">#REF!</definedName>
    <definedName name="frota_5" localSheetId="8">#REF!</definedName>
    <definedName name="frota_5" localSheetId="9">#REF!</definedName>
    <definedName name="frota_5" localSheetId="0">#REF!</definedName>
    <definedName name="frota_5">#REF!</definedName>
    <definedName name="frota_6" localSheetId="10">#REF!</definedName>
    <definedName name="frota_6" localSheetId="11">#REF!</definedName>
    <definedName name="frota_6" localSheetId="12">#REF!</definedName>
    <definedName name="frota_6" localSheetId="13">#REF!</definedName>
    <definedName name="frota_6" localSheetId="14">#REF!</definedName>
    <definedName name="frota_6" localSheetId="16">#REF!</definedName>
    <definedName name="frota_6" localSheetId="17">#REF!</definedName>
    <definedName name="frota_6" localSheetId="18">#REF!</definedName>
    <definedName name="frota_6" localSheetId="3">#REF!</definedName>
    <definedName name="frota_6" localSheetId="5">#REF!</definedName>
    <definedName name="frota_6" localSheetId="6">#REF!</definedName>
    <definedName name="frota_6" localSheetId="8">#REF!</definedName>
    <definedName name="frota_6" localSheetId="9">#REF!</definedName>
    <definedName name="frota_6" localSheetId="0">#REF!</definedName>
    <definedName name="frota_6">#REF!</definedName>
    <definedName name="frota_7" localSheetId="10">#REF!</definedName>
    <definedName name="frota_7" localSheetId="11">#REF!</definedName>
    <definedName name="frota_7" localSheetId="12">#REF!</definedName>
    <definedName name="frota_7" localSheetId="13">#REF!</definedName>
    <definedName name="frota_7" localSheetId="14">#REF!</definedName>
    <definedName name="frota_7" localSheetId="16">#REF!</definedName>
    <definedName name="frota_7" localSheetId="17">#REF!</definedName>
    <definedName name="frota_7" localSheetId="18">#REF!</definedName>
    <definedName name="frota_7" localSheetId="3">#REF!</definedName>
    <definedName name="frota_7" localSheetId="5">#REF!</definedName>
    <definedName name="frota_7" localSheetId="6">#REF!</definedName>
    <definedName name="frota_7" localSheetId="8">#REF!</definedName>
    <definedName name="frota_7" localSheetId="9">#REF!</definedName>
    <definedName name="frota_7" localSheetId="0">#REF!</definedName>
    <definedName name="frota_7">#REF!</definedName>
    <definedName name="frota_8" localSheetId="10">#REF!</definedName>
    <definedName name="frota_8" localSheetId="11">#REF!</definedName>
    <definedName name="frota_8" localSheetId="12">#REF!</definedName>
    <definedName name="frota_8" localSheetId="13">#REF!</definedName>
    <definedName name="frota_8" localSheetId="14">#REF!</definedName>
    <definedName name="frota_8" localSheetId="16">#REF!</definedName>
    <definedName name="frota_8" localSheetId="17">#REF!</definedName>
    <definedName name="frota_8" localSheetId="18">#REF!</definedName>
    <definedName name="frota_8" localSheetId="3">#REF!</definedName>
    <definedName name="frota_8" localSheetId="5">#REF!</definedName>
    <definedName name="frota_8" localSheetId="6">#REF!</definedName>
    <definedName name="frota_8" localSheetId="8">#REF!</definedName>
    <definedName name="frota_8" localSheetId="9">#REF!</definedName>
    <definedName name="frota_8" localSheetId="0">#REF!</definedName>
    <definedName name="frota_8">#REF!</definedName>
    <definedName name="Frota_Operacional" localSheetId="12">'[9]Análise Tarifária'!$C$11</definedName>
    <definedName name="Frota_Operacional" localSheetId="16">'[9]Análise Tarifária'!$C$11</definedName>
    <definedName name="Frota_Operacional">'[9]Análise Tarifária'!$C$11</definedName>
    <definedName name="Frota_Reserva" localSheetId="12">'[9]Análise Tarifária'!$C$12</definedName>
    <definedName name="Frota_Reserva" localSheetId="16">'[9]Análise Tarifária'!$C$12</definedName>
    <definedName name="Frota_Reserva">'[9]Análise Tarifária'!$C$12</definedName>
    <definedName name="Frota_Total" localSheetId="12">'[9]Análise Tarifária'!$C$13</definedName>
    <definedName name="Frota_Total" localSheetId="16">'[9]Análise Tarifária'!$C$13</definedName>
    <definedName name="Frota_Total">'[9]Análise Tarifária'!$C$13</definedName>
    <definedName name="Frota2" localSheetId="10">#REF!</definedName>
    <definedName name="Frota2" localSheetId="11">#REF!</definedName>
    <definedName name="Frota2" localSheetId="12">#REF!</definedName>
    <definedName name="Frota2" localSheetId="13">#REF!</definedName>
    <definedName name="Frota2" localSheetId="14">#REF!</definedName>
    <definedName name="Frota2" localSheetId="15">#REF!</definedName>
    <definedName name="Frota2" localSheetId="16">#REF!</definedName>
    <definedName name="Frota2" localSheetId="17">#REF!</definedName>
    <definedName name="Frota2" localSheetId="18">#REF!</definedName>
    <definedName name="Frota2" localSheetId="3">#REF!</definedName>
    <definedName name="Frota2" localSheetId="5">#REF!</definedName>
    <definedName name="Frota2" localSheetId="6">#REF!</definedName>
    <definedName name="Frota2" localSheetId="8">#REF!</definedName>
    <definedName name="Frota2" localSheetId="9">#REF!</definedName>
    <definedName name="Frota2" localSheetId="0">#REF!</definedName>
    <definedName name="Frota2">#REF!</definedName>
    <definedName name="FROTACHAS" localSheetId="10">#REF!</definedName>
    <definedName name="FROTACHAS" localSheetId="11">#REF!</definedName>
    <definedName name="FROTACHAS" localSheetId="12">#REF!</definedName>
    <definedName name="FROTACHAS" localSheetId="13">#REF!</definedName>
    <definedName name="FROTACHAS" localSheetId="14">#REF!</definedName>
    <definedName name="FROTACHAS" localSheetId="15">#REF!</definedName>
    <definedName name="FROTACHAS" localSheetId="16">#REF!</definedName>
    <definedName name="FROTACHAS" localSheetId="17">#REF!</definedName>
    <definedName name="FROTACHAS" localSheetId="18">#REF!</definedName>
    <definedName name="FROTACHAS" localSheetId="3">#REF!</definedName>
    <definedName name="FROTACHAS" localSheetId="5">#REF!</definedName>
    <definedName name="FROTACHAS" localSheetId="6">#REF!</definedName>
    <definedName name="FROTACHAS" localSheetId="8">#REF!</definedName>
    <definedName name="FROTACHAS" localSheetId="9">#REF!</definedName>
    <definedName name="FROTACHAS" localSheetId="0">#REF!</definedName>
    <definedName name="FROTACHAS">#REF!</definedName>
    <definedName name="FROTACHAS_12" localSheetId="11">#REF!</definedName>
    <definedName name="FROTACHAS_12" localSheetId="12">#REF!</definedName>
    <definedName name="FROTACHAS_12" localSheetId="15">#REF!</definedName>
    <definedName name="FROTACHAS_12" localSheetId="17">#REF!</definedName>
    <definedName name="FROTACHAS_12" localSheetId="18">#REF!</definedName>
    <definedName name="FROTACHAS_12">#REF!</definedName>
    <definedName name="FROTACHAS_2" localSheetId="11">#REF!</definedName>
    <definedName name="FROTACHAS_2" localSheetId="12">#REF!</definedName>
    <definedName name="FROTACHAS_2" localSheetId="17">#REF!</definedName>
    <definedName name="FROTACHAS_2" localSheetId="18">#REF!</definedName>
    <definedName name="FROTACHAS_2">#REF!</definedName>
    <definedName name="FROTACHAS_5" localSheetId="11">#REF!</definedName>
    <definedName name="FROTACHAS_5" localSheetId="12">#REF!</definedName>
    <definedName name="FROTACHAS_5" localSheetId="17">#REF!</definedName>
    <definedName name="FROTACHAS_5" localSheetId="18">#REF!</definedName>
    <definedName name="FROTACHAS_5">#REF!</definedName>
    <definedName name="FROTACHAS_7" localSheetId="11">#REF!</definedName>
    <definedName name="FROTACHAS_7" localSheetId="12">#REF!</definedName>
    <definedName name="FROTACHAS_7" localSheetId="17">#REF!</definedName>
    <definedName name="FROTACHAS_7" localSheetId="18">#REF!</definedName>
    <definedName name="FROTACHAS_7">#REF!</definedName>
    <definedName name="FROTACHAS_8" localSheetId="11">#REF!</definedName>
    <definedName name="FROTACHAS_8" localSheetId="12">#REF!</definedName>
    <definedName name="FROTACHAS_8" localSheetId="17">#REF!</definedName>
    <definedName name="FROTACHAS_8" localSheetId="18">#REF!</definedName>
    <definedName name="FROTACHAS_8">#REF!</definedName>
    <definedName name="FROTAG" localSheetId="10">#REF!</definedName>
    <definedName name="FROTAG" localSheetId="11">#REF!</definedName>
    <definedName name="FROTAG" localSheetId="12">#REF!</definedName>
    <definedName name="FROTAG" localSheetId="13">#REF!</definedName>
    <definedName name="FROTAG" localSheetId="14">#REF!</definedName>
    <definedName name="FROTAG" localSheetId="16">#REF!</definedName>
    <definedName name="FROTAG" localSheetId="17">#REF!</definedName>
    <definedName name="FROTAG" localSheetId="18">#REF!</definedName>
    <definedName name="FROTAG" localSheetId="3">#REF!</definedName>
    <definedName name="FROTAG" localSheetId="5">#REF!</definedName>
    <definedName name="FROTAG" localSheetId="6">#REF!</definedName>
    <definedName name="FROTAG" localSheetId="8">#REF!</definedName>
    <definedName name="FROTAG" localSheetId="9">#REF!</definedName>
    <definedName name="FROTAG" localSheetId="0">#REF!</definedName>
    <definedName name="FROTAG">#REF!</definedName>
    <definedName name="FROTAG_12" localSheetId="11">#REF!</definedName>
    <definedName name="FROTAG_12" localSheetId="12">#REF!</definedName>
    <definedName name="FROTAG_12" localSheetId="17">#REF!</definedName>
    <definedName name="FROTAG_12" localSheetId="18">#REF!</definedName>
    <definedName name="FROTAG_12">#REF!</definedName>
    <definedName name="FROTAG_2" localSheetId="11">#REF!</definedName>
    <definedName name="FROTAG_2" localSheetId="12">#REF!</definedName>
    <definedName name="FROTAG_2" localSheetId="17">#REF!</definedName>
    <definedName name="FROTAG_2" localSheetId="18">#REF!</definedName>
    <definedName name="FROTAG_2">#REF!</definedName>
    <definedName name="FROTAG_5" localSheetId="11">#REF!</definedName>
    <definedName name="FROTAG_5" localSheetId="12">#REF!</definedName>
    <definedName name="FROTAG_5" localSheetId="17">#REF!</definedName>
    <definedName name="FROTAG_5" localSheetId="18">#REF!</definedName>
    <definedName name="FROTAG_5">#REF!</definedName>
    <definedName name="FROTAG_7" localSheetId="11">#REF!</definedName>
    <definedName name="FROTAG_7" localSheetId="12">#REF!</definedName>
    <definedName name="FROTAG_7" localSheetId="17">#REF!</definedName>
    <definedName name="FROTAG_7" localSheetId="18">#REF!</definedName>
    <definedName name="FROTAG_7">#REF!</definedName>
    <definedName name="FROTAG_8" localSheetId="11">#REF!</definedName>
    <definedName name="FROTAG_8" localSheetId="12">#REF!</definedName>
    <definedName name="FROTAG_8" localSheetId="17">#REF!</definedName>
    <definedName name="FROTAG_8" localSheetId="18">#REF!</definedName>
    <definedName name="FROTAG_8">#REF!</definedName>
    <definedName name="frotas" localSheetId="1">#REF!</definedName>
    <definedName name="frotas" localSheetId="10">#REF!</definedName>
    <definedName name="frotas" localSheetId="11">#REF!</definedName>
    <definedName name="frotas" localSheetId="12">#REF!</definedName>
    <definedName name="frotas" localSheetId="13">#REF!</definedName>
    <definedName name="frotas" localSheetId="14">#REF!</definedName>
    <definedName name="frotas" localSheetId="15">#REF!</definedName>
    <definedName name="frotas" localSheetId="16">#REF!</definedName>
    <definedName name="frotas" localSheetId="17">#REF!</definedName>
    <definedName name="frotas" localSheetId="18">#REF!</definedName>
    <definedName name="frotas" localSheetId="3">#REF!</definedName>
    <definedName name="frotas" localSheetId="4">#REF!</definedName>
    <definedName name="frotas" localSheetId="5">#REF!</definedName>
    <definedName name="frotas" localSheetId="6">#REF!</definedName>
    <definedName name="frotas" localSheetId="8">#REF!</definedName>
    <definedName name="frotas" localSheetId="9">#REF!</definedName>
    <definedName name="frotas" localSheetId="0">'[10]FIN-01'!$D$11</definedName>
    <definedName name="frotas">#REF!</definedName>
    <definedName name="FU_administrativo" localSheetId="16">'[3](05)Coef.Param.'!$E$35</definedName>
    <definedName name="FU_administrativo">'[4](05)Coef.Param.'!$E$35</definedName>
    <definedName name="FU_cobrador" localSheetId="16">'[3](05)Coef.Param.'!$E$32</definedName>
    <definedName name="FU_cobrador">'[4](05)Coef.Param.'!$E$32</definedName>
    <definedName name="FU_fiscal" localSheetId="16">'[3](05)Coef.Param.'!$E$33</definedName>
    <definedName name="FU_fiscal">'[4](05)Coef.Param.'!$E$33</definedName>
    <definedName name="FU_manutencao" localSheetId="16">'[3](05)Coef.Param.'!$E$34</definedName>
    <definedName name="FU_manutencao">'[4](05)Coef.Param.'!$E$34</definedName>
    <definedName name="FU_motorista" localSheetId="16">'[3](05)Coef.Param.'!$E$31</definedName>
    <definedName name="FU_motorista">'[4](05)Coef.Param.'!$E$31</definedName>
    <definedName name="FUADMINI" localSheetId="10">#REF!</definedName>
    <definedName name="FUADMINI" localSheetId="11">#REF!</definedName>
    <definedName name="FUADMINI" localSheetId="12">#REF!</definedName>
    <definedName name="FUADMINI" localSheetId="13">#REF!</definedName>
    <definedName name="FUADMINI" localSheetId="14">#REF!</definedName>
    <definedName name="FUADMINI" localSheetId="15">#REF!</definedName>
    <definedName name="FUADMINI" localSheetId="16">#REF!</definedName>
    <definedName name="FUADMINI" localSheetId="17">#REF!</definedName>
    <definedName name="FUADMINI" localSheetId="18">#REF!</definedName>
    <definedName name="FUADMINI" localSheetId="3">#REF!</definedName>
    <definedName name="FUADMINI" localSheetId="5">#REF!</definedName>
    <definedName name="FUADMINI" localSheetId="6">#REF!</definedName>
    <definedName name="FUADMINI" localSheetId="8">#REF!</definedName>
    <definedName name="FUADMINI" localSheetId="9">#REF!</definedName>
    <definedName name="FUADMINI" localSheetId="0">#REF!</definedName>
    <definedName name="FUADMINI">#REF!</definedName>
    <definedName name="FUADMINI_12" localSheetId="11">#REF!</definedName>
    <definedName name="FUADMINI_12" localSheetId="12">#REF!</definedName>
    <definedName name="FUADMINI_12" localSheetId="15">#REF!</definedName>
    <definedName name="FUADMINI_12" localSheetId="17">#REF!</definedName>
    <definedName name="FUADMINI_12" localSheetId="18">#REF!</definedName>
    <definedName name="FUADMINI_12">#REF!</definedName>
    <definedName name="FUADMINI_2" localSheetId="11">#REF!</definedName>
    <definedName name="FUADMINI_2" localSheetId="12">#REF!</definedName>
    <definedName name="FUADMINI_2" localSheetId="15">#REF!</definedName>
    <definedName name="FUADMINI_2" localSheetId="17">#REF!</definedName>
    <definedName name="FUADMINI_2" localSheetId="18">#REF!</definedName>
    <definedName name="FUADMINI_2">#REF!</definedName>
    <definedName name="FUADMINI_5" localSheetId="11">#REF!</definedName>
    <definedName name="FUADMINI_5" localSheetId="12">#REF!</definedName>
    <definedName name="FUADMINI_5" localSheetId="17">#REF!</definedName>
    <definedName name="FUADMINI_5" localSheetId="18">#REF!</definedName>
    <definedName name="FUADMINI_5">#REF!</definedName>
    <definedName name="FUADMINI_7" localSheetId="11">#REF!</definedName>
    <definedName name="FUADMINI_7" localSheetId="12">#REF!</definedName>
    <definedName name="FUADMINI_7" localSheetId="17">#REF!</definedName>
    <definedName name="FUADMINI_7" localSheetId="18">#REF!</definedName>
    <definedName name="FUADMINI_7">#REF!</definedName>
    <definedName name="FUADMINI_8" localSheetId="11">#REF!</definedName>
    <definedName name="FUADMINI_8" localSheetId="12">#REF!</definedName>
    <definedName name="FUADMINI_8" localSheetId="17">#REF!</definedName>
    <definedName name="FUADMINI_8" localSheetId="18">#REF!</definedName>
    <definedName name="FUADMINI_8">#REF!</definedName>
    <definedName name="FUCOBRAD" localSheetId="10">#REF!</definedName>
    <definedName name="FUCOBRAD" localSheetId="11">#REF!</definedName>
    <definedName name="FUCOBRAD" localSheetId="12">#REF!</definedName>
    <definedName name="FUCOBRAD" localSheetId="13">#REF!</definedName>
    <definedName name="FUCOBRAD" localSheetId="14">#REF!</definedName>
    <definedName name="FUCOBRAD" localSheetId="16">#REF!</definedName>
    <definedName name="FUCOBRAD" localSheetId="17">#REF!</definedName>
    <definedName name="FUCOBRAD" localSheetId="18">#REF!</definedName>
    <definedName name="FUCOBRAD" localSheetId="3">#REF!</definedName>
    <definedName name="FUCOBRAD" localSheetId="5">#REF!</definedName>
    <definedName name="FUCOBRAD" localSheetId="6">#REF!</definedName>
    <definedName name="FUCOBRAD" localSheetId="8">#REF!</definedName>
    <definedName name="FUCOBRAD" localSheetId="9">#REF!</definedName>
    <definedName name="FUCOBRAD" localSheetId="0">#REF!</definedName>
    <definedName name="FUCOBRAD">#REF!</definedName>
    <definedName name="FUCOBRAD_12" localSheetId="11">#REF!</definedName>
    <definedName name="FUCOBRAD_12" localSheetId="12">#REF!</definedName>
    <definedName name="FUCOBRAD_12" localSheetId="17">#REF!</definedName>
    <definedName name="FUCOBRAD_12" localSheetId="18">#REF!</definedName>
    <definedName name="FUCOBRAD_12">#REF!</definedName>
    <definedName name="FUCOBRAD_2" localSheetId="11">#REF!</definedName>
    <definedName name="FUCOBRAD_2" localSheetId="12">#REF!</definedName>
    <definedName name="FUCOBRAD_2" localSheetId="17">#REF!</definedName>
    <definedName name="FUCOBRAD_2" localSheetId="18">#REF!</definedName>
    <definedName name="FUCOBRAD_2">#REF!</definedName>
    <definedName name="FUCOBRAD_5" localSheetId="11">#REF!</definedName>
    <definedName name="FUCOBRAD_5" localSheetId="12">#REF!</definedName>
    <definedName name="FUCOBRAD_5" localSheetId="17">#REF!</definedName>
    <definedName name="FUCOBRAD_5" localSheetId="18">#REF!</definedName>
    <definedName name="FUCOBRAD_5">#REF!</definedName>
    <definedName name="FUCOBRAD_7" localSheetId="11">#REF!</definedName>
    <definedName name="FUCOBRAD_7" localSheetId="12">#REF!</definedName>
    <definedName name="FUCOBRAD_7" localSheetId="17">#REF!</definedName>
    <definedName name="FUCOBRAD_7" localSheetId="18">#REF!</definedName>
    <definedName name="FUCOBRAD_7">#REF!</definedName>
    <definedName name="FUCOBRAD_8" localSheetId="11">#REF!</definedName>
    <definedName name="FUCOBRAD_8" localSheetId="12">#REF!</definedName>
    <definedName name="FUCOBRAD_8" localSheetId="17">#REF!</definedName>
    <definedName name="FUCOBRAD_8" localSheetId="18">#REF!</definedName>
    <definedName name="FUCOBRAD_8">#REF!</definedName>
    <definedName name="FUFISCAL" localSheetId="10">#REF!</definedName>
    <definedName name="FUFISCAL" localSheetId="11">#REF!</definedName>
    <definedName name="FUFISCAL" localSheetId="12">#REF!</definedName>
    <definedName name="FUFISCAL" localSheetId="13">#REF!</definedName>
    <definedName name="FUFISCAL" localSheetId="14">#REF!</definedName>
    <definedName name="FUFISCAL" localSheetId="16">#REF!</definedName>
    <definedName name="FUFISCAL" localSheetId="17">#REF!</definedName>
    <definedName name="FUFISCAL" localSheetId="18">#REF!</definedName>
    <definedName name="FUFISCAL" localSheetId="3">#REF!</definedName>
    <definedName name="FUFISCAL" localSheetId="5">#REF!</definedName>
    <definedName name="FUFISCAL" localSheetId="6">#REF!</definedName>
    <definedName name="FUFISCAL" localSheetId="8">#REF!</definedName>
    <definedName name="FUFISCAL" localSheetId="9">#REF!</definedName>
    <definedName name="FUFISCAL" localSheetId="0">#REF!</definedName>
    <definedName name="FUFISCAL">#REF!</definedName>
    <definedName name="FUFISCAL_12" localSheetId="11">#REF!</definedName>
    <definedName name="FUFISCAL_12" localSheetId="12">#REF!</definedName>
    <definedName name="FUFISCAL_12" localSheetId="17">#REF!</definedName>
    <definedName name="FUFISCAL_12" localSheetId="18">#REF!</definedName>
    <definedName name="FUFISCAL_12">#REF!</definedName>
    <definedName name="FUFISCAL_2" localSheetId="11">#REF!</definedName>
    <definedName name="FUFISCAL_2" localSheetId="12">#REF!</definedName>
    <definedName name="FUFISCAL_2" localSheetId="17">#REF!</definedName>
    <definedName name="FUFISCAL_2" localSheetId="18">#REF!</definedName>
    <definedName name="FUFISCAL_2">#REF!</definedName>
    <definedName name="FUFISCAL_5" localSheetId="11">#REF!</definedName>
    <definedName name="FUFISCAL_5" localSheetId="12">#REF!</definedName>
    <definedName name="FUFISCAL_5" localSheetId="17">#REF!</definedName>
    <definedName name="FUFISCAL_5" localSheetId="18">#REF!</definedName>
    <definedName name="FUFISCAL_5">#REF!</definedName>
    <definedName name="FUFISCAL_7" localSheetId="11">#REF!</definedName>
    <definedName name="FUFISCAL_7" localSheetId="12">#REF!</definedName>
    <definedName name="FUFISCAL_7" localSheetId="17">#REF!</definedName>
    <definedName name="FUFISCAL_7" localSheetId="18">#REF!</definedName>
    <definedName name="FUFISCAL_7">#REF!</definedName>
    <definedName name="FUFISCAL_8" localSheetId="11">#REF!</definedName>
    <definedName name="FUFISCAL_8" localSheetId="12">#REF!</definedName>
    <definedName name="FUFISCAL_8" localSheetId="17">#REF!</definedName>
    <definedName name="FUFISCAL_8" localSheetId="18">#REF!</definedName>
    <definedName name="FUFISCAL_8">#REF!</definedName>
    <definedName name="FUMANUTE" localSheetId="10">#REF!</definedName>
    <definedName name="FUMANUTE" localSheetId="11">#REF!</definedName>
    <definedName name="FUMANUTE" localSheetId="12">#REF!</definedName>
    <definedName name="FUMANUTE" localSheetId="13">#REF!</definedName>
    <definedName name="FUMANUTE" localSheetId="14">#REF!</definedName>
    <definedName name="FUMANUTE" localSheetId="16">#REF!</definedName>
    <definedName name="FUMANUTE" localSheetId="17">#REF!</definedName>
    <definedName name="FUMANUTE" localSheetId="18">#REF!</definedName>
    <definedName name="FUMANUTE" localSheetId="3">#REF!</definedName>
    <definedName name="FUMANUTE" localSheetId="5">#REF!</definedName>
    <definedName name="FUMANUTE" localSheetId="6">#REF!</definedName>
    <definedName name="FUMANUTE" localSheetId="8">#REF!</definedName>
    <definedName name="FUMANUTE" localSheetId="9">#REF!</definedName>
    <definedName name="FUMANUTE" localSheetId="0">#REF!</definedName>
    <definedName name="FUMANUTE">#REF!</definedName>
    <definedName name="FUMANUTE_12" localSheetId="11">#REF!</definedName>
    <definedName name="FUMANUTE_12" localSheetId="12">#REF!</definedName>
    <definedName name="FUMANUTE_12" localSheetId="17">#REF!</definedName>
    <definedName name="FUMANUTE_12" localSheetId="18">#REF!</definedName>
    <definedName name="FUMANUTE_12">#REF!</definedName>
    <definedName name="FUMANUTE_2" localSheetId="11">#REF!</definedName>
    <definedName name="FUMANUTE_2" localSheetId="12">#REF!</definedName>
    <definedName name="FUMANUTE_2" localSheetId="17">#REF!</definedName>
    <definedName name="FUMANUTE_2" localSheetId="18">#REF!</definedName>
    <definedName name="FUMANUTE_2">#REF!</definedName>
    <definedName name="FUMANUTE_5" localSheetId="11">#REF!</definedName>
    <definedName name="FUMANUTE_5" localSheetId="12">#REF!</definedName>
    <definedName name="FUMANUTE_5" localSheetId="17">#REF!</definedName>
    <definedName name="FUMANUTE_5" localSheetId="18">#REF!</definedName>
    <definedName name="FUMANUTE_5">#REF!</definedName>
    <definedName name="FUMANUTE_7" localSheetId="11">#REF!</definedName>
    <definedName name="FUMANUTE_7" localSheetId="12">#REF!</definedName>
    <definedName name="FUMANUTE_7" localSheetId="17">#REF!</definedName>
    <definedName name="FUMANUTE_7" localSheetId="18">#REF!</definedName>
    <definedName name="FUMANUTE_7">#REF!</definedName>
    <definedName name="FUMANUTE_8" localSheetId="11">#REF!</definedName>
    <definedName name="FUMANUTE_8" localSheetId="12">#REF!</definedName>
    <definedName name="FUMANUTE_8" localSheetId="17">#REF!</definedName>
    <definedName name="FUMANUTE_8" localSheetId="18">#REF!</definedName>
    <definedName name="FUMANUTE_8">#REF!</definedName>
    <definedName name="FUMOTORI" localSheetId="12">"NA()"</definedName>
    <definedName name="FUMOTORI" localSheetId="16">#N/A</definedName>
    <definedName name="FUMOTORI">#N/A</definedName>
    <definedName name="hibrido_leve" localSheetId="11">#REF!</definedName>
    <definedName name="hibrido_leve" localSheetId="12">#REF!</definedName>
    <definedName name="hibrido_leve" localSheetId="15">#REF!</definedName>
    <definedName name="hibrido_leve" localSheetId="16">#REF!</definedName>
    <definedName name="hibrido_leve" localSheetId="17">#REF!</definedName>
    <definedName name="hibrido_leve" localSheetId="18">#REF!</definedName>
    <definedName name="hibrido_leve">#REF!</definedName>
    <definedName name="hibrido_pesado" localSheetId="11">#REF!</definedName>
    <definedName name="hibrido_pesado" localSheetId="12">#REF!</definedName>
    <definedName name="hibrido_pesado" localSheetId="15">#REF!</definedName>
    <definedName name="hibrido_pesado" localSheetId="17">#REF!</definedName>
    <definedName name="hibrido_pesado" localSheetId="18">#REF!</definedName>
    <definedName name="hibrido_pesado">#REF!</definedName>
    <definedName name="hibrido_total" localSheetId="11">#REF!</definedName>
    <definedName name="hibrido_total" localSheetId="12">#REF!</definedName>
    <definedName name="hibrido_total" localSheetId="15">#REF!</definedName>
    <definedName name="hibrido_total" localSheetId="17">#REF!</definedName>
    <definedName name="hibrido_total" localSheetId="18">#REF!</definedName>
    <definedName name="hibrido_total">#REF!</definedName>
    <definedName name="i">#N/A</definedName>
    <definedName name="inflação" localSheetId="0">#REF!</definedName>
    <definedName name="inflação">#N/A</definedName>
    <definedName name="inflação_10" localSheetId="10">#REF!</definedName>
    <definedName name="inflação_10" localSheetId="11">#REF!</definedName>
    <definedName name="inflação_10" localSheetId="12">#REF!</definedName>
    <definedName name="inflação_10" localSheetId="13">#REF!</definedName>
    <definedName name="inflação_10" localSheetId="14">#REF!</definedName>
    <definedName name="inflação_10" localSheetId="15">#REF!</definedName>
    <definedName name="inflação_10" localSheetId="16">#REF!</definedName>
    <definedName name="inflação_10" localSheetId="17">#REF!</definedName>
    <definedName name="inflação_10" localSheetId="18">#REF!</definedName>
    <definedName name="inflação_10" localSheetId="3">#REF!</definedName>
    <definedName name="inflação_10" localSheetId="4">#REF!</definedName>
    <definedName name="inflação_10" localSheetId="5">#REF!</definedName>
    <definedName name="inflação_10" localSheetId="6">#REF!</definedName>
    <definedName name="inflação_10" localSheetId="8">#REF!</definedName>
    <definedName name="inflação_10" localSheetId="9">#REF!</definedName>
    <definedName name="inflação_10" localSheetId="0">#REF!</definedName>
    <definedName name="inflação_10">#REF!</definedName>
    <definedName name="inflação_11" localSheetId="10">#REF!</definedName>
    <definedName name="inflação_11" localSheetId="11">#REF!</definedName>
    <definedName name="inflação_11" localSheetId="12">#REF!</definedName>
    <definedName name="inflação_11" localSheetId="13">#REF!</definedName>
    <definedName name="inflação_11" localSheetId="14">#REF!</definedName>
    <definedName name="inflação_11" localSheetId="15">#REF!</definedName>
    <definedName name="inflação_11" localSheetId="16">#REF!</definedName>
    <definedName name="inflação_11" localSheetId="17">#REF!</definedName>
    <definedName name="inflação_11" localSheetId="18">#REF!</definedName>
    <definedName name="inflação_11" localSheetId="3">#REF!</definedName>
    <definedName name="inflação_11" localSheetId="5">#REF!</definedName>
    <definedName name="inflação_11" localSheetId="6">#REF!</definedName>
    <definedName name="inflação_11" localSheetId="8">#REF!</definedName>
    <definedName name="inflação_11" localSheetId="9">#REF!</definedName>
    <definedName name="inflação_11" localSheetId="0">#REF!</definedName>
    <definedName name="inflação_11">#REF!</definedName>
    <definedName name="inflação_11_1">NA()</definedName>
    <definedName name="inflação_12" localSheetId="10">#REF!</definedName>
    <definedName name="inflação_12" localSheetId="11">#REF!</definedName>
    <definedName name="inflação_12" localSheetId="12">#REF!</definedName>
    <definedName name="inflação_12" localSheetId="13">#REF!</definedName>
    <definedName name="inflação_12" localSheetId="14">#REF!</definedName>
    <definedName name="inflação_12" localSheetId="15">#REF!</definedName>
    <definedName name="inflação_12" localSheetId="16">#REF!</definedName>
    <definedName name="inflação_12" localSheetId="17">#REF!</definedName>
    <definedName name="inflação_12" localSheetId="18">#REF!</definedName>
    <definedName name="inflação_12" localSheetId="3">#REF!</definedName>
    <definedName name="inflação_12" localSheetId="4">#REF!</definedName>
    <definedName name="inflação_12" localSheetId="5">#REF!</definedName>
    <definedName name="inflação_12" localSheetId="6">#REF!</definedName>
    <definedName name="inflação_12" localSheetId="8">#REF!</definedName>
    <definedName name="inflação_12" localSheetId="9">#REF!</definedName>
    <definedName name="inflação_12" localSheetId="0">#REF!</definedName>
    <definedName name="inflação_12">#REF!</definedName>
    <definedName name="inflação_18" localSheetId="10">#REF!</definedName>
    <definedName name="inflação_18" localSheetId="11">#REF!</definedName>
    <definedName name="inflação_18" localSheetId="12">#REF!</definedName>
    <definedName name="inflação_18" localSheetId="13">#REF!</definedName>
    <definedName name="inflação_18" localSheetId="14">#REF!</definedName>
    <definedName name="inflação_18" localSheetId="15">#REF!</definedName>
    <definedName name="inflação_18" localSheetId="16">#REF!</definedName>
    <definedName name="inflação_18" localSheetId="17">#REF!</definedName>
    <definedName name="inflação_18" localSheetId="18">#REF!</definedName>
    <definedName name="inflação_18" localSheetId="3">#REF!</definedName>
    <definedName name="inflação_18" localSheetId="4">#REF!</definedName>
    <definedName name="inflação_18" localSheetId="5">#REF!</definedName>
    <definedName name="inflação_18" localSheetId="6">#REF!</definedName>
    <definedName name="inflação_18" localSheetId="8">#REF!</definedName>
    <definedName name="inflação_18" localSheetId="9">#REF!</definedName>
    <definedName name="inflação_18" localSheetId="0">#REF!</definedName>
    <definedName name="inflação_18">#REF!</definedName>
    <definedName name="inflação_19" localSheetId="10">#REF!</definedName>
    <definedName name="inflação_19" localSheetId="11">#REF!</definedName>
    <definedName name="inflação_19" localSheetId="12">#REF!</definedName>
    <definedName name="inflação_19" localSheetId="13">#REF!</definedName>
    <definedName name="inflação_19" localSheetId="14">#REF!</definedName>
    <definedName name="inflação_19" localSheetId="15">#REF!</definedName>
    <definedName name="inflação_19" localSheetId="16">#REF!</definedName>
    <definedName name="inflação_19" localSheetId="17">#REF!</definedName>
    <definedName name="inflação_19" localSheetId="18">#REF!</definedName>
    <definedName name="inflação_19" localSheetId="3">#REF!</definedName>
    <definedName name="inflação_19" localSheetId="5">#REF!</definedName>
    <definedName name="inflação_19" localSheetId="6">#REF!</definedName>
    <definedName name="inflação_19" localSheetId="8">#REF!</definedName>
    <definedName name="inflação_19" localSheetId="9">#REF!</definedName>
    <definedName name="inflação_19" localSheetId="0">#REF!</definedName>
    <definedName name="inflação_19">#REF!</definedName>
    <definedName name="inflação_20" localSheetId="10">#REF!</definedName>
    <definedName name="inflação_20" localSheetId="11">#REF!</definedName>
    <definedName name="inflação_20" localSheetId="12">#REF!</definedName>
    <definedName name="inflação_20" localSheetId="13">#REF!</definedName>
    <definedName name="inflação_20" localSheetId="14">#REF!</definedName>
    <definedName name="inflação_20" localSheetId="16">#REF!</definedName>
    <definedName name="inflação_20" localSheetId="17">#REF!</definedName>
    <definedName name="inflação_20" localSheetId="18">#REF!</definedName>
    <definedName name="inflação_20" localSheetId="3">#REF!</definedName>
    <definedName name="inflação_20" localSheetId="4">#REF!</definedName>
    <definedName name="inflação_20" localSheetId="5">#REF!</definedName>
    <definedName name="inflação_20" localSheetId="6">#REF!</definedName>
    <definedName name="inflação_20" localSheetId="8">#REF!</definedName>
    <definedName name="inflação_20" localSheetId="9">#REF!</definedName>
    <definedName name="inflação_20" localSheetId="0">#REF!</definedName>
    <definedName name="inflação_20">#REF!</definedName>
    <definedName name="inflação_21" localSheetId="10">#REF!</definedName>
    <definedName name="inflação_21" localSheetId="11">#REF!</definedName>
    <definedName name="inflação_21" localSheetId="12">#REF!</definedName>
    <definedName name="inflação_21" localSheetId="13">#REF!</definedName>
    <definedName name="inflação_21" localSheetId="14">#REF!</definedName>
    <definedName name="inflação_21" localSheetId="16">#REF!</definedName>
    <definedName name="inflação_21" localSheetId="17">#REF!</definedName>
    <definedName name="inflação_21" localSheetId="18">#REF!</definedName>
    <definedName name="inflação_21" localSheetId="3">#REF!</definedName>
    <definedName name="inflação_21" localSheetId="4">#REF!</definedName>
    <definedName name="inflação_21" localSheetId="5">#REF!</definedName>
    <definedName name="inflação_21" localSheetId="6">#REF!</definedName>
    <definedName name="inflação_21" localSheetId="8">#REF!</definedName>
    <definedName name="inflação_21" localSheetId="9">#REF!</definedName>
    <definedName name="inflação_21" localSheetId="0">#REF!</definedName>
    <definedName name="inflação_21">#REF!</definedName>
    <definedName name="inflação_22" localSheetId="10">#REF!</definedName>
    <definedName name="inflação_22" localSheetId="11">#REF!</definedName>
    <definedName name="inflação_22" localSheetId="12">#REF!</definedName>
    <definedName name="inflação_22" localSheetId="13">#REF!</definedName>
    <definedName name="inflação_22" localSheetId="14">#REF!</definedName>
    <definedName name="inflação_22" localSheetId="16">#REF!</definedName>
    <definedName name="inflação_22" localSheetId="17">#REF!</definedName>
    <definedName name="inflação_22" localSheetId="18">#REF!</definedName>
    <definedName name="inflação_22" localSheetId="3">#REF!</definedName>
    <definedName name="inflação_22" localSheetId="4">#REF!</definedName>
    <definedName name="inflação_22" localSheetId="5">#REF!</definedName>
    <definedName name="inflação_22" localSheetId="6">#REF!</definedName>
    <definedName name="inflação_22" localSheetId="8">#REF!</definedName>
    <definedName name="inflação_22" localSheetId="9">#REF!</definedName>
    <definedName name="inflação_22" localSheetId="0">#REF!</definedName>
    <definedName name="inflação_22">#REF!</definedName>
    <definedName name="inflação_23" localSheetId="10">#REF!</definedName>
    <definedName name="inflação_23" localSheetId="11">#REF!</definedName>
    <definedName name="inflação_23" localSheetId="12">#REF!</definedName>
    <definedName name="inflação_23" localSheetId="13">#REF!</definedName>
    <definedName name="inflação_23" localSheetId="14">#REF!</definedName>
    <definedName name="inflação_23" localSheetId="16">#REF!</definedName>
    <definedName name="inflação_23" localSheetId="17">#REF!</definedName>
    <definedName name="inflação_23" localSheetId="18">#REF!</definedName>
    <definedName name="inflação_23" localSheetId="3">#REF!</definedName>
    <definedName name="inflação_23" localSheetId="4">#REF!</definedName>
    <definedName name="inflação_23" localSheetId="5">#REF!</definedName>
    <definedName name="inflação_23" localSheetId="6">#REF!</definedName>
    <definedName name="inflação_23" localSheetId="8">#REF!</definedName>
    <definedName name="inflação_23" localSheetId="9">#REF!</definedName>
    <definedName name="inflação_23" localSheetId="0">#REF!</definedName>
    <definedName name="inflação_23">#REF!</definedName>
    <definedName name="inflação_24" localSheetId="10">#REF!</definedName>
    <definedName name="inflação_24" localSheetId="11">#REF!</definedName>
    <definedName name="inflação_24" localSheetId="12">#REF!</definedName>
    <definedName name="inflação_24" localSheetId="13">#REF!</definedName>
    <definedName name="inflação_24" localSheetId="14">#REF!</definedName>
    <definedName name="inflação_24" localSheetId="16">#REF!</definedName>
    <definedName name="inflação_24" localSheetId="17">#REF!</definedName>
    <definedName name="inflação_24" localSheetId="18">#REF!</definedName>
    <definedName name="inflação_24" localSheetId="3">#REF!</definedName>
    <definedName name="inflação_24" localSheetId="4">#REF!</definedName>
    <definedName name="inflação_24" localSheetId="5">#REF!</definedName>
    <definedName name="inflação_24" localSheetId="6">#REF!</definedName>
    <definedName name="inflação_24" localSheetId="8">#REF!</definedName>
    <definedName name="inflação_24" localSheetId="9">#REF!</definedName>
    <definedName name="inflação_24" localSheetId="0">#REF!</definedName>
    <definedName name="inflação_24">#REF!</definedName>
    <definedName name="inflação_25" localSheetId="10">#REF!</definedName>
    <definedName name="inflação_25" localSheetId="11">#REF!</definedName>
    <definedName name="inflação_25" localSheetId="12">#REF!</definedName>
    <definedName name="inflação_25" localSheetId="13">#REF!</definedName>
    <definedName name="inflação_25" localSheetId="14">#REF!</definedName>
    <definedName name="inflação_25" localSheetId="16">#REF!</definedName>
    <definedName name="inflação_25" localSheetId="17">#REF!</definedName>
    <definedName name="inflação_25" localSheetId="18">#REF!</definedName>
    <definedName name="inflação_25" localSheetId="3">#REF!</definedName>
    <definedName name="inflação_25" localSheetId="4">#REF!</definedName>
    <definedName name="inflação_25" localSheetId="5">#REF!</definedName>
    <definedName name="inflação_25" localSheetId="6">#REF!</definedName>
    <definedName name="inflação_25" localSheetId="8">#REF!</definedName>
    <definedName name="inflação_25" localSheetId="9">#REF!</definedName>
    <definedName name="inflação_25" localSheetId="0">#REF!</definedName>
    <definedName name="inflação_25">#REF!</definedName>
    <definedName name="inflação_26" localSheetId="10">#REF!</definedName>
    <definedName name="inflação_26" localSheetId="11">#REF!</definedName>
    <definedName name="inflação_26" localSheetId="12">#REF!</definedName>
    <definedName name="inflação_26" localSheetId="13">#REF!</definedName>
    <definedName name="inflação_26" localSheetId="14">#REF!</definedName>
    <definedName name="inflação_26" localSheetId="16">#REF!</definedName>
    <definedName name="inflação_26" localSheetId="17">#REF!</definedName>
    <definedName name="inflação_26" localSheetId="18">#REF!</definedName>
    <definedName name="inflação_26" localSheetId="3">#REF!</definedName>
    <definedName name="inflação_26" localSheetId="4">#REF!</definedName>
    <definedName name="inflação_26" localSheetId="5">#REF!</definedName>
    <definedName name="inflação_26" localSheetId="6">#REF!</definedName>
    <definedName name="inflação_26" localSheetId="8">#REF!</definedName>
    <definedName name="inflação_26" localSheetId="9">#REF!</definedName>
    <definedName name="inflação_26" localSheetId="0">#REF!</definedName>
    <definedName name="inflação_26">#REF!</definedName>
    <definedName name="inflação_27" localSheetId="10">#REF!</definedName>
    <definedName name="inflação_27" localSheetId="11">#REF!</definedName>
    <definedName name="inflação_27" localSheetId="12">#REF!</definedName>
    <definedName name="inflação_27" localSheetId="13">#REF!</definedName>
    <definedName name="inflação_27" localSheetId="14">#REF!</definedName>
    <definedName name="inflação_27" localSheetId="16">#REF!</definedName>
    <definedName name="inflação_27" localSheetId="17">#REF!</definedName>
    <definedName name="inflação_27" localSheetId="18">#REF!</definedName>
    <definedName name="inflação_27" localSheetId="3">#REF!</definedName>
    <definedName name="inflação_27" localSheetId="4">#REF!</definedName>
    <definedName name="inflação_27" localSheetId="5">#REF!</definedName>
    <definedName name="inflação_27" localSheetId="6">#REF!</definedName>
    <definedName name="inflação_27" localSheetId="8">#REF!</definedName>
    <definedName name="inflação_27" localSheetId="9">#REF!</definedName>
    <definedName name="inflação_27" localSheetId="0">#REF!</definedName>
    <definedName name="inflação_27">#REF!</definedName>
    <definedName name="inflação_28" localSheetId="10">#REF!</definedName>
    <definedName name="inflação_28" localSheetId="11">#REF!</definedName>
    <definedName name="inflação_28" localSheetId="12">#REF!</definedName>
    <definedName name="inflação_28" localSheetId="13">#REF!</definedName>
    <definedName name="inflação_28" localSheetId="14">#REF!</definedName>
    <definedName name="inflação_28" localSheetId="16">#REF!</definedName>
    <definedName name="inflação_28" localSheetId="17">#REF!</definedName>
    <definedName name="inflação_28" localSheetId="18">#REF!</definedName>
    <definedName name="inflação_28" localSheetId="3">#REF!</definedName>
    <definedName name="inflação_28" localSheetId="4">#REF!</definedName>
    <definedName name="inflação_28" localSheetId="5">#REF!</definedName>
    <definedName name="inflação_28" localSheetId="6">#REF!</definedName>
    <definedName name="inflação_28" localSheetId="8">#REF!</definedName>
    <definedName name="inflação_28" localSheetId="9">#REF!</definedName>
    <definedName name="inflação_28" localSheetId="0">#REF!</definedName>
    <definedName name="inflação_28">#REF!</definedName>
    <definedName name="inflação_29" localSheetId="10">#REF!</definedName>
    <definedName name="inflação_29" localSheetId="11">#REF!</definedName>
    <definedName name="inflação_29" localSheetId="12">#REF!</definedName>
    <definedName name="inflação_29" localSheetId="13">#REF!</definedName>
    <definedName name="inflação_29" localSheetId="14">#REF!</definedName>
    <definedName name="inflação_29" localSheetId="16">#REF!</definedName>
    <definedName name="inflação_29" localSheetId="17">#REF!</definedName>
    <definedName name="inflação_29" localSheetId="18">#REF!</definedName>
    <definedName name="inflação_29" localSheetId="3">#REF!</definedName>
    <definedName name="inflação_29" localSheetId="4">#REF!</definedName>
    <definedName name="inflação_29" localSheetId="5">#REF!</definedName>
    <definedName name="inflação_29" localSheetId="6">#REF!</definedName>
    <definedName name="inflação_29" localSheetId="8">#REF!</definedName>
    <definedName name="inflação_29" localSheetId="9">#REF!</definedName>
    <definedName name="inflação_29" localSheetId="0">#REF!</definedName>
    <definedName name="inflação_29">#REF!</definedName>
    <definedName name="inflação_30" localSheetId="10">#REF!</definedName>
    <definedName name="inflação_30" localSheetId="11">#REF!</definedName>
    <definedName name="inflação_30" localSheetId="12">#REF!</definedName>
    <definedName name="inflação_30" localSheetId="13">#REF!</definedName>
    <definedName name="inflação_30" localSheetId="14">#REF!</definedName>
    <definedName name="inflação_30" localSheetId="16">#REF!</definedName>
    <definedName name="inflação_30" localSheetId="17">#REF!</definedName>
    <definedName name="inflação_30" localSheetId="18">#REF!</definedName>
    <definedName name="inflação_30" localSheetId="3">#REF!</definedName>
    <definedName name="inflação_30" localSheetId="4">#REF!</definedName>
    <definedName name="inflação_30" localSheetId="5">#REF!</definedName>
    <definedName name="inflação_30" localSheetId="6">#REF!</definedName>
    <definedName name="inflação_30" localSheetId="8">#REF!</definedName>
    <definedName name="inflação_30" localSheetId="9">#REF!</definedName>
    <definedName name="inflação_30" localSheetId="0">#REF!</definedName>
    <definedName name="inflação_30">#REF!</definedName>
    <definedName name="inflação_31" localSheetId="10">#REF!</definedName>
    <definedName name="inflação_31" localSheetId="11">#REF!</definedName>
    <definedName name="inflação_31" localSheetId="12">#REF!</definedName>
    <definedName name="inflação_31" localSheetId="13">#REF!</definedName>
    <definedName name="inflação_31" localSheetId="14">#REF!</definedName>
    <definedName name="inflação_31" localSheetId="16">#REF!</definedName>
    <definedName name="inflação_31" localSheetId="17">#REF!</definedName>
    <definedName name="inflação_31" localSheetId="18">#REF!</definedName>
    <definedName name="inflação_31" localSheetId="3">#REF!</definedName>
    <definedName name="inflação_31" localSheetId="4">#REF!</definedName>
    <definedName name="inflação_31" localSheetId="5">#REF!</definedName>
    <definedName name="inflação_31" localSheetId="6">#REF!</definedName>
    <definedName name="inflação_31" localSheetId="8">#REF!</definedName>
    <definedName name="inflação_31" localSheetId="9">#REF!</definedName>
    <definedName name="inflação_31" localSheetId="0">#REF!</definedName>
    <definedName name="inflação_31">#REF!</definedName>
    <definedName name="inflação_32" localSheetId="10">#REF!</definedName>
    <definedName name="inflação_32" localSheetId="11">#REF!</definedName>
    <definedName name="inflação_32" localSheetId="12">#REF!</definedName>
    <definedName name="inflação_32" localSheetId="13">#REF!</definedName>
    <definedName name="inflação_32" localSheetId="14">#REF!</definedName>
    <definedName name="inflação_32" localSheetId="16">#REF!</definedName>
    <definedName name="inflação_32" localSheetId="17">#REF!</definedName>
    <definedName name="inflação_32" localSheetId="18">#REF!</definedName>
    <definedName name="inflação_32" localSheetId="3">#REF!</definedName>
    <definedName name="inflação_32" localSheetId="4">#REF!</definedName>
    <definedName name="inflação_32" localSheetId="5">#REF!</definedName>
    <definedName name="inflação_32" localSheetId="6">#REF!</definedName>
    <definedName name="inflação_32" localSheetId="8">#REF!</definedName>
    <definedName name="inflação_32" localSheetId="9">#REF!</definedName>
    <definedName name="inflação_32" localSheetId="0">#REF!</definedName>
    <definedName name="inflação_32">#REF!</definedName>
    <definedName name="inflação_33" localSheetId="10">#REF!</definedName>
    <definedName name="inflação_33" localSheetId="11">#REF!</definedName>
    <definedName name="inflação_33" localSheetId="12">#REF!</definedName>
    <definedName name="inflação_33" localSheetId="13">#REF!</definedName>
    <definedName name="inflação_33" localSheetId="14">#REF!</definedName>
    <definedName name="inflação_33" localSheetId="16">#REF!</definedName>
    <definedName name="inflação_33" localSheetId="17">#REF!</definedName>
    <definedName name="inflação_33" localSheetId="18">#REF!</definedName>
    <definedName name="inflação_33" localSheetId="3">#REF!</definedName>
    <definedName name="inflação_33" localSheetId="4">#REF!</definedName>
    <definedName name="inflação_33" localSheetId="5">#REF!</definedName>
    <definedName name="inflação_33" localSheetId="6">#REF!</definedName>
    <definedName name="inflação_33" localSheetId="8">#REF!</definedName>
    <definedName name="inflação_33" localSheetId="9">#REF!</definedName>
    <definedName name="inflação_33" localSheetId="0">#REF!</definedName>
    <definedName name="inflação_33">#REF!</definedName>
    <definedName name="inflação_34" localSheetId="10">#REF!</definedName>
    <definedName name="inflação_34" localSheetId="11">#REF!</definedName>
    <definedName name="inflação_34" localSheetId="12">#REF!</definedName>
    <definedName name="inflação_34" localSheetId="13">#REF!</definedName>
    <definedName name="inflação_34" localSheetId="14">#REF!</definedName>
    <definedName name="inflação_34" localSheetId="16">#REF!</definedName>
    <definedName name="inflação_34" localSheetId="17">#REF!</definedName>
    <definedName name="inflação_34" localSheetId="18">#REF!</definedName>
    <definedName name="inflação_34" localSheetId="3">#REF!</definedName>
    <definedName name="inflação_34" localSheetId="4">#REF!</definedName>
    <definedName name="inflação_34" localSheetId="5">#REF!</definedName>
    <definedName name="inflação_34" localSheetId="6">#REF!</definedName>
    <definedName name="inflação_34" localSheetId="8">#REF!</definedName>
    <definedName name="inflação_34" localSheetId="9">#REF!</definedName>
    <definedName name="inflação_34" localSheetId="0">#REF!</definedName>
    <definedName name="inflação_34">#REF!</definedName>
    <definedName name="inflação_35" localSheetId="10">#REF!</definedName>
    <definedName name="inflação_35" localSheetId="11">#REF!</definedName>
    <definedName name="inflação_35" localSheetId="12">#REF!</definedName>
    <definedName name="inflação_35" localSheetId="13">#REF!</definedName>
    <definedName name="inflação_35" localSheetId="14">#REF!</definedName>
    <definedName name="inflação_35" localSheetId="16">#REF!</definedName>
    <definedName name="inflação_35" localSheetId="17">#REF!</definedName>
    <definedName name="inflação_35" localSheetId="18">#REF!</definedName>
    <definedName name="inflação_35" localSheetId="3">#REF!</definedName>
    <definedName name="inflação_35" localSheetId="4">#REF!</definedName>
    <definedName name="inflação_35" localSheetId="5">#REF!</definedName>
    <definedName name="inflação_35" localSheetId="6">#REF!</definedName>
    <definedName name="inflação_35" localSheetId="8">#REF!</definedName>
    <definedName name="inflação_35" localSheetId="9">#REF!</definedName>
    <definedName name="inflação_35" localSheetId="0">#REF!</definedName>
    <definedName name="inflação_35">#REF!</definedName>
    <definedName name="inflação_36" localSheetId="10">#REF!</definedName>
    <definedName name="inflação_36" localSheetId="11">#REF!</definedName>
    <definedName name="inflação_36" localSheetId="12">#REF!</definedName>
    <definedName name="inflação_36" localSheetId="13">#REF!</definedName>
    <definedName name="inflação_36" localSheetId="14">#REF!</definedName>
    <definedName name="inflação_36" localSheetId="16">#REF!</definedName>
    <definedName name="inflação_36" localSheetId="17">#REF!</definedName>
    <definedName name="inflação_36" localSheetId="18">#REF!</definedName>
    <definedName name="inflação_36" localSheetId="3">#REF!</definedName>
    <definedName name="inflação_36" localSheetId="4">#REF!</definedName>
    <definedName name="inflação_36" localSheetId="5">#REF!</definedName>
    <definedName name="inflação_36" localSheetId="6">#REF!</definedName>
    <definedName name="inflação_36" localSheetId="8">#REF!</definedName>
    <definedName name="inflação_36" localSheetId="9">#REF!</definedName>
    <definedName name="inflação_36" localSheetId="0">#REF!</definedName>
    <definedName name="inflação_36">#REF!</definedName>
    <definedName name="inflação_37" localSheetId="10">#REF!</definedName>
    <definedName name="inflação_37" localSheetId="11">#REF!</definedName>
    <definedName name="inflação_37" localSheetId="12">#REF!</definedName>
    <definedName name="inflação_37" localSheetId="13">#REF!</definedName>
    <definedName name="inflação_37" localSheetId="14">#REF!</definedName>
    <definedName name="inflação_37" localSheetId="16">#REF!</definedName>
    <definedName name="inflação_37" localSheetId="17">#REF!</definedName>
    <definedName name="inflação_37" localSheetId="18">#REF!</definedName>
    <definedName name="inflação_37" localSheetId="3">#REF!</definedName>
    <definedName name="inflação_37" localSheetId="4">#REF!</definedName>
    <definedName name="inflação_37" localSheetId="5">#REF!</definedName>
    <definedName name="inflação_37" localSheetId="6">#REF!</definedName>
    <definedName name="inflação_37" localSheetId="8">#REF!</definedName>
    <definedName name="inflação_37" localSheetId="9">#REF!</definedName>
    <definedName name="inflação_37" localSheetId="0">#REF!</definedName>
    <definedName name="inflação_37">#REF!</definedName>
    <definedName name="inflação_38" localSheetId="10">#REF!</definedName>
    <definedName name="inflação_38" localSheetId="11">#REF!</definedName>
    <definedName name="inflação_38" localSheetId="12">#REF!</definedName>
    <definedName name="inflação_38" localSheetId="13">#REF!</definedName>
    <definedName name="inflação_38" localSheetId="14">#REF!</definedName>
    <definedName name="inflação_38" localSheetId="16">#REF!</definedName>
    <definedName name="inflação_38" localSheetId="17">#REF!</definedName>
    <definedName name="inflação_38" localSheetId="18">#REF!</definedName>
    <definedName name="inflação_38" localSheetId="3">#REF!</definedName>
    <definedName name="inflação_38" localSheetId="4">#REF!</definedName>
    <definedName name="inflação_38" localSheetId="5">#REF!</definedName>
    <definedName name="inflação_38" localSheetId="6">#REF!</definedName>
    <definedName name="inflação_38" localSheetId="8">#REF!</definedName>
    <definedName name="inflação_38" localSheetId="9">#REF!</definedName>
    <definedName name="inflação_38" localSheetId="0">#REF!</definedName>
    <definedName name="inflação_38">#REF!</definedName>
    <definedName name="inflação_39" localSheetId="10">#REF!</definedName>
    <definedName name="inflação_39" localSheetId="11">#REF!</definedName>
    <definedName name="inflação_39" localSheetId="12">#REF!</definedName>
    <definedName name="inflação_39" localSheetId="13">#REF!</definedName>
    <definedName name="inflação_39" localSheetId="14">#REF!</definedName>
    <definedName name="inflação_39" localSheetId="16">#REF!</definedName>
    <definedName name="inflação_39" localSheetId="17">#REF!</definedName>
    <definedName name="inflação_39" localSheetId="18">#REF!</definedName>
    <definedName name="inflação_39" localSheetId="3">#REF!</definedName>
    <definedName name="inflação_39" localSheetId="5">#REF!</definedName>
    <definedName name="inflação_39" localSheetId="6">#REF!</definedName>
    <definedName name="inflação_39" localSheetId="8">#REF!</definedName>
    <definedName name="inflação_39" localSheetId="9">#REF!</definedName>
    <definedName name="inflação_39" localSheetId="0">#REF!</definedName>
    <definedName name="inflação_39">#REF!</definedName>
    <definedName name="inflação_40" localSheetId="10">#REF!</definedName>
    <definedName name="inflação_40" localSheetId="11">#REF!</definedName>
    <definedName name="inflação_40" localSheetId="12">#REF!</definedName>
    <definedName name="inflação_40" localSheetId="13">#REF!</definedName>
    <definedName name="inflação_40" localSheetId="14">#REF!</definedName>
    <definedName name="inflação_40" localSheetId="16">#REF!</definedName>
    <definedName name="inflação_40" localSheetId="17">#REF!</definedName>
    <definedName name="inflação_40" localSheetId="18">#REF!</definedName>
    <definedName name="inflação_40" localSheetId="3">#REF!</definedName>
    <definedName name="inflação_40" localSheetId="5">#REF!</definedName>
    <definedName name="inflação_40" localSheetId="6">#REF!</definedName>
    <definedName name="inflação_40" localSheetId="8">#REF!</definedName>
    <definedName name="inflação_40" localSheetId="9">#REF!</definedName>
    <definedName name="inflação_40" localSheetId="0">#REF!</definedName>
    <definedName name="inflação_40">#REF!</definedName>
    <definedName name="inflaçao_41" localSheetId="10">#REF!</definedName>
    <definedName name="inflaçao_41" localSheetId="11">#REF!</definedName>
    <definedName name="inflaçao_41" localSheetId="12">#REF!</definedName>
    <definedName name="inflaçao_41" localSheetId="13">#REF!</definedName>
    <definedName name="inflaçao_41" localSheetId="14">#REF!</definedName>
    <definedName name="inflaçao_41" localSheetId="16">#REF!</definedName>
    <definedName name="inflaçao_41" localSheetId="17">#REF!</definedName>
    <definedName name="inflaçao_41" localSheetId="18">#REF!</definedName>
    <definedName name="inflaçao_41" localSheetId="3">#REF!</definedName>
    <definedName name="inflaçao_41" localSheetId="5">#REF!</definedName>
    <definedName name="inflaçao_41" localSheetId="6">#REF!</definedName>
    <definedName name="inflaçao_41" localSheetId="8">#REF!</definedName>
    <definedName name="inflaçao_41" localSheetId="9">#REF!</definedName>
    <definedName name="inflaçao_41" localSheetId="0">#REF!</definedName>
    <definedName name="inflaçao_41">#REF!</definedName>
    <definedName name="inflaçao_42" localSheetId="10">#REF!</definedName>
    <definedName name="inflaçao_42" localSheetId="11">#REF!</definedName>
    <definedName name="inflaçao_42" localSheetId="12">#REF!</definedName>
    <definedName name="inflaçao_42" localSheetId="13">#REF!</definedName>
    <definedName name="inflaçao_42" localSheetId="14">#REF!</definedName>
    <definedName name="inflaçao_42" localSheetId="16">#REF!</definedName>
    <definedName name="inflaçao_42" localSheetId="17">#REF!</definedName>
    <definedName name="inflaçao_42" localSheetId="18">#REF!</definedName>
    <definedName name="inflaçao_42" localSheetId="3">#REF!</definedName>
    <definedName name="inflaçao_42" localSheetId="5">#REF!</definedName>
    <definedName name="inflaçao_42" localSheetId="6">#REF!</definedName>
    <definedName name="inflaçao_42" localSheetId="8">#REF!</definedName>
    <definedName name="inflaçao_42" localSheetId="9">#REF!</definedName>
    <definedName name="inflaçao_42" localSheetId="0">#REF!</definedName>
    <definedName name="inflaçao_42">#REF!</definedName>
    <definedName name="inflaçao_43" localSheetId="10">#REF!</definedName>
    <definedName name="inflaçao_43" localSheetId="11">#REF!</definedName>
    <definedName name="inflaçao_43" localSheetId="12">#REF!</definedName>
    <definedName name="inflaçao_43" localSheetId="13">#REF!</definedName>
    <definedName name="inflaçao_43" localSheetId="14">#REF!</definedName>
    <definedName name="inflaçao_43" localSheetId="16">#REF!</definedName>
    <definedName name="inflaçao_43" localSheetId="17">#REF!</definedName>
    <definedName name="inflaçao_43" localSheetId="18">#REF!</definedName>
    <definedName name="inflaçao_43" localSheetId="3">#REF!</definedName>
    <definedName name="inflaçao_43" localSheetId="5">#REF!</definedName>
    <definedName name="inflaçao_43" localSheetId="6">#REF!</definedName>
    <definedName name="inflaçao_43" localSheetId="8">#REF!</definedName>
    <definedName name="inflaçao_43" localSheetId="9">#REF!</definedName>
    <definedName name="inflaçao_43" localSheetId="0">#REF!</definedName>
    <definedName name="inflaçao_43">#REF!</definedName>
    <definedName name="inflação_44" localSheetId="10">#REF!</definedName>
    <definedName name="inflação_44" localSheetId="11">#REF!</definedName>
    <definedName name="inflação_44" localSheetId="12">#REF!</definedName>
    <definedName name="inflação_44" localSheetId="13">#REF!</definedName>
    <definedName name="inflação_44" localSheetId="14">#REF!</definedName>
    <definedName name="inflação_44" localSheetId="16">#REF!</definedName>
    <definedName name="inflação_44" localSheetId="17">#REF!</definedName>
    <definedName name="inflação_44" localSheetId="18">#REF!</definedName>
    <definedName name="inflação_44" localSheetId="3">#REF!</definedName>
    <definedName name="inflação_44" localSheetId="5">#REF!</definedName>
    <definedName name="inflação_44" localSheetId="6">#REF!</definedName>
    <definedName name="inflação_44" localSheetId="8">#REF!</definedName>
    <definedName name="inflação_44" localSheetId="9">#REF!</definedName>
    <definedName name="inflação_44" localSheetId="0">#REF!</definedName>
    <definedName name="inflação_44">#REF!</definedName>
    <definedName name="inflação_45" localSheetId="10">#REF!</definedName>
    <definedName name="inflação_45" localSheetId="11">#REF!</definedName>
    <definedName name="inflação_45" localSheetId="12">#REF!</definedName>
    <definedName name="inflação_45" localSheetId="13">#REF!</definedName>
    <definedName name="inflação_45" localSheetId="14">#REF!</definedName>
    <definedName name="inflação_45" localSheetId="16">#REF!</definedName>
    <definedName name="inflação_45" localSheetId="17">#REF!</definedName>
    <definedName name="inflação_45" localSheetId="18">#REF!</definedName>
    <definedName name="inflação_45" localSheetId="3">#REF!</definedName>
    <definedName name="inflação_45" localSheetId="5">#REF!</definedName>
    <definedName name="inflação_45" localSheetId="6">#REF!</definedName>
    <definedName name="inflação_45" localSheetId="8">#REF!</definedName>
    <definedName name="inflação_45" localSheetId="9">#REF!</definedName>
    <definedName name="inflação_45" localSheetId="0">#REF!</definedName>
    <definedName name="inflação_45">#REF!</definedName>
    <definedName name="inflação_5" localSheetId="10">#REF!</definedName>
    <definedName name="inflação_5" localSheetId="11">#REF!</definedName>
    <definedName name="inflação_5" localSheetId="12">#REF!</definedName>
    <definedName name="inflação_5" localSheetId="13">#REF!</definedName>
    <definedName name="inflação_5" localSheetId="14">#REF!</definedName>
    <definedName name="inflação_5" localSheetId="16">#REF!</definedName>
    <definedName name="inflação_5" localSheetId="17">#REF!</definedName>
    <definedName name="inflação_5" localSheetId="18">#REF!</definedName>
    <definedName name="inflação_5" localSheetId="3">#REF!</definedName>
    <definedName name="inflação_5" localSheetId="5">#REF!</definedName>
    <definedName name="inflação_5" localSheetId="6">#REF!</definedName>
    <definedName name="inflação_5" localSheetId="8">#REF!</definedName>
    <definedName name="inflação_5" localSheetId="9">#REF!</definedName>
    <definedName name="inflação_5" localSheetId="0">#REF!</definedName>
    <definedName name="inflação_5">#REF!</definedName>
    <definedName name="inflação_6" localSheetId="10">#REF!</definedName>
    <definedName name="inflação_6" localSheetId="11">#REF!</definedName>
    <definedName name="inflação_6" localSheetId="12">#REF!</definedName>
    <definedName name="inflação_6" localSheetId="13">#REF!</definedName>
    <definedName name="inflação_6" localSheetId="14">#REF!</definedName>
    <definedName name="inflação_6" localSheetId="16">#REF!</definedName>
    <definedName name="inflação_6" localSheetId="17">#REF!</definedName>
    <definedName name="inflação_6" localSheetId="18">#REF!</definedName>
    <definedName name="inflação_6" localSheetId="3">#REF!</definedName>
    <definedName name="inflação_6" localSheetId="5">#REF!</definedName>
    <definedName name="inflação_6" localSheetId="6">#REF!</definedName>
    <definedName name="inflação_6" localSheetId="8">#REF!</definedName>
    <definedName name="inflação_6" localSheetId="9">#REF!</definedName>
    <definedName name="inflação_6" localSheetId="0">#REF!</definedName>
    <definedName name="inflação_6">#REF!</definedName>
    <definedName name="inflação_7" localSheetId="0">#REF!</definedName>
    <definedName name="inflação_7">#N/A</definedName>
    <definedName name="inflação_8" localSheetId="0">#REF!</definedName>
    <definedName name="inflação_8">#N/A</definedName>
    <definedName name="inflação_9" localSheetId="0">#REF!</definedName>
    <definedName name="inflação_9">#N/A</definedName>
    <definedName name="INSS_Pro_labore" localSheetId="11">#REF!</definedName>
    <definedName name="INSS_Pro_labore" localSheetId="12">#REF!</definedName>
    <definedName name="INSS_Pro_labore" localSheetId="15">#REF!</definedName>
    <definedName name="INSS_Pro_labore" localSheetId="16">#REF!</definedName>
    <definedName name="INSS_Pro_labore" localSheetId="17">#REF!</definedName>
    <definedName name="INSS_Pro_labore" localSheetId="18">#REF!</definedName>
    <definedName name="INSS_Pro_labore">#REF!</definedName>
    <definedName name="Integracao" localSheetId="11">#REF!</definedName>
    <definedName name="Integracao" localSheetId="12">#REF!</definedName>
    <definedName name="Integracao" localSheetId="15">#REF!</definedName>
    <definedName name="Integracao" localSheetId="17">#REF!</definedName>
    <definedName name="Integracao" localSheetId="18">#REF!</definedName>
    <definedName name="Integracao">#REF!</definedName>
    <definedName name="IPK" localSheetId="11">#REF!</definedName>
    <definedName name="IPK" localSheetId="12">#REF!</definedName>
    <definedName name="IPK" localSheetId="15">#REF!</definedName>
    <definedName name="IPK" localSheetId="17">#REF!</definedName>
    <definedName name="IPK" localSheetId="18">#REF!</definedName>
    <definedName name="IPK">#REF!</definedName>
    <definedName name="IPK_E_PMM" localSheetId="10">#REF!</definedName>
    <definedName name="IPK_E_PMM" localSheetId="11">#REF!</definedName>
    <definedName name="IPK_E_PMM" localSheetId="12">#REF!</definedName>
    <definedName name="IPK_E_PMM" localSheetId="13">#REF!</definedName>
    <definedName name="IPK_E_PMM" localSheetId="14">#REF!</definedName>
    <definedName name="IPK_E_PMM" localSheetId="16">#REF!</definedName>
    <definedName name="IPK_E_PMM" localSheetId="17">#REF!</definedName>
    <definedName name="IPK_E_PMM" localSheetId="18">#REF!</definedName>
    <definedName name="IPK_E_PMM" localSheetId="3">#REF!</definedName>
    <definedName name="IPK_E_PMM" localSheetId="5">#REF!</definedName>
    <definedName name="IPK_E_PMM" localSheetId="6">#REF!</definedName>
    <definedName name="IPK_E_PMM" localSheetId="8">#REF!</definedName>
    <definedName name="IPK_E_PMM" localSheetId="9">#REF!</definedName>
    <definedName name="IPK_E_PMM" localSheetId="0">#REF!</definedName>
    <definedName name="IPK_E_PMM">#REF!</definedName>
    <definedName name="IPK_E_PMM_12" localSheetId="11">#REF!</definedName>
    <definedName name="IPK_E_PMM_12" localSheetId="12">#REF!</definedName>
    <definedName name="IPK_E_PMM_12" localSheetId="17">#REF!</definedName>
    <definedName name="IPK_E_PMM_12" localSheetId="18">#REF!</definedName>
    <definedName name="IPK_E_PMM_12">#REF!</definedName>
    <definedName name="IPK_E_PMM_2" localSheetId="11">#REF!</definedName>
    <definedName name="IPK_E_PMM_2" localSheetId="12">#REF!</definedName>
    <definedName name="IPK_E_PMM_2" localSheetId="17">#REF!</definedName>
    <definedName name="IPK_E_PMM_2" localSheetId="18">#REF!</definedName>
    <definedName name="IPK_E_PMM_2">#REF!</definedName>
    <definedName name="IPK_E_PMM_5" localSheetId="11">#REF!</definedName>
    <definedName name="IPK_E_PMM_5" localSheetId="12">#REF!</definedName>
    <definedName name="IPK_E_PMM_5" localSheetId="17">#REF!</definedName>
    <definedName name="IPK_E_PMM_5" localSheetId="18">#REF!</definedName>
    <definedName name="IPK_E_PMM_5">#REF!</definedName>
    <definedName name="IPK_E_PMM_7" localSheetId="11">#REF!</definedName>
    <definedName name="IPK_E_PMM_7" localSheetId="12">#REF!</definedName>
    <definedName name="IPK_E_PMM_7" localSheetId="17">#REF!</definedName>
    <definedName name="IPK_E_PMM_7" localSheetId="18">#REF!</definedName>
    <definedName name="IPK_E_PMM_7">#REF!</definedName>
    <definedName name="IPK_E_PMM_8" localSheetId="11">#REF!</definedName>
    <definedName name="IPK_E_PMM_8" localSheetId="12">#REF!</definedName>
    <definedName name="IPK_E_PMM_8" localSheetId="17">#REF!</definedName>
    <definedName name="IPK_E_PMM_8" localSheetId="18">#REF!</definedName>
    <definedName name="IPK_E_PMM_8">#REF!</definedName>
    <definedName name="IPK_Equivalente" localSheetId="12">'[9]Análise Tarifária'!$C$10</definedName>
    <definedName name="IPK_Equivalente" localSheetId="16">'[9]Análise Tarifária'!$C$10</definedName>
    <definedName name="IPK_Equivalente">'[9]Análise Tarifária'!$C$10</definedName>
    <definedName name="k">#N/A</definedName>
    <definedName name="leve_diant_sem_sem" localSheetId="1">'[4](05)Coef.Param.'!#REF!</definedName>
    <definedName name="leve_diant_sem_sem" localSheetId="11">'[4](05)Coef.Param.'!#REF!</definedName>
    <definedName name="leve_diant_sem_sem" localSheetId="12">'[4](05)Coef.Param.'!#REF!</definedName>
    <definedName name="leve_diant_sem_sem" localSheetId="15">'[4](05)Coef.Param.'!#REF!</definedName>
    <definedName name="leve_diant_sem_sem" localSheetId="16">'[3](05)Coef.Param.'!#REF!</definedName>
    <definedName name="leve_diant_sem_sem" localSheetId="17">'[4](05)Coef.Param.'!#REF!</definedName>
    <definedName name="leve_diant_sem_sem" localSheetId="18">'[4](05)Coef.Param.'!#REF!</definedName>
    <definedName name="leve_diant_sem_sem">'[4](05)Coef.Param.'!#REF!</definedName>
    <definedName name="Linhas">[2]hist_viagens!$AZ$14:$BB$37</definedName>
    <definedName name="mar" localSheetId="10">#REF!</definedName>
    <definedName name="mar" localSheetId="11">#REF!</definedName>
    <definedName name="mar" localSheetId="12">#REF!</definedName>
    <definedName name="mar" localSheetId="13">#REF!</definedName>
    <definedName name="mar" localSheetId="14">#REF!</definedName>
    <definedName name="mar" localSheetId="15">#REF!</definedName>
    <definedName name="mar" localSheetId="17">#REF!</definedName>
    <definedName name="mar" localSheetId="18">#REF!</definedName>
    <definedName name="mar" localSheetId="3">#REF!</definedName>
    <definedName name="mar" localSheetId="5">#REF!</definedName>
    <definedName name="mar" localSheetId="6">#REF!</definedName>
    <definedName name="mar" localSheetId="8">#REF!</definedName>
    <definedName name="mar" localSheetId="9">#REF!</definedName>
    <definedName name="mar">#REF!</definedName>
    <definedName name="Não" localSheetId="16">[11]AUX.!$K$2:$K$4</definedName>
    <definedName name="Não">[11]AUX.!$K$2:$K$4</definedName>
    <definedName name="o">#N/A</definedName>
    <definedName name="Operacional" localSheetId="11">'[12]FIN-00'!#REF!</definedName>
    <definedName name="Operacional" localSheetId="16">'[12]FIN-00'!#REF!</definedName>
    <definedName name="Operacional" localSheetId="17">'[12]FIN-00'!#REF!</definedName>
    <definedName name="Operacional">'[12]FIN-00'!#REF!</definedName>
    <definedName name="Orc." localSheetId="11">#REF!</definedName>
    <definedName name="Orc." localSheetId="12">#REF!</definedName>
    <definedName name="Orc." localSheetId="15">#REF!</definedName>
    <definedName name="Orc." localSheetId="16">#REF!</definedName>
    <definedName name="Orc." localSheetId="17">#REF!</definedName>
    <definedName name="Orc." localSheetId="18">#REF!</definedName>
    <definedName name="Orc.">#REF!</definedName>
    <definedName name="PASSAG" localSheetId="10">#REF!</definedName>
    <definedName name="PASSAG" localSheetId="11">#REF!</definedName>
    <definedName name="PASSAG" localSheetId="12">#REF!</definedName>
    <definedName name="PASSAG" localSheetId="13">#REF!</definedName>
    <definedName name="PASSAG" localSheetId="14">#REF!</definedName>
    <definedName name="PASSAG" localSheetId="15">#REF!</definedName>
    <definedName name="PASSAG" localSheetId="16">#REF!</definedName>
    <definedName name="PASSAG" localSheetId="17">#REF!</definedName>
    <definedName name="PASSAG" localSheetId="18">#REF!</definedName>
    <definedName name="PASSAG" localSheetId="3">#REF!</definedName>
    <definedName name="PASSAG" localSheetId="5">#REF!</definedName>
    <definedName name="PASSAG" localSheetId="6">#REF!</definedName>
    <definedName name="PASSAG" localSheetId="8">#REF!</definedName>
    <definedName name="PASSAG" localSheetId="9">#REF!</definedName>
    <definedName name="PASSAG" localSheetId="0">#REF!</definedName>
    <definedName name="PASSAG">#REF!</definedName>
    <definedName name="PASSAG_12" localSheetId="11">#REF!</definedName>
    <definedName name="PASSAG_12" localSheetId="12">#REF!</definedName>
    <definedName name="PASSAG_12" localSheetId="15">#REF!</definedName>
    <definedName name="PASSAG_12" localSheetId="17">#REF!</definedName>
    <definedName name="PASSAG_12" localSheetId="18">#REF!</definedName>
    <definedName name="PASSAG_12">#REF!</definedName>
    <definedName name="PASSAG_2" localSheetId="11">#REF!</definedName>
    <definedName name="PASSAG_2" localSheetId="12">#REF!</definedName>
    <definedName name="PASSAG_2" localSheetId="17">#REF!</definedName>
    <definedName name="PASSAG_2" localSheetId="18">#REF!</definedName>
    <definedName name="PASSAG_2">#REF!</definedName>
    <definedName name="PASSAG_5" localSheetId="11">#REF!</definedName>
    <definedName name="PASSAG_5" localSheetId="12">#REF!</definedName>
    <definedName name="PASSAG_5" localSheetId="17">#REF!</definedName>
    <definedName name="PASSAG_5" localSheetId="18">#REF!</definedName>
    <definedName name="PASSAG_5">#REF!</definedName>
    <definedName name="PASSAG_7" localSheetId="11">#REF!</definedName>
    <definedName name="PASSAG_7" localSheetId="12">#REF!</definedName>
    <definedName name="PASSAG_7" localSheetId="17">#REF!</definedName>
    <definedName name="PASSAG_7" localSheetId="18">#REF!</definedName>
    <definedName name="PASSAG_7">#REF!</definedName>
    <definedName name="PASSAG_8" localSheetId="11">#REF!</definedName>
    <definedName name="PASSAG_8" localSheetId="12">#REF!</definedName>
    <definedName name="PASSAG_8" localSheetId="17">#REF!</definedName>
    <definedName name="PASSAG_8" localSheetId="18">#REF!</definedName>
    <definedName name="PASSAG_8">#REF!</definedName>
    <definedName name="Passageiro_equivalente" localSheetId="12">'[9]Análise Tarifária'!$C$4</definedName>
    <definedName name="Passageiro_equivalente" localSheetId="16">'[9]Análise Tarifária'!$C$4</definedName>
    <definedName name="Passageiro_equivalente">'[9]Análise Tarifária'!$C$4</definedName>
    <definedName name="pesado_diant_sem_sem" localSheetId="16">'[3](05)Coef.Param.'!$E$7</definedName>
    <definedName name="pesado_diant_sem_sem">'[4](05)Coef.Param.'!$E$7</definedName>
    <definedName name="plano_de_saude" localSheetId="11">#REF!</definedName>
    <definedName name="plano_de_saude" localSheetId="12">#REF!</definedName>
    <definedName name="plano_de_saude" localSheetId="15">#REF!</definedName>
    <definedName name="plano_de_saude" localSheetId="16">#REF!</definedName>
    <definedName name="plano_de_saude" localSheetId="17">#REF!</definedName>
    <definedName name="plano_de_saude" localSheetId="18">#REF!</definedName>
    <definedName name="plano_de_saude">#REF!</definedName>
    <definedName name="PMM" localSheetId="11">#REF!</definedName>
    <definedName name="PMM" localSheetId="12">#REF!</definedName>
    <definedName name="PMM" localSheetId="15">#REF!</definedName>
    <definedName name="PMM" localSheetId="17">#REF!</definedName>
    <definedName name="PMM" localSheetId="18">#REF!</definedName>
    <definedName name="PMM">#REF!</definedName>
    <definedName name="PMM_operacional" localSheetId="11">#REF!</definedName>
    <definedName name="PMM_operacional" localSheetId="12">#REF!</definedName>
    <definedName name="PMM_operacional" localSheetId="15">#REF!</definedName>
    <definedName name="PMM_operacional" localSheetId="17">#REF!</definedName>
    <definedName name="PMM_operacional" localSheetId="18">#REF!</definedName>
    <definedName name="PMM_operacional">#REF!</definedName>
    <definedName name="PMM_Total" localSheetId="12">'[9]Análise Tarifária'!$C$9</definedName>
    <definedName name="PMM_Total" localSheetId="16">'[9]Análise Tarifária'!$C$9</definedName>
    <definedName name="PMM_Total">'[9]Análise Tarifária'!$C$9</definedName>
    <definedName name="pneu_novo" localSheetId="11">#REF!</definedName>
    <definedName name="pneu_novo" localSheetId="12">#REF!</definedName>
    <definedName name="pneu_novo" localSheetId="15">#REF!</definedName>
    <definedName name="pneu_novo" localSheetId="16">#REF!</definedName>
    <definedName name="pneu_novo" localSheetId="17">#REF!</definedName>
    <definedName name="pneu_novo" localSheetId="18">#REF!</definedName>
    <definedName name="pneu_novo">#REF!</definedName>
    <definedName name="PR_VEIUC_NOVO" localSheetId="10">#REF!</definedName>
    <definedName name="PR_VEIUC_NOVO" localSheetId="11">#REF!</definedName>
    <definedName name="PR_VEIUC_NOVO" localSheetId="12">#REF!</definedName>
    <definedName name="PR_VEIUC_NOVO" localSheetId="13">#REF!</definedName>
    <definedName name="PR_VEIUC_NOVO" localSheetId="14">#REF!</definedName>
    <definedName name="PR_VEIUC_NOVO" localSheetId="15">#REF!</definedName>
    <definedName name="PR_VEIUC_NOVO" localSheetId="16">#REF!</definedName>
    <definedName name="PR_VEIUC_NOVO" localSheetId="17">#REF!</definedName>
    <definedName name="PR_VEIUC_NOVO" localSheetId="18">#REF!</definedName>
    <definedName name="PR_VEIUC_NOVO" localSheetId="3">#REF!</definedName>
    <definedName name="PR_VEIUC_NOVO" localSheetId="5">#REF!</definedName>
    <definedName name="PR_VEIUC_NOVO" localSheetId="6">#REF!</definedName>
    <definedName name="PR_VEIUC_NOVO" localSheetId="8">#REF!</definedName>
    <definedName name="PR_VEIUC_NOVO" localSheetId="9">#REF!</definedName>
    <definedName name="PR_VEIUC_NOVO" localSheetId="0">#REF!</definedName>
    <definedName name="PR_VEIUC_NOVO">#REF!</definedName>
    <definedName name="PR_VEIUC_NOVO_12" localSheetId="11">#REF!</definedName>
    <definedName name="PR_VEIUC_NOVO_12" localSheetId="12">#REF!</definedName>
    <definedName name="PR_VEIUC_NOVO_12" localSheetId="15">#REF!</definedName>
    <definedName name="PR_VEIUC_NOVO_12" localSheetId="17">#REF!</definedName>
    <definedName name="PR_VEIUC_NOVO_12" localSheetId="18">#REF!</definedName>
    <definedName name="PR_VEIUC_NOVO_12">#REF!</definedName>
    <definedName name="PR_VEIUC_NOVO_2" localSheetId="11">#REF!</definedName>
    <definedName name="PR_VEIUC_NOVO_2" localSheetId="12">#REF!</definedName>
    <definedName name="PR_VEIUC_NOVO_2" localSheetId="17">#REF!</definedName>
    <definedName name="PR_VEIUC_NOVO_2" localSheetId="18">#REF!</definedName>
    <definedName name="PR_VEIUC_NOVO_2">#REF!</definedName>
    <definedName name="PR_VEIUC_NOVO_5" localSheetId="11">#REF!</definedName>
    <definedName name="PR_VEIUC_NOVO_5" localSheetId="12">#REF!</definedName>
    <definedName name="PR_VEIUC_NOVO_5" localSheetId="17">#REF!</definedName>
    <definedName name="PR_VEIUC_NOVO_5" localSheetId="18">#REF!</definedName>
    <definedName name="PR_VEIUC_NOVO_5">#REF!</definedName>
    <definedName name="PR_VEIUC_NOVO_7" localSheetId="11">#REF!</definedName>
    <definedName name="PR_VEIUC_NOVO_7" localSheetId="12">#REF!</definedName>
    <definedName name="PR_VEIUC_NOVO_7" localSheetId="17">#REF!</definedName>
    <definedName name="PR_VEIUC_NOVO_7" localSheetId="18">#REF!</definedName>
    <definedName name="PR_VEIUC_NOVO_7">#REF!</definedName>
    <definedName name="PR_VEIUC_NOVO_8" localSheetId="11">#REF!</definedName>
    <definedName name="PR_VEIUC_NOVO_8" localSheetId="12">#REF!</definedName>
    <definedName name="PR_VEIUC_NOVO_8" localSheetId="17">#REF!</definedName>
    <definedName name="PR_VEIUC_NOVO_8" localSheetId="18">#REF!</definedName>
    <definedName name="PR_VEIUC_NOVO_8">#REF!</definedName>
    <definedName name="prazo" localSheetId="0">#REF!</definedName>
    <definedName name="prazo">#N/A</definedName>
    <definedName name="prazo__44" localSheetId="10">#REF!</definedName>
    <definedName name="prazo__44" localSheetId="11">#REF!</definedName>
    <definedName name="prazo__44" localSheetId="12">#REF!</definedName>
    <definedName name="prazo__44" localSheetId="13">#REF!</definedName>
    <definedName name="prazo__44" localSheetId="14">#REF!</definedName>
    <definedName name="prazo__44" localSheetId="15">#REF!</definedName>
    <definedName name="prazo__44" localSheetId="16">#REF!</definedName>
    <definedName name="prazo__44" localSheetId="17">#REF!</definedName>
    <definedName name="prazo__44" localSheetId="18">#REF!</definedName>
    <definedName name="prazo__44" localSheetId="3">#REF!</definedName>
    <definedName name="prazo__44" localSheetId="4">#REF!</definedName>
    <definedName name="prazo__44" localSheetId="5">#REF!</definedName>
    <definedName name="prazo__44" localSheetId="6">#REF!</definedName>
    <definedName name="prazo__44" localSheetId="8">#REF!</definedName>
    <definedName name="prazo__44" localSheetId="9">#REF!</definedName>
    <definedName name="prazo__44" localSheetId="0">#REF!</definedName>
    <definedName name="prazo__44">#REF!</definedName>
    <definedName name="prazo_10" localSheetId="10">#REF!</definedName>
    <definedName name="prazo_10" localSheetId="11">#REF!</definedName>
    <definedName name="prazo_10" localSheetId="12">#REF!</definedName>
    <definedName name="prazo_10" localSheetId="13">#REF!</definedName>
    <definedName name="prazo_10" localSheetId="14">#REF!</definedName>
    <definedName name="prazo_10" localSheetId="15">#REF!</definedName>
    <definedName name="prazo_10" localSheetId="16">#REF!</definedName>
    <definedName name="prazo_10" localSheetId="17">#REF!</definedName>
    <definedName name="prazo_10" localSheetId="18">#REF!</definedName>
    <definedName name="prazo_10" localSheetId="3">#REF!</definedName>
    <definedName name="prazo_10" localSheetId="5">#REF!</definedName>
    <definedName name="prazo_10" localSheetId="6">#REF!</definedName>
    <definedName name="prazo_10" localSheetId="8">#REF!</definedName>
    <definedName name="prazo_10" localSheetId="9">#REF!</definedName>
    <definedName name="prazo_10" localSheetId="0">#REF!</definedName>
    <definedName name="prazo_10">#REF!</definedName>
    <definedName name="prazo_11" localSheetId="10">#REF!</definedName>
    <definedName name="prazo_11" localSheetId="11">#REF!</definedName>
    <definedName name="prazo_11" localSheetId="12">#REF!</definedName>
    <definedName name="prazo_11" localSheetId="13">#REF!</definedName>
    <definedName name="prazo_11" localSheetId="14">#REF!</definedName>
    <definedName name="prazo_11" localSheetId="15">#REF!</definedName>
    <definedName name="prazo_11" localSheetId="16">#REF!</definedName>
    <definedName name="prazo_11" localSheetId="17">#REF!</definedName>
    <definedName name="prazo_11" localSheetId="18">#REF!</definedName>
    <definedName name="prazo_11" localSheetId="3">#REF!</definedName>
    <definedName name="prazo_11" localSheetId="5">#REF!</definedName>
    <definedName name="prazo_11" localSheetId="6">#REF!</definedName>
    <definedName name="prazo_11" localSheetId="8">#REF!</definedName>
    <definedName name="prazo_11" localSheetId="9">#REF!</definedName>
    <definedName name="prazo_11" localSheetId="0">#REF!</definedName>
    <definedName name="prazo_11">#REF!</definedName>
    <definedName name="prazo_11_1">NA()</definedName>
    <definedName name="prazo_12" localSheetId="10">#REF!</definedName>
    <definedName name="prazo_12" localSheetId="11">#REF!</definedName>
    <definedName name="prazo_12" localSheetId="12">#REF!</definedName>
    <definedName name="prazo_12" localSheetId="13">#REF!</definedName>
    <definedName name="prazo_12" localSheetId="14">#REF!</definedName>
    <definedName name="prazo_12" localSheetId="15">#REF!</definedName>
    <definedName name="prazo_12" localSheetId="16">#REF!</definedName>
    <definedName name="prazo_12" localSheetId="17">#REF!</definedName>
    <definedName name="prazo_12" localSheetId="18">#REF!</definedName>
    <definedName name="prazo_12" localSheetId="3">#REF!</definedName>
    <definedName name="prazo_12" localSheetId="4">#REF!</definedName>
    <definedName name="prazo_12" localSheetId="5">#REF!</definedName>
    <definedName name="prazo_12" localSheetId="6">#REF!</definedName>
    <definedName name="prazo_12" localSheetId="8">#REF!</definedName>
    <definedName name="prazo_12" localSheetId="9">#REF!</definedName>
    <definedName name="prazo_12" localSheetId="0">#REF!</definedName>
    <definedName name="prazo_12">#REF!</definedName>
    <definedName name="prazo_18" localSheetId="10">#REF!</definedName>
    <definedName name="prazo_18" localSheetId="11">#REF!</definedName>
    <definedName name="prazo_18" localSheetId="12">#REF!</definedName>
    <definedName name="prazo_18" localSheetId="13">#REF!</definedName>
    <definedName name="prazo_18" localSheetId="14">#REF!</definedName>
    <definedName name="prazo_18" localSheetId="15">#REF!</definedName>
    <definedName name="prazo_18" localSheetId="16">#REF!</definedName>
    <definedName name="prazo_18" localSheetId="17">#REF!</definedName>
    <definedName name="prazo_18" localSheetId="18">#REF!</definedName>
    <definedName name="prazo_18" localSheetId="3">#REF!</definedName>
    <definedName name="prazo_18" localSheetId="4">#REF!</definedName>
    <definedName name="prazo_18" localSheetId="5">#REF!</definedName>
    <definedName name="prazo_18" localSheetId="6">#REF!</definedName>
    <definedName name="prazo_18" localSheetId="8">#REF!</definedName>
    <definedName name="prazo_18" localSheetId="9">#REF!</definedName>
    <definedName name="prazo_18" localSheetId="0">#REF!</definedName>
    <definedName name="prazo_18">#REF!</definedName>
    <definedName name="prazo_19" localSheetId="10">#REF!</definedName>
    <definedName name="prazo_19" localSheetId="11">#REF!</definedName>
    <definedName name="prazo_19" localSheetId="12">#REF!</definedName>
    <definedName name="prazo_19" localSheetId="13">#REF!</definedName>
    <definedName name="prazo_19" localSheetId="14">#REF!</definedName>
    <definedName name="prazo_19" localSheetId="15">#REF!</definedName>
    <definedName name="prazo_19" localSheetId="16">#REF!</definedName>
    <definedName name="prazo_19" localSheetId="17">#REF!</definedName>
    <definedName name="prazo_19" localSheetId="18">#REF!</definedName>
    <definedName name="prazo_19" localSheetId="3">#REF!</definedName>
    <definedName name="prazo_19" localSheetId="5">#REF!</definedName>
    <definedName name="prazo_19" localSheetId="6">#REF!</definedName>
    <definedName name="prazo_19" localSheetId="8">#REF!</definedName>
    <definedName name="prazo_19" localSheetId="9">#REF!</definedName>
    <definedName name="prazo_19" localSheetId="0">#REF!</definedName>
    <definedName name="prazo_19">#REF!</definedName>
    <definedName name="prazo_20" localSheetId="10">#REF!</definedName>
    <definedName name="prazo_20" localSheetId="11">#REF!</definedName>
    <definedName name="prazo_20" localSheetId="12">#REF!</definedName>
    <definedName name="prazo_20" localSheetId="13">#REF!</definedName>
    <definedName name="prazo_20" localSheetId="14">#REF!</definedName>
    <definedName name="prazo_20" localSheetId="16">#REF!</definedName>
    <definedName name="prazo_20" localSheetId="17">#REF!</definedName>
    <definedName name="prazo_20" localSheetId="18">#REF!</definedName>
    <definedName name="prazo_20" localSheetId="3">#REF!</definedName>
    <definedName name="prazo_20" localSheetId="4">#REF!</definedName>
    <definedName name="prazo_20" localSheetId="5">#REF!</definedName>
    <definedName name="prazo_20" localSheetId="6">#REF!</definedName>
    <definedName name="prazo_20" localSheetId="8">#REF!</definedName>
    <definedName name="prazo_20" localSheetId="9">#REF!</definedName>
    <definedName name="prazo_20" localSheetId="0">#REF!</definedName>
    <definedName name="prazo_20">#REF!</definedName>
    <definedName name="prazo_21" localSheetId="10">#REF!</definedName>
    <definedName name="prazo_21" localSheetId="11">#REF!</definedName>
    <definedName name="prazo_21" localSheetId="12">#REF!</definedName>
    <definedName name="prazo_21" localSheetId="13">#REF!</definedName>
    <definedName name="prazo_21" localSheetId="14">#REF!</definedName>
    <definedName name="prazo_21" localSheetId="16">#REF!</definedName>
    <definedName name="prazo_21" localSheetId="17">#REF!</definedName>
    <definedName name="prazo_21" localSheetId="18">#REF!</definedName>
    <definedName name="prazo_21" localSheetId="3">#REF!</definedName>
    <definedName name="prazo_21" localSheetId="4">#REF!</definedName>
    <definedName name="prazo_21" localSheetId="5">#REF!</definedName>
    <definedName name="prazo_21" localSheetId="6">#REF!</definedName>
    <definedName name="prazo_21" localSheetId="8">#REF!</definedName>
    <definedName name="prazo_21" localSheetId="9">#REF!</definedName>
    <definedName name="prazo_21" localSheetId="0">#REF!</definedName>
    <definedName name="prazo_21">#REF!</definedName>
    <definedName name="prazo_22" localSheetId="10">#REF!</definedName>
    <definedName name="prazo_22" localSheetId="11">#REF!</definedName>
    <definedName name="prazo_22" localSheetId="12">#REF!</definedName>
    <definedName name="prazo_22" localSheetId="13">#REF!</definedName>
    <definedName name="prazo_22" localSheetId="14">#REF!</definedName>
    <definedName name="prazo_22" localSheetId="16">#REF!</definedName>
    <definedName name="prazo_22" localSheetId="17">#REF!</definedName>
    <definedName name="prazo_22" localSheetId="18">#REF!</definedName>
    <definedName name="prazo_22" localSheetId="3">#REF!</definedName>
    <definedName name="prazo_22" localSheetId="4">#REF!</definedName>
    <definedName name="prazo_22" localSheetId="5">#REF!</definedName>
    <definedName name="prazo_22" localSheetId="6">#REF!</definedName>
    <definedName name="prazo_22" localSheetId="8">#REF!</definedName>
    <definedName name="prazo_22" localSheetId="9">#REF!</definedName>
    <definedName name="prazo_22" localSheetId="0">#REF!</definedName>
    <definedName name="prazo_22">#REF!</definedName>
    <definedName name="prazo_23" localSheetId="10">#REF!</definedName>
    <definedName name="prazo_23" localSheetId="11">#REF!</definedName>
    <definedName name="prazo_23" localSheetId="12">#REF!</definedName>
    <definedName name="prazo_23" localSheetId="13">#REF!</definedName>
    <definedName name="prazo_23" localSheetId="14">#REF!</definedName>
    <definedName name="prazo_23" localSheetId="16">#REF!</definedName>
    <definedName name="prazo_23" localSheetId="17">#REF!</definedName>
    <definedName name="prazo_23" localSheetId="18">#REF!</definedName>
    <definedName name="prazo_23" localSheetId="3">#REF!</definedName>
    <definedName name="prazo_23" localSheetId="4">#REF!</definedName>
    <definedName name="prazo_23" localSheetId="5">#REF!</definedName>
    <definedName name="prazo_23" localSheetId="6">#REF!</definedName>
    <definedName name="prazo_23" localSheetId="8">#REF!</definedName>
    <definedName name="prazo_23" localSheetId="9">#REF!</definedName>
    <definedName name="prazo_23" localSheetId="0">#REF!</definedName>
    <definedName name="prazo_23">#REF!</definedName>
    <definedName name="prazo_24" localSheetId="10">#REF!</definedName>
    <definedName name="prazo_24" localSheetId="11">#REF!</definedName>
    <definedName name="prazo_24" localSheetId="12">#REF!</definedName>
    <definedName name="prazo_24" localSheetId="13">#REF!</definedName>
    <definedName name="prazo_24" localSheetId="14">#REF!</definedName>
    <definedName name="prazo_24" localSheetId="16">#REF!</definedName>
    <definedName name="prazo_24" localSheetId="17">#REF!</definedName>
    <definedName name="prazo_24" localSheetId="18">#REF!</definedName>
    <definedName name="prazo_24" localSheetId="3">#REF!</definedName>
    <definedName name="prazo_24" localSheetId="4">#REF!</definedName>
    <definedName name="prazo_24" localSheetId="5">#REF!</definedName>
    <definedName name="prazo_24" localSheetId="6">#REF!</definedName>
    <definedName name="prazo_24" localSheetId="8">#REF!</definedName>
    <definedName name="prazo_24" localSheetId="9">#REF!</definedName>
    <definedName name="prazo_24" localSheetId="0">#REF!</definedName>
    <definedName name="prazo_24">#REF!</definedName>
    <definedName name="prazo_25" localSheetId="10">#REF!</definedName>
    <definedName name="prazo_25" localSheetId="11">#REF!</definedName>
    <definedName name="prazo_25" localSheetId="12">#REF!</definedName>
    <definedName name="prazo_25" localSheetId="13">#REF!</definedName>
    <definedName name="prazo_25" localSheetId="14">#REF!</definedName>
    <definedName name="prazo_25" localSheetId="16">#REF!</definedName>
    <definedName name="prazo_25" localSheetId="17">#REF!</definedName>
    <definedName name="prazo_25" localSheetId="18">#REF!</definedName>
    <definedName name="prazo_25" localSheetId="3">#REF!</definedName>
    <definedName name="prazo_25" localSheetId="4">#REF!</definedName>
    <definedName name="prazo_25" localSheetId="5">#REF!</definedName>
    <definedName name="prazo_25" localSheetId="6">#REF!</definedName>
    <definedName name="prazo_25" localSheetId="8">#REF!</definedName>
    <definedName name="prazo_25" localSheetId="9">#REF!</definedName>
    <definedName name="prazo_25" localSheetId="0">#REF!</definedName>
    <definedName name="prazo_25">#REF!</definedName>
    <definedName name="prazo_26" localSheetId="10">#REF!</definedName>
    <definedName name="prazo_26" localSheetId="11">#REF!</definedName>
    <definedName name="prazo_26" localSheetId="12">#REF!</definedName>
    <definedName name="prazo_26" localSheetId="13">#REF!</definedName>
    <definedName name="prazo_26" localSheetId="14">#REF!</definedName>
    <definedName name="prazo_26" localSheetId="16">#REF!</definedName>
    <definedName name="prazo_26" localSheetId="17">#REF!</definedName>
    <definedName name="prazo_26" localSheetId="18">#REF!</definedName>
    <definedName name="prazo_26" localSheetId="3">#REF!</definedName>
    <definedName name="prazo_26" localSheetId="4">#REF!</definedName>
    <definedName name="prazo_26" localSheetId="5">#REF!</definedName>
    <definedName name="prazo_26" localSheetId="6">#REF!</definedName>
    <definedName name="prazo_26" localSheetId="8">#REF!</definedName>
    <definedName name="prazo_26" localSheetId="9">#REF!</definedName>
    <definedName name="prazo_26" localSheetId="0">#REF!</definedName>
    <definedName name="prazo_26">#REF!</definedName>
    <definedName name="prazo_27" localSheetId="10">#REF!</definedName>
    <definedName name="prazo_27" localSheetId="11">#REF!</definedName>
    <definedName name="prazo_27" localSheetId="12">#REF!</definedName>
    <definedName name="prazo_27" localSheetId="13">#REF!</definedName>
    <definedName name="prazo_27" localSheetId="14">#REF!</definedName>
    <definedName name="prazo_27" localSheetId="16">#REF!</definedName>
    <definedName name="prazo_27" localSheetId="17">#REF!</definedName>
    <definedName name="prazo_27" localSheetId="18">#REF!</definedName>
    <definedName name="prazo_27" localSheetId="3">#REF!</definedName>
    <definedName name="prazo_27" localSheetId="4">#REF!</definedName>
    <definedName name="prazo_27" localSheetId="5">#REF!</definedName>
    <definedName name="prazo_27" localSheetId="6">#REF!</definedName>
    <definedName name="prazo_27" localSheetId="8">#REF!</definedName>
    <definedName name="prazo_27" localSheetId="9">#REF!</definedName>
    <definedName name="prazo_27" localSheetId="0">#REF!</definedName>
    <definedName name="prazo_27">#REF!</definedName>
    <definedName name="prazo_28" localSheetId="10">#REF!</definedName>
    <definedName name="prazo_28" localSheetId="11">#REF!</definedName>
    <definedName name="prazo_28" localSheetId="12">#REF!</definedName>
    <definedName name="prazo_28" localSheetId="13">#REF!</definedName>
    <definedName name="prazo_28" localSheetId="14">#REF!</definedName>
    <definedName name="prazo_28" localSheetId="16">#REF!</definedName>
    <definedName name="prazo_28" localSheetId="17">#REF!</definedName>
    <definedName name="prazo_28" localSheetId="18">#REF!</definedName>
    <definedName name="prazo_28" localSheetId="3">#REF!</definedName>
    <definedName name="prazo_28" localSheetId="4">#REF!</definedName>
    <definedName name="prazo_28" localSheetId="5">#REF!</definedName>
    <definedName name="prazo_28" localSheetId="6">#REF!</definedName>
    <definedName name="prazo_28" localSheetId="8">#REF!</definedName>
    <definedName name="prazo_28" localSheetId="9">#REF!</definedName>
    <definedName name="prazo_28" localSheetId="0">#REF!</definedName>
    <definedName name="prazo_28">#REF!</definedName>
    <definedName name="prazo_29" localSheetId="10">#REF!</definedName>
    <definedName name="prazo_29" localSheetId="11">#REF!</definedName>
    <definedName name="prazo_29" localSheetId="12">#REF!</definedName>
    <definedName name="prazo_29" localSheetId="13">#REF!</definedName>
    <definedName name="prazo_29" localSheetId="14">#REF!</definedName>
    <definedName name="prazo_29" localSheetId="16">#REF!</definedName>
    <definedName name="prazo_29" localSheetId="17">#REF!</definedName>
    <definedName name="prazo_29" localSheetId="18">#REF!</definedName>
    <definedName name="prazo_29" localSheetId="3">#REF!</definedName>
    <definedName name="prazo_29" localSheetId="4">#REF!</definedName>
    <definedName name="prazo_29" localSheetId="5">#REF!</definedName>
    <definedName name="prazo_29" localSheetId="6">#REF!</definedName>
    <definedName name="prazo_29" localSheetId="8">#REF!</definedName>
    <definedName name="prazo_29" localSheetId="9">#REF!</definedName>
    <definedName name="prazo_29" localSheetId="0">#REF!</definedName>
    <definedName name="prazo_29">#REF!</definedName>
    <definedName name="prazo_30" localSheetId="10">#REF!</definedName>
    <definedName name="prazo_30" localSheetId="11">#REF!</definedName>
    <definedName name="prazo_30" localSheetId="12">#REF!</definedName>
    <definedName name="prazo_30" localSheetId="13">#REF!</definedName>
    <definedName name="prazo_30" localSheetId="14">#REF!</definedName>
    <definedName name="prazo_30" localSheetId="16">#REF!</definedName>
    <definedName name="prazo_30" localSheetId="17">#REF!</definedName>
    <definedName name="prazo_30" localSheetId="18">#REF!</definedName>
    <definedName name="prazo_30" localSheetId="3">#REF!</definedName>
    <definedName name="prazo_30" localSheetId="4">#REF!</definedName>
    <definedName name="prazo_30" localSheetId="5">#REF!</definedName>
    <definedName name="prazo_30" localSheetId="6">#REF!</definedName>
    <definedName name="prazo_30" localSheetId="8">#REF!</definedName>
    <definedName name="prazo_30" localSheetId="9">#REF!</definedName>
    <definedName name="prazo_30" localSheetId="0">#REF!</definedName>
    <definedName name="prazo_30">#REF!</definedName>
    <definedName name="prazo_31" localSheetId="10">#REF!</definedName>
    <definedName name="prazo_31" localSheetId="11">#REF!</definedName>
    <definedName name="prazo_31" localSheetId="12">#REF!</definedName>
    <definedName name="prazo_31" localSheetId="13">#REF!</definedName>
    <definedName name="prazo_31" localSheetId="14">#REF!</definedName>
    <definedName name="prazo_31" localSheetId="16">#REF!</definedName>
    <definedName name="prazo_31" localSheetId="17">#REF!</definedName>
    <definedName name="prazo_31" localSheetId="18">#REF!</definedName>
    <definedName name="prazo_31" localSheetId="3">#REF!</definedName>
    <definedName name="prazo_31" localSheetId="4">#REF!</definedName>
    <definedName name="prazo_31" localSheetId="5">#REF!</definedName>
    <definedName name="prazo_31" localSheetId="6">#REF!</definedName>
    <definedName name="prazo_31" localSheetId="8">#REF!</definedName>
    <definedName name="prazo_31" localSheetId="9">#REF!</definedName>
    <definedName name="prazo_31" localSheetId="0">#REF!</definedName>
    <definedName name="prazo_31">#REF!</definedName>
    <definedName name="prazo_32" localSheetId="10">#REF!</definedName>
    <definedName name="prazo_32" localSheetId="11">#REF!</definedName>
    <definedName name="prazo_32" localSheetId="12">#REF!</definedName>
    <definedName name="prazo_32" localSheetId="13">#REF!</definedName>
    <definedName name="prazo_32" localSheetId="14">#REF!</definedName>
    <definedName name="prazo_32" localSheetId="16">#REF!</definedName>
    <definedName name="prazo_32" localSheetId="17">#REF!</definedName>
    <definedName name="prazo_32" localSheetId="18">#REF!</definedName>
    <definedName name="prazo_32" localSheetId="3">#REF!</definedName>
    <definedName name="prazo_32" localSheetId="4">#REF!</definedName>
    <definedName name="prazo_32" localSheetId="5">#REF!</definedName>
    <definedName name="prazo_32" localSheetId="6">#REF!</definedName>
    <definedName name="prazo_32" localSheetId="8">#REF!</definedName>
    <definedName name="prazo_32" localSheetId="9">#REF!</definedName>
    <definedName name="prazo_32" localSheetId="0">#REF!</definedName>
    <definedName name="prazo_32">#REF!</definedName>
    <definedName name="prazo_33" localSheetId="10">#REF!</definedName>
    <definedName name="prazo_33" localSheetId="11">#REF!</definedName>
    <definedName name="prazo_33" localSheetId="12">#REF!</definedName>
    <definedName name="prazo_33" localSheetId="13">#REF!</definedName>
    <definedName name="prazo_33" localSheetId="14">#REF!</definedName>
    <definedName name="prazo_33" localSheetId="16">#REF!</definedName>
    <definedName name="prazo_33" localSheetId="17">#REF!</definedName>
    <definedName name="prazo_33" localSheetId="18">#REF!</definedName>
    <definedName name="prazo_33" localSheetId="3">#REF!</definedName>
    <definedName name="prazo_33" localSheetId="4">#REF!</definedName>
    <definedName name="prazo_33" localSheetId="5">#REF!</definedName>
    <definedName name="prazo_33" localSheetId="6">#REF!</definedName>
    <definedName name="prazo_33" localSheetId="8">#REF!</definedName>
    <definedName name="prazo_33" localSheetId="9">#REF!</definedName>
    <definedName name="prazo_33" localSheetId="0">#REF!</definedName>
    <definedName name="prazo_33">#REF!</definedName>
    <definedName name="prazo_34" localSheetId="10">#REF!</definedName>
    <definedName name="prazo_34" localSheetId="11">#REF!</definedName>
    <definedName name="prazo_34" localSheetId="12">#REF!</definedName>
    <definedName name="prazo_34" localSheetId="13">#REF!</definedName>
    <definedName name="prazo_34" localSheetId="14">#REF!</definedName>
    <definedName name="prazo_34" localSheetId="16">#REF!</definedName>
    <definedName name="prazo_34" localSheetId="17">#REF!</definedName>
    <definedName name="prazo_34" localSheetId="18">#REF!</definedName>
    <definedName name="prazo_34" localSheetId="3">#REF!</definedName>
    <definedName name="prazo_34" localSheetId="4">#REF!</definedName>
    <definedName name="prazo_34" localSheetId="5">#REF!</definedName>
    <definedName name="prazo_34" localSheetId="6">#REF!</definedName>
    <definedName name="prazo_34" localSheetId="8">#REF!</definedName>
    <definedName name="prazo_34" localSheetId="9">#REF!</definedName>
    <definedName name="prazo_34" localSheetId="0">#REF!</definedName>
    <definedName name="prazo_34">#REF!</definedName>
    <definedName name="prazo_35" localSheetId="10">#REF!</definedName>
    <definedName name="prazo_35" localSheetId="11">#REF!</definedName>
    <definedName name="prazo_35" localSheetId="12">#REF!</definedName>
    <definedName name="prazo_35" localSheetId="13">#REF!</definedName>
    <definedName name="prazo_35" localSheetId="14">#REF!</definedName>
    <definedName name="prazo_35" localSheetId="16">#REF!</definedName>
    <definedName name="prazo_35" localSheetId="17">#REF!</definedName>
    <definedName name="prazo_35" localSheetId="18">#REF!</definedName>
    <definedName name="prazo_35" localSheetId="3">#REF!</definedName>
    <definedName name="prazo_35" localSheetId="4">#REF!</definedName>
    <definedName name="prazo_35" localSheetId="5">#REF!</definedName>
    <definedName name="prazo_35" localSheetId="6">#REF!</definedName>
    <definedName name="prazo_35" localSheetId="8">#REF!</definedName>
    <definedName name="prazo_35" localSheetId="9">#REF!</definedName>
    <definedName name="prazo_35" localSheetId="0">#REF!</definedName>
    <definedName name="prazo_35">#REF!</definedName>
    <definedName name="prazo_36" localSheetId="10">#REF!</definedName>
    <definedName name="prazo_36" localSheetId="11">#REF!</definedName>
    <definedName name="prazo_36" localSheetId="12">#REF!</definedName>
    <definedName name="prazo_36" localSheetId="13">#REF!</definedName>
    <definedName name="prazo_36" localSheetId="14">#REF!</definedName>
    <definedName name="prazo_36" localSheetId="16">#REF!</definedName>
    <definedName name="prazo_36" localSheetId="17">#REF!</definedName>
    <definedName name="prazo_36" localSheetId="18">#REF!</definedName>
    <definedName name="prazo_36" localSheetId="3">#REF!</definedName>
    <definedName name="prazo_36" localSheetId="4">#REF!</definedName>
    <definedName name="prazo_36" localSheetId="5">#REF!</definedName>
    <definedName name="prazo_36" localSheetId="6">#REF!</definedName>
    <definedName name="prazo_36" localSheetId="8">#REF!</definedName>
    <definedName name="prazo_36" localSheetId="9">#REF!</definedName>
    <definedName name="prazo_36" localSheetId="0">#REF!</definedName>
    <definedName name="prazo_36">#REF!</definedName>
    <definedName name="prazo_37" localSheetId="10">#REF!</definedName>
    <definedName name="prazo_37" localSheetId="11">#REF!</definedName>
    <definedName name="prazo_37" localSheetId="12">#REF!</definedName>
    <definedName name="prazo_37" localSheetId="13">#REF!</definedName>
    <definedName name="prazo_37" localSheetId="14">#REF!</definedName>
    <definedName name="prazo_37" localSheetId="16">#REF!</definedName>
    <definedName name="prazo_37" localSheetId="17">#REF!</definedName>
    <definedName name="prazo_37" localSheetId="18">#REF!</definedName>
    <definedName name="prazo_37" localSheetId="3">#REF!</definedName>
    <definedName name="prazo_37" localSheetId="4">#REF!</definedName>
    <definedName name="prazo_37" localSheetId="5">#REF!</definedName>
    <definedName name="prazo_37" localSheetId="6">#REF!</definedName>
    <definedName name="prazo_37" localSheetId="8">#REF!</definedName>
    <definedName name="prazo_37" localSheetId="9">#REF!</definedName>
    <definedName name="prazo_37" localSheetId="0">#REF!</definedName>
    <definedName name="prazo_37">#REF!</definedName>
    <definedName name="prazo_38" localSheetId="10">#REF!</definedName>
    <definedName name="prazo_38" localSheetId="11">#REF!</definedName>
    <definedName name="prazo_38" localSheetId="12">#REF!</definedName>
    <definedName name="prazo_38" localSheetId="13">#REF!</definedName>
    <definedName name="prazo_38" localSheetId="14">#REF!</definedName>
    <definedName name="prazo_38" localSheetId="16">#REF!</definedName>
    <definedName name="prazo_38" localSheetId="17">#REF!</definedName>
    <definedName name="prazo_38" localSheetId="18">#REF!</definedName>
    <definedName name="prazo_38" localSheetId="3">#REF!</definedName>
    <definedName name="prazo_38" localSheetId="4">#REF!</definedName>
    <definedName name="prazo_38" localSheetId="5">#REF!</definedName>
    <definedName name="prazo_38" localSheetId="6">#REF!</definedName>
    <definedName name="prazo_38" localSheetId="8">#REF!</definedName>
    <definedName name="prazo_38" localSheetId="9">#REF!</definedName>
    <definedName name="prazo_38" localSheetId="0">#REF!</definedName>
    <definedName name="prazo_38">#REF!</definedName>
    <definedName name="prazo_39" localSheetId="10">#REF!</definedName>
    <definedName name="prazo_39" localSheetId="11">#REF!</definedName>
    <definedName name="prazo_39" localSheetId="12">#REF!</definedName>
    <definedName name="prazo_39" localSheetId="13">#REF!</definedName>
    <definedName name="prazo_39" localSheetId="14">#REF!</definedName>
    <definedName name="prazo_39" localSheetId="16">#REF!</definedName>
    <definedName name="prazo_39" localSheetId="17">#REF!</definedName>
    <definedName name="prazo_39" localSheetId="18">#REF!</definedName>
    <definedName name="prazo_39" localSheetId="3">#REF!</definedName>
    <definedName name="prazo_39" localSheetId="5">#REF!</definedName>
    <definedName name="prazo_39" localSheetId="6">#REF!</definedName>
    <definedName name="prazo_39" localSheetId="8">#REF!</definedName>
    <definedName name="prazo_39" localSheetId="9">#REF!</definedName>
    <definedName name="prazo_39" localSheetId="0">#REF!</definedName>
    <definedName name="prazo_39">#REF!</definedName>
    <definedName name="prazo_40" localSheetId="10">#REF!</definedName>
    <definedName name="prazo_40" localSheetId="11">#REF!</definedName>
    <definedName name="prazo_40" localSheetId="12">#REF!</definedName>
    <definedName name="prazo_40" localSheetId="13">#REF!</definedName>
    <definedName name="prazo_40" localSheetId="14">#REF!</definedName>
    <definedName name="prazo_40" localSheetId="16">#REF!</definedName>
    <definedName name="prazo_40" localSheetId="17">#REF!</definedName>
    <definedName name="prazo_40" localSheetId="18">#REF!</definedName>
    <definedName name="prazo_40" localSheetId="3">#REF!</definedName>
    <definedName name="prazo_40" localSheetId="5">#REF!</definedName>
    <definedName name="prazo_40" localSheetId="6">#REF!</definedName>
    <definedName name="prazo_40" localSheetId="8">#REF!</definedName>
    <definedName name="prazo_40" localSheetId="9">#REF!</definedName>
    <definedName name="prazo_40" localSheetId="0">#REF!</definedName>
    <definedName name="prazo_40">#REF!</definedName>
    <definedName name="prazo_41" localSheetId="10">#REF!</definedName>
    <definedName name="prazo_41" localSheetId="11">#REF!</definedName>
    <definedName name="prazo_41" localSheetId="12">#REF!</definedName>
    <definedName name="prazo_41" localSheetId="13">#REF!</definedName>
    <definedName name="prazo_41" localSheetId="14">#REF!</definedName>
    <definedName name="prazo_41" localSheetId="16">#REF!</definedName>
    <definedName name="prazo_41" localSheetId="17">#REF!</definedName>
    <definedName name="prazo_41" localSheetId="18">#REF!</definedName>
    <definedName name="prazo_41" localSheetId="3">#REF!</definedName>
    <definedName name="prazo_41" localSheetId="5">#REF!</definedName>
    <definedName name="prazo_41" localSheetId="6">#REF!</definedName>
    <definedName name="prazo_41" localSheetId="8">#REF!</definedName>
    <definedName name="prazo_41" localSheetId="9">#REF!</definedName>
    <definedName name="prazo_41" localSheetId="0">#REF!</definedName>
    <definedName name="prazo_41">#REF!</definedName>
    <definedName name="prazo_42" localSheetId="10">#REF!</definedName>
    <definedName name="prazo_42" localSheetId="11">#REF!</definedName>
    <definedName name="prazo_42" localSheetId="12">#REF!</definedName>
    <definedName name="prazo_42" localSheetId="13">#REF!</definedName>
    <definedName name="prazo_42" localSheetId="14">#REF!</definedName>
    <definedName name="prazo_42" localSheetId="16">#REF!</definedName>
    <definedName name="prazo_42" localSheetId="17">#REF!</definedName>
    <definedName name="prazo_42" localSheetId="18">#REF!</definedName>
    <definedName name="prazo_42" localSheetId="3">#REF!</definedName>
    <definedName name="prazo_42" localSheetId="5">#REF!</definedName>
    <definedName name="prazo_42" localSheetId="6">#REF!</definedName>
    <definedName name="prazo_42" localSheetId="8">#REF!</definedName>
    <definedName name="prazo_42" localSheetId="9">#REF!</definedName>
    <definedName name="prazo_42" localSheetId="0">#REF!</definedName>
    <definedName name="prazo_42">#REF!</definedName>
    <definedName name="prazo_43" localSheetId="10">#REF!</definedName>
    <definedName name="prazo_43" localSheetId="11">#REF!</definedName>
    <definedName name="prazo_43" localSheetId="12">#REF!</definedName>
    <definedName name="prazo_43" localSheetId="13">#REF!</definedName>
    <definedName name="prazo_43" localSheetId="14">#REF!</definedName>
    <definedName name="prazo_43" localSheetId="16">#REF!</definedName>
    <definedName name="prazo_43" localSheetId="17">#REF!</definedName>
    <definedName name="prazo_43" localSheetId="18">#REF!</definedName>
    <definedName name="prazo_43" localSheetId="3">#REF!</definedName>
    <definedName name="prazo_43" localSheetId="5">#REF!</definedName>
    <definedName name="prazo_43" localSheetId="6">#REF!</definedName>
    <definedName name="prazo_43" localSheetId="8">#REF!</definedName>
    <definedName name="prazo_43" localSheetId="9">#REF!</definedName>
    <definedName name="prazo_43" localSheetId="0">#REF!</definedName>
    <definedName name="prazo_43">#REF!</definedName>
    <definedName name="prazo_44" localSheetId="10">#REF!</definedName>
    <definedName name="prazo_44" localSheetId="11">#REF!</definedName>
    <definedName name="prazo_44" localSheetId="12">#REF!</definedName>
    <definedName name="prazo_44" localSheetId="13">#REF!</definedName>
    <definedName name="prazo_44" localSheetId="14">#REF!</definedName>
    <definedName name="prazo_44" localSheetId="16">#REF!</definedName>
    <definedName name="prazo_44" localSheetId="17">#REF!</definedName>
    <definedName name="prazo_44" localSheetId="18">#REF!</definedName>
    <definedName name="prazo_44" localSheetId="3">#REF!</definedName>
    <definedName name="prazo_44" localSheetId="5">#REF!</definedName>
    <definedName name="prazo_44" localSheetId="6">#REF!</definedName>
    <definedName name="prazo_44" localSheetId="8">#REF!</definedName>
    <definedName name="prazo_44" localSheetId="9">#REF!</definedName>
    <definedName name="prazo_44" localSheetId="0">#REF!</definedName>
    <definedName name="prazo_44">#REF!</definedName>
    <definedName name="prazo_5" localSheetId="10">#REF!</definedName>
    <definedName name="prazo_5" localSheetId="11">#REF!</definedName>
    <definedName name="prazo_5" localSheetId="12">#REF!</definedName>
    <definedName name="prazo_5" localSheetId="13">#REF!</definedName>
    <definedName name="prazo_5" localSheetId="14">#REF!</definedName>
    <definedName name="prazo_5" localSheetId="16">#REF!</definedName>
    <definedName name="prazo_5" localSheetId="17">#REF!</definedName>
    <definedName name="prazo_5" localSheetId="18">#REF!</definedName>
    <definedName name="prazo_5" localSheetId="3">#REF!</definedName>
    <definedName name="prazo_5" localSheetId="5">#REF!</definedName>
    <definedName name="prazo_5" localSheetId="6">#REF!</definedName>
    <definedName name="prazo_5" localSheetId="8">#REF!</definedName>
    <definedName name="prazo_5" localSheetId="9">#REF!</definedName>
    <definedName name="prazo_5" localSheetId="0">#REF!</definedName>
    <definedName name="prazo_5">#REF!</definedName>
    <definedName name="prazo_6" localSheetId="10">#REF!</definedName>
    <definedName name="prazo_6" localSheetId="11">#REF!</definedName>
    <definedName name="prazo_6" localSheetId="12">#REF!</definedName>
    <definedName name="prazo_6" localSheetId="13">#REF!</definedName>
    <definedName name="prazo_6" localSheetId="14">#REF!</definedName>
    <definedName name="prazo_6" localSheetId="16">#REF!</definedName>
    <definedName name="prazo_6" localSheetId="17">#REF!</definedName>
    <definedName name="prazo_6" localSheetId="18">#REF!</definedName>
    <definedName name="prazo_6" localSheetId="3">#REF!</definedName>
    <definedName name="prazo_6" localSheetId="5">#REF!</definedName>
    <definedName name="prazo_6" localSheetId="6">#REF!</definedName>
    <definedName name="prazo_6" localSheetId="8">#REF!</definedName>
    <definedName name="prazo_6" localSheetId="9">#REF!</definedName>
    <definedName name="prazo_6" localSheetId="0">#REF!</definedName>
    <definedName name="prazo_6">#REF!</definedName>
    <definedName name="prazo_7" localSheetId="0">#REF!</definedName>
    <definedName name="prazo_7">#N/A</definedName>
    <definedName name="prazo_8" localSheetId="0">#REF!</definedName>
    <definedName name="prazo_8">#N/A</definedName>
    <definedName name="prazo_9" localSheetId="0">#REF!</definedName>
    <definedName name="prazo_9">#N/A</definedName>
    <definedName name="Print_Area_2" localSheetId="1">'[6](11)Enc.Soc.'!#REF!</definedName>
    <definedName name="Print_Area_2" localSheetId="11">'[6](11)Enc.Soc.'!#REF!</definedName>
    <definedName name="Print_Area_2" localSheetId="12">'(12)_Enc._Soc.'!#REF!</definedName>
    <definedName name="Print_Area_2" localSheetId="16">'[3](04)Enc.Soc.'!#REF!</definedName>
    <definedName name="Print_Area_2" localSheetId="17">'[7](11)Enc.Soc.'!#REF!</definedName>
    <definedName name="Print_Area_2" localSheetId="18">'[7](11)Enc.Soc.'!#REF!</definedName>
    <definedName name="Print_Area_2">'[7](11)Enc.Soc.'!#REF!</definedName>
    <definedName name="Print_Area_4" localSheetId="11">#REF!</definedName>
    <definedName name="Print_Area_4" localSheetId="12">#REF!</definedName>
    <definedName name="Print_Area_4" localSheetId="15">#REF!</definedName>
    <definedName name="Print_Area_4" localSheetId="16">#REF!</definedName>
    <definedName name="Print_Area_4" localSheetId="17">#REF!</definedName>
    <definedName name="Print_Area_4" localSheetId="18">#REF!</definedName>
    <definedName name="Print_Area_4">#REF!</definedName>
    <definedName name="Print_Area_7" localSheetId="17">#REF!</definedName>
    <definedName name="Print_Area_7">#REF!</definedName>
    <definedName name="Print_Area_8" localSheetId="11">#REF!</definedName>
    <definedName name="Print_Area_8" localSheetId="12">#REF!</definedName>
    <definedName name="Print_Area_8" localSheetId="15">#REF!</definedName>
    <definedName name="Print_Area_8" localSheetId="17">#REF!</definedName>
    <definedName name="Print_Area_8" localSheetId="18">#REF!</definedName>
    <definedName name="Print_Area_8">#REF!</definedName>
    <definedName name="Pro_labore" localSheetId="11">#REF!</definedName>
    <definedName name="Pro_labore" localSheetId="12">#REF!</definedName>
    <definedName name="Pro_labore" localSheetId="15">#REF!</definedName>
    <definedName name="Pro_labore" localSheetId="17">#REF!</definedName>
    <definedName name="Pro_labore" localSheetId="18">#REF!</definedName>
    <definedName name="Pro_labore">#REF!</definedName>
    <definedName name="q">#N/A</definedName>
    <definedName name="recapagem" localSheetId="11">#REF!</definedName>
    <definedName name="recapagem" localSheetId="12">#REF!</definedName>
    <definedName name="recapagem" localSheetId="15">#REF!</definedName>
    <definedName name="recapagem" localSheetId="16">#REF!</definedName>
    <definedName name="recapagem" localSheetId="17">#REF!</definedName>
    <definedName name="recapagem" localSheetId="18">#REF!</definedName>
    <definedName name="recapagem">#REF!</definedName>
    <definedName name="receita_publicidade" localSheetId="11">#REF!</definedName>
    <definedName name="receita_publicidade" localSheetId="12">#REF!</definedName>
    <definedName name="receita_publicidade" localSheetId="15">#REF!</definedName>
    <definedName name="receita_publicidade" localSheetId="17">#REF!</definedName>
    <definedName name="receita_publicidade" localSheetId="18">#REF!</definedName>
    <definedName name="receita_publicidade">#REF!</definedName>
    <definedName name="sal_cobrador" localSheetId="11">#REF!</definedName>
    <definedName name="sal_cobrador" localSheetId="12">#REF!</definedName>
    <definedName name="sal_cobrador" localSheetId="15">#REF!</definedName>
    <definedName name="sal_cobrador" localSheetId="17">#REF!</definedName>
    <definedName name="sal_cobrador" localSheetId="18">#REF!</definedName>
    <definedName name="sal_cobrador">#REF!</definedName>
    <definedName name="sal_fiscal" localSheetId="11">#REF!</definedName>
    <definedName name="sal_fiscal" localSheetId="12">#REF!</definedName>
    <definedName name="sal_fiscal" localSheetId="17">#REF!</definedName>
    <definedName name="sal_fiscal" localSheetId="18">#REF!</definedName>
    <definedName name="sal_fiscal">#REF!</definedName>
    <definedName name="sal_motorista" localSheetId="11">#REF!</definedName>
    <definedName name="sal_motorista" localSheetId="12">#REF!</definedName>
    <definedName name="sal_motorista" localSheetId="17">#REF!</definedName>
    <definedName name="sal_motorista" localSheetId="18">#REF!</definedName>
    <definedName name="sal_motorista">#REF!</definedName>
    <definedName name="salário" localSheetId="0">#REF!</definedName>
    <definedName name="salário">#N/A</definedName>
    <definedName name="salário_1" localSheetId="0">#REF!</definedName>
    <definedName name="salário_1">#N/A</definedName>
    <definedName name="salário_10" localSheetId="10">#REF!</definedName>
    <definedName name="salário_10" localSheetId="11">#REF!</definedName>
    <definedName name="salário_10" localSheetId="12">#REF!</definedName>
    <definedName name="salário_10" localSheetId="13">#REF!</definedName>
    <definedName name="salário_10" localSheetId="14">#REF!</definedName>
    <definedName name="salário_10" localSheetId="15">#REF!</definedName>
    <definedName name="salário_10" localSheetId="16">#REF!</definedName>
    <definedName name="salário_10" localSheetId="17">#REF!</definedName>
    <definedName name="salário_10" localSheetId="18">#REF!</definedName>
    <definedName name="salário_10" localSheetId="3">#REF!</definedName>
    <definedName name="salário_10" localSheetId="4">#REF!</definedName>
    <definedName name="salário_10" localSheetId="5">#REF!</definedName>
    <definedName name="salário_10" localSheetId="6">#REF!</definedName>
    <definedName name="salário_10" localSheetId="8">#REF!</definedName>
    <definedName name="salário_10" localSheetId="9">#REF!</definedName>
    <definedName name="salário_10" localSheetId="0">#REF!</definedName>
    <definedName name="salário_10">#REF!</definedName>
    <definedName name="salário_11" localSheetId="10">#REF!</definedName>
    <definedName name="salário_11" localSheetId="11">#REF!</definedName>
    <definedName name="salário_11" localSheetId="12">#REF!</definedName>
    <definedName name="salário_11" localSheetId="13">#REF!</definedName>
    <definedName name="salário_11" localSheetId="14">#REF!</definedName>
    <definedName name="salário_11" localSheetId="15">#REF!</definedName>
    <definedName name="salário_11" localSheetId="16">#REF!</definedName>
    <definedName name="salário_11" localSheetId="17">#REF!</definedName>
    <definedName name="salário_11" localSheetId="18">#REF!</definedName>
    <definedName name="salário_11" localSheetId="3">#REF!</definedName>
    <definedName name="salário_11" localSheetId="5">#REF!</definedName>
    <definedName name="salário_11" localSheetId="6">#REF!</definedName>
    <definedName name="salário_11" localSheetId="8">#REF!</definedName>
    <definedName name="salário_11" localSheetId="9">#REF!</definedName>
    <definedName name="salário_11" localSheetId="0">#REF!</definedName>
    <definedName name="salário_11">#REF!</definedName>
    <definedName name="salário_11_1">NA()</definedName>
    <definedName name="salário_12" localSheetId="10">#REF!</definedName>
    <definedName name="salário_12" localSheetId="11">#REF!</definedName>
    <definedName name="salário_12" localSheetId="12">#REF!</definedName>
    <definedName name="salário_12" localSheetId="13">#REF!</definedName>
    <definedName name="salário_12" localSheetId="14">#REF!</definedName>
    <definedName name="salário_12" localSheetId="15">#REF!</definedName>
    <definedName name="salário_12" localSheetId="16">#REF!</definedName>
    <definedName name="salário_12" localSheetId="17">#REF!</definedName>
    <definedName name="salário_12" localSheetId="18">#REF!</definedName>
    <definedName name="salário_12" localSheetId="3">#REF!</definedName>
    <definedName name="salário_12" localSheetId="4">#REF!</definedName>
    <definedName name="salário_12" localSheetId="5">#REF!</definedName>
    <definedName name="salário_12" localSheetId="6">#REF!</definedName>
    <definedName name="salário_12" localSheetId="8">#REF!</definedName>
    <definedName name="salário_12" localSheetId="9">#REF!</definedName>
    <definedName name="salário_12" localSheetId="0">#REF!</definedName>
    <definedName name="salário_12">#REF!</definedName>
    <definedName name="salário_18" localSheetId="10">#REF!</definedName>
    <definedName name="salário_18" localSheetId="11">#REF!</definedName>
    <definedName name="salário_18" localSheetId="12">#REF!</definedName>
    <definedName name="salário_18" localSheetId="13">#REF!</definedName>
    <definedName name="salário_18" localSheetId="14">#REF!</definedName>
    <definedName name="salário_18" localSheetId="15">#REF!</definedName>
    <definedName name="salário_18" localSheetId="16">#REF!</definedName>
    <definedName name="salário_18" localSheetId="17">#REF!</definedName>
    <definedName name="salário_18" localSheetId="18">#REF!</definedName>
    <definedName name="salário_18" localSheetId="3">#REF!</definedName>
    <definedName name="salário_18" localSheetId="4">#REF!</definedName>
    <definedName name="salário_18" localSheetId="5">#REF!</definedName>
    <definedName name="salário_18" localSheetId="6">#REF!</definedName>
    <definedName name="salário_18" localSheetId="8">#REF!</definedName>
    <definedName name="salário_18" localSheetId="9">#REF!</definedName>
    <definedName name="salário_18" localSheetId="0">#REF!</definedName>
    <definedName name="salário_18">#REF!</definedName>
    <definedName name="salário_19" localSheetId="10">#REF!</definedName>
    <definedName name="salário_19" localSheetId="11">#REF!</definedName>
    <definedName name="salário_19" localSheetId="12">#REF!</definedName>
    <definedName name="salário_19" localSheetId="13">#REF!</definedName>
    <definedName name="salário_19" localSheetId="14">#REF!</definedName>
    <definedName name="salário_19" localSheetId="15">#REF!</definedName>
    <definedName name="salário_19" localSheetId="16">#REF!</definedName>
    <definedName name="salário_19" localSheetId="17">#REF!</definedName>
    <definedName name="salário_19" localSheetId="18">#REF!</definedName>
    <definedName name="salário_19" localSheetId="3">#REF!</definedName>
    <definedName name="salário_19" localSheetId="5">#REF!</definedName>
    <definedName name="salário_19" localSheetId="6">#REF!</definedName>
    <definedName name="salário_19" localSheetId="8">#REF!</definedName>
    <definedName name="salário_19" localSheetId="9">#REF!</definedName>
    <definedName name="salário_19" localSheetId="0">#REF!</definedName>
    <definedName name="salário_19">#REF!</definedName>
    <definedName name="salário_20" localSheetId="10">#REF!</definedName>
    <definedName name="salário_20" localSheetId="11">#REF!</definedName>
    <definedName name="salário_20" localSheetId="12">#REF!</definedName>
    <definedName name="salário_20" localSheetId="13">#REF!</definedName>
    <definedName name="salário_20" localSheetId="14">#REF!</definedName>
    <definedName name="salário_20" localSheetId="16">#REF!</definedName>
    <definedName name="salário_20" localSheetId="17">#REF!</definedName>
    <definedName name="salário_20" localSheetId="18">#REF!</definedName>
    <definedName name="salário_20" localSheetId="3">#REF!</definedName>
    <definedName name="salário_20" localSheetId="4">#REF!</definedName>
    <definedName name="salário_20" localSheetId="5">#REF!</definedName>
    <definedName name="salário_20" localSheetId="6">#REF!</definedName>
    <definedName name="salário_20" localSheetId="8">#REF!</definedName>
    <definedName name="salário_20" localSheetId="9">#REF!</definedName>
    <definedName name="salário_20" localSheetId="0">#REF!</definedName>
    <definedName name="salário_20">#REF!</definedName>
    <definedName name="salário_21" localSheetId="10">#REF!</definedName>
    <definedName name="salário_21" localSheetId="11">#REF!</definedName>
    <definedName name="salário_21" localSheetId="12">#REF!</definedName>
    <definedName name="salário_21" localSheetId="13">#REF!</definedName>
    <definedName name="salário_21" localSheetId="14">#REF!</definedName>
    <definedName name="salário_21" localSheetId="16">#REF!</definedName>
    <definedName name="salário_21" localSheetId="17">#REF!</definedName>
    <definedName name="salário_21" localSheetId="18">#REF!</definedName>
    <definedName name="salário_21" localSheetId="3">#REF!</definedName>
    <definedName name="salário_21" localSheetId="4">#REF!</definedName>
    <definedName name="salário_21" localSheetId="5">#REF!</definedName>
    <definedName name="salário_21" localSheetId="6">#REF!</definedName>
    <definedName name="salário_21" localSheetId="8">#REF!</definedName>
    <definedName name="salário_21" localSheetId="9">#REF!</definedName>
    <definedName name="salário_21" localSheetId="0">#REF!</definedName>
    <definedName name="salário_21">#REF!</definedName>
    <definedName name="salário_22" localSheetId="10">#REF!</definedName>
    <definedName name="salário_22" localSheetId="11">#REF!</definedName>
    <definedName name="salário_22" localSheetId="12">#REF!</definedName>
    <definedName name="salário_22" localSheetId="13">#REF!</definedName>
    <definedName name="salário_22" localSheetId="14">#REF!</definedName>
    <definedName name="salário_22" localSheetId="16">#REF!</definedName>
    <definedName name="salário_22" localSheetId="17">#REF!</definedName>
    <definedName name="salário_22" localSheetId="18">#REF!</definedName>
    <definedName name="salário_22" localSheetId="3">#REF!</definedName>
    <definedName name="salário_22" localSheetId="4">#REF!</definedName>
    <definedName name="salário_22" localSheetId="5">#REF!</definedName>
    <definedName name="salário_22" localSheetId="6">#REF!</definedName>
    <definedName name="salário_22" localSheetId="8">#REF!</definedName>
    <definedName name="salário_22" localSheetId="9">#REF!</definedName>
    <definedName name="salário_22" localSheetId="0">#REF!</definedName>
    <definedName name="salário_22">#REF!</definedName>
    <definedName name="salário_23" localSheetId="10">#REF!</definedName>
    <definedName name="salário_23" localSheetId="11">#REF!</definedName>
    <definedName name="salário_23" localSheetId="12">#REF!</definedName>
    <definedName name="salário_23" localSheetId="13">#REF!</definedName>
    <definedName name="salário_23" localSheetId="14">#REF!</definedName>
    <definedName name="salário_23" localSheetId="16">#REF!</definedName>
    <definedName name="salário_23" localSheetId="17">#REF!</definedName>
    <definedName name="salário_23" localSheetId="18">#REF!</definedName>
    <definedName name="salário_23" localSheetId="3">#REF!</definedName>
    <definedName name="salário_23" localSheetId="4">#REF!</definedName>
    <definedName name="salário_23" localSheetId="5">#REF!</definedName>
    <definedName name="salário_23" localSheetId="6">#REF!</definedName>
    <definedName name="salário_23" localSheetId="8">#REF!</definedName>
    <definedName name="salário_23" localSheetId="9">#REF!</definedName>
    <definedName name="salário_23" localSheetId="0">#REF!</definedName>
    <definedName name="salário_23">#REF!</definedName>
    <definedName name="salário_24" localSheetId="10">#REF!</definedName>
    <definedName name="salário_24" localSheetId="11">#REF!</definedName>
    <definedName name="salário_24" localSheetId="12">#REF!</definedName>
    <definedName name="salário_24" localSheetId="13">#REF!</definedName>
    <definedName name="salário_24" localSheetId="14">#REF!</definedName>
    <definedName name="salário_24" localSheetId="16">#REF!</definedName>
    <definedName name="salário_24" localSheetId="17">#REF!</definedName>
    <definedName name="salário_24" localSheetId="18">#REF!</definedName>
    <definedName name="salário_24" localSheetId="3">#REF!</definedName>
    <definedName name="salário_24" localSheetId="4">#REF!</definedName>
    <definedName name="salário_24" localSheetId="5">#REF!</definedName>
    <definedName name="salário_24" localSheetId="6">#REF!</definedName>
    <definedName name="salário_24" localSheetId="8">#REF!</definedName>
    <definedName name="salário_24" localSheetId="9">#REF!</definedName>
    <definedName name="salário_24" localSheetId="0">#REF!</definedName>
    <definedName name="salário_24">#REF!</definedName>
    <definedName name="salário_25" localSheetId="10">#REF!</definedName>
    <definedName name="salário_25" localSheetId="11">#REF!</definedName>
    <definedName name="salário_25" localSheetId="12">#REF!</definedName>
    <definedName name="salário_25" localSheetId="13">#REF!</definedName>
    <definedName name="salário_25" localSheetId="14">#REF!</definedName>
    <definedName name="salário_25" localSheetId="16">#REF!</definedName>
    <definedName name="salário_25" localSheetId="17">#REF!</definedName>
    <definedName name="salário_25" localSheetId="18">#REF!</definedName>
    <definedName name="salário_25" localSheetId="3">#REF!</definedName>
    <definedName name="salário_25" localSheetId="4">#REF!</definedName>
    <definedName name="salário_25" localSheetId="5">#REF!</definedName>
    <definedName name="salário_25" localSheetId="6">#REF!</definedName>
    <definedName name="salário_25" localSheetId="8">#REF!</definedName>
    <definedName name="salário_25" localSheetId="9">#REF!</definedName>
    <definedName name="salário_25" localSheetId="0">#REF!</definedName>
    <definedName name="salário_25">#REF!</definedName>
    <definedName name="salário_26" localSheetId="10">#REF!</definedName>
    <definedName name="salário_26" localSheetId="11">#REF!</definedName>
    <definedName name="salário_26" localSheetId="12">#REF!</definedName>
    <definedName name="salário_26" localSheetId="13">#REF!</definedName>
    <definedName name="salário_26" localSheetId="14">#REF!</definedName>
    <definedName name="salário_26" localSheetId="16">#REF!</definedName>
    <definedName name="salário_26" localSheetId="17">#REF!</definedName>
    <definedName name="salário_26" localSheetId="18">#REF!</definedName>
    <definedName name="salário_26" localSheetId="3">#REF!</definedName>
    <definedName name="salário_26" localSheetId="4">#REF!</definedName>
    <definedName name="salário_26" localSheetId="5">#REF!</definedName>
    <definedName name="salário_26" localSheetId="6">#REF!</definedName>
    <definedName name="salário_26" localSheetId="8">#REF!</definedName>
    <definedName name="salário_26" localSheetId="9">#REF!</definedName>
    <definedName name="salário_26" localSheetId="0">#REF!</definedName>
    <definedName name="salário_26">#REF!</definedName>
    <definedName name="salário_27" localSheetId="10">#REF!</definedName>
    <definedName name="salário_27" localSheetId="11">#REF!</definedName>
    <definedName name="salário_27" localSheetId="12">#REF!</definedName>
    <definedName name="salário_27" localSheetId="13">#REF!</definedName>
    <definedName name="salário_27" localSheetId="14">#REF!</definedName>
    <definedName name="salário_27" localSheetId="16">#REF!</definedName>
    <definedName name="salário_27" localSheetId="17">#REF!</definedName>
    <definedName name="salário_27" localSheetId="18">#REF!</definedName>
    <definedName name="salário_27" localSheetId="3">#REF!</definedName>
    <definedName name="salário_27" localSheetId="4">#REF!</definedName>
    <definedName name="salário_27" localSheetId="5">#REF!</definedName>
    <definedName name="salário_27" localSheetId="6">#REF!</definedName>
    <definedName name="salário_27" localSheetId="8">#REF!</definedName>
    <definedName name="salário_27" localSheetId="9">#REF!</definedName>
    <definedName name="salário_27" localSheetId="0">#REF!</definedName>
    <definedName name="salário_27">#REF!</definedName>
    <definedName name="salário_28" localSheetId="10">#REF!</definedName>
    <definedName name="salário_28" localSheetId="11">#REF!</definedName>
    <definedName name="salário_28" localSheetId="12">#REF!</definedName>
    <definedName name="salário_28" localSheetId="13">#REF!</definedName>
    <definedName name="salário_28" localSheetId="14">#REF!</definedName>
    <definedName name="salário_28" localSheetId="16">#REF!</definedName>
    <definedName name="salário_28" localSheetId="17">#REF!</definedName>
    <definedName name="salário_28" localSheetId="18">#REF!</definedName>
    <definedName name="salário_28" localSheetId="3">#REF!</definedName>
    <definedName name="salário_28" localSheetId="4">#REF!</definedName>
    <definedName name="salário_28" localSheetId="5">#REF!</definedName>
    <definedName name="salário_28" localSheetId="6">#REF!</definedName>
    <definedName name="salário_28" localSheetId="8">#REF!</definedName>
    <definedName name="salário_28" localSheetId="9">#REF!</definedName>
    <definedName name="salário_28" localSheetId="0">#REF!</definedName>
    <definedName name="salário_28">#REF!</definedName>
    <definedName name="salário_29" localSheetId="10">#REF!</definedName>
    <definedName name="salário_29" localSheetId="11">#REF!</definedName>
    <definedName name="salário_29" localSheetId="12">#REF!</definedName>
    <definedName name="salário_29" localSheetId="13">#REF!</definedName>
    <definedName name="salário_29" localSheetId="14">#REF!</definedName>
    <definedName name="salário_29" localSheetId="16">#REF!</definedName>
    <definedName name="salário_29" localSheetId="17">#REF!</definedName>
    <definedName name="salário_29" localSheetId="18">#REF!</definedName>
    <definedName name="salário_29" localSheetId="3">#REF!</definedName>
    <definedName name="salário_29" localSheetId="4">#REF!</definedName>
    <definedName name="salário_29" localSheetId="5">#REF!</definedName>
    <definedName name="salário_29" localSheetId="6">#REF!</definedName>
    <definedName name="salário_29" localSheetId="8">#REF!</definedName>
    <definedName name="salário_29" localSheetId="9">#REF!</definedName>
    <definedName name="salário_29" localSheetId="0">#REF!</definedName>
    <definedName name="salário_29">#REF!</definedName>
    <definedName name="salário_30" localSheetId="10">#REF!</definedName>
    <definedName name="salário_30" localSheetId="11">#REF!</definedName>
    <definedName name="salário_30" localSheetId="12">#REF!</definedName>
    <definedName name="salário_30" localSheetId="13">#REF!</definedName>
    <definedName name="salário_30" localSheetId="14">#REF!</definedName>
    <definedName name="salário_30" localSheetId="16">#REF!</definedName>
    <definedName name="salário_30" localSheetId="17">#REF!</definedName>
    <definedName name="salário_30" localSheetId="18">#REF!</definedName>
    <definedName name="salário_30" localSheetId="3">#REF!</definedName>
    <definedName name="salário_30" localSheetId="4">#REF!</definedName>
    <definedName name="salário_30" localSheetId="5">#REF!</definedName>
    <definedName name="salário_30" localSheetId="6">#REF!</definedName>
    <definedName name="salário_30" localSheetId="8">#REF!</definedName>
    <definedName name="salário_30" localSheetId="9">#REF!</definedName>
    <definedName name="salário_30" localSheetId="0">#REF!</definedName>
    <definedName name="salário_30">#REF!</definedName>
    <definedName name="salário_31" localSheetId="10">#REF!</definedName>
    <definedName name="salário_31" localSheetId="11">#REF!</definedName>
    <definedName name="salário_31" localSheetId="12">#REF!</definedName>
    <definedName name="salário_31" localSheetId="13">#REF!</definedName>
    <definedName name="salário_31" localSheetId="14">#REF!</definedName>
    <definedName name="salário_31" localSheetId="16">#REF!</definedName>
    <definedName name="salário_31" localSheetId="17">#REF!</definedName>
    <definedName name="salário_31" localSheetId="18">#REF!</definedName>
    <definedName name="salário_31" localSheetId="3">#REF!</definedName>
    <definedName name="salário_31" localSheetId="4">#REF!</definedName>
    <definedName name="salário_31" localSheetId="5">#REF!</definedName>
    <definedName name="salário_31" localSheetId="6">#REF!</definedName>
    <definedName name="salário_31" localSheetId="8">#REF!</definedName>
    <definedName name="salário_31" localSheetId="9">#REF!</definedName>
    <definedName name="salário_31" localSheetId="0">#REF!</definedName>
    <definedName name="salário_31">#REF!</definedName>
    <definedName name="salário_32" localSheetId="10">#REF!</definedName>
    <definedName name="salário_32" localSheetId="11">#REF!</definedName>
    <definedName name="salário_32" localSheetId="12">#REF!</definedName>
    <definedName name="salário_32" localSheetId="13">#REF!</definedName>
    <definedName name="salário_32" localSheetId="14">#REF!</definedName>
    <definedName name="salário_32" localSheetId="16">#REF!</definedName>
    <definedName name="salário_32" localSheetId="17">#REF!</definedName>
    <definedName name="salário_32" localSheetId="18">#REF!</definedName>
    <definedName name="salário_32" localSheetId="3">#REF!</definedName>
    <definedName name="salário_32" localSheetId="4">#REF!</definedName>
    <definedName name="salário_32" localSheetId="5">#REF!</definedName>
    <definedName name="salário_32" localSheetId="6">#REF!</definedName>
    <definedName name="salário_32" localSheetId="8">#REF!</definedName>
    <definedName name="salário_32" localSheetId="9">#REF!</definedName>
    <definedName name="salário_32" localSheetId="0">#REF!</definedName>
    <definedName name="salário_32">#REF!</definedName>
    <definedName name="salário_33" localSheetId="10">#REF!</definedName>
    <definedName name="salário_33" localSheetId="11">#REF!</definedName>
    <definedName name="salário_33" localSheetId="12">#REF!</definedName>
    <definedName name="salário_33" localSheetId="13">#REF!</definedName>
    <definedName name="salário_33" localSheetId="14">#REF!</definedName>
    <definedName name="salário_33" localSheetId="16">#REF!</definedName>
    <definedName name="salário_33" localSheetId="17">#REF!</definedName>
    <definedName name="salário_33" localSheetId="18">#REF!</definedName>
    <definedName name="salário_33" localSheetId="3">#REF!</definedName>
    <definedName name="salário_33" localSheetId="4">#REF!</definedName>
    <definedName name="salário_33" localSheetId="5">#REF!</definedName>
    <definedName name="salário_33" localSheetId="6">#REF!</definedName>
    <definedName name="salário_33" localSheetId="8">#REF!</definedName>
    <definedName name="salário_33" localSheetId="9">#REF!</definedName>
    <definedName name="salário_33" localSheetId="0">#REF!</definedName>
    <definedName name="salário_33">#REF!</definedName>
    <definedName name="salário_34" localSheetId="10">#REF!</definedName>
    <definedName name="salário_34" localSheetId="11">#REF!</definedName>
    <definedName name="salário_34" localSheetId="12">#REF!</definedName>
    <definedName name="salário_34" localSheetId="13">#REF!</definedName>
    <definedName name="salário_34" localSheetId="14">#REF!</definedName>
    <definedName name="salário_34" localSheetId="16">#REF!</definedName>
    <definedName name="salário_34" localSheetId="17">#REF!</definedName>
    <definedName name="salário_34" localSheetId="18">#REF!</definedName>
    <definedName name="salário_34" localSheetId="3">#REF!</definedName>
    <definedName name="salário_34" localSheetId="4">#REF!</definedName>
    <definedName name="salário_34" localSheetId="5">#REF!</definedName>
    <definedName name="salário_34" localSheetId="6">#REF!</definedName>
    <definedName name="salário_34" localSheetId="8">#REF!</definedName>
    <definedName name="salário_34" localSheetId="9">#REF!</definedName>
    <definedName name="salário_34" localSheetId="0">#REF!</definedName>
    <definedName name="salário_34">#REF!</definedName>
    <definedName name="salário_35" localSheetId="10">#REF!</definedName>
    <definedName name="salário_35" localSheetId="11">#REF!</definedName>
    <definedName name="salário_35" localSheetId="12">#REF!</definedName>
    <definedName name="salário_35" localSheetId="13">#REF!</definedName>
    <definedName name="salário_35" localSheetId="14">#REF!</definedName>
    <definedName name="salário_35" localSheetId="16">#REF!</definedName>
    <definedName name="salário_35" localSheetId="17">#REF!</definedName>
    <definedName name="salário_35" localSheetId="18">#REF!</definedName>
    <definedName name="salário_35" localSheetId="3">#REF!</definedName>
    <definedName name="salário_35" localSheetId="4">#REF!</definedName>
    <definedName name="salário_35" localSheetId="5">#REF!</definedName>
    <definedName name="salário_35" localSheetId="6">#REF!</definedName>
    <definedName name="salário_35" localSheetId="8">#REF!</definedName>
    <definedName name="salário_35" localSheetId="9">#REF!</definedName>
    <definedName name="salário_35" localSheetId="0">#REF!</definedName>
    <definedName name="salário_35">#REF!</definedName>
    <definedName name="salário_36" localSheetId="10">#REF!</definedName>
    <definedName name="salário_36" localSheetId="11">#REF!</definedName>
    <definedName name="salário_36" localSheetId="12">#REF!</definedName>
    <definedName name="salário_36" localSheetId="13">#REF!</definedName>
    <definedName name="salário_36" localSheetId="14">#REF!</definedName>
    <definedName name="salário_36" localSheetId="16">#REF!</definedName>
    <definedName name="salário_36" localSheetId="17">#REF!</definedName>
    <definedName name="salário_36" localSheetId="18">#REF!</definedName>
    <definedName name="salário_36" localSheetId="3">#REF!</definedName>
    <definedName name="salário_36" localSheetId="4">#REF!</definedName>
    <definedName name="salário_36" localSheetId="5">#REF!</definedName>
    <definedName name="salário_36" localSheetId="6">#REF!</definedName>
    <definedName name="salário_36" localSheetId="8">#REF!</definedName>
    <definedName name="salário_36" localSheetId="9">#REF!</definedName>
    <definedName name="salário_36" localSheetId="0">#REF!</definedName>
    <definedName name="salário_36">#REF!</definedName>
    <definedName name="salário_37" localSheetId="10">#REF!</definedName>
    <definedName name="salário_37" localSheetId="11">#REF!</definedName>
    <definedName name="salário_37" localSheetId="12">#REF!</definedName>
    <definedName name="salário_37" localSheetId="13">#REF!</definedName>
    <definedName name="salário_37" localSheetId="14">#REF!</definedName>
    <definedName name="salário_37" localSheetId="16">#REF!</definedName>
    <definedName name="salário_37" localSheetId="17">#REF!</definedName>
    <definedName name="salário_37" localSheetId="18">#REF!</definedName>
    <definedName name="salário_37" localSheetId="3">#REF!</definedName>
    <definedName name="salário_37" localSheetId="4">#REF!</definedName>
    <definedName name="salário_37" localSheetId="5">#REF!</definedName>
    <definedName name="salário_37" localSheetId="6">#REF!</definedName>
    <definedName name="salário_37" localSheetId="8">#REF!</definedName>
    <definedName name="salário_37" localSheetId="9">#REF!</definedName>
    <definedName name="salário_37" localSheetId="0">#REF!</definedName>
    <definedName name="salário_37">#REF!</definedName>
    <definedName name="salário_38" localSheetId="10">#REF!</definedName>
    <definedName name="salário_38" localSheetId="11">#REF!</definedName>
    <definedName name="salário_38" localSheetId="12">#REF!</definedName>
    <definedName name="salário_38" localSheetId="13">#REF!</definedName>
    <definedName name="salário_38" localSheetId="14">#REF!</definedName>
    <definedName name="salário_38" localSheetId="16">#REF!</definedName>
    <definedName name="salário_38" localSheetId="17">#REF!</definedName>
    <definedName name="salário_38" localSheetId="18">#REF!</definedName>
    <definedName name="salário_38" localSheetId="3">#REF!</definedName>
    <definedName name="salário_38" localSheetId="4">#REF!</definedName>
    <definedName name="salário_38" localSheetId="5">#REF!</definedName>
    <definedName name="salário_38" localSheetId="6">#REF!</definedName>
    <definedName name="salário_38" localSheetId="8">#REF!</definedName>
    <definedName name="salário_38" localSheetId="9">#REF!</definedName>
    <definedName name="salário_38" localSheetId="0">#REF!</definedName>
    <definedName name="salário_38">#REF!</definedName>
    <definedName name="salário_39" localSheetId="10">#REF!</definedName>
    <definedName name="salário_39" localSheetId="11">#REF!</definedName>
    <definedName name="salário_39" localSheetId="12">#REF!</definedName>
    <definedName name="salário_39" localSheetId="13">#REF!</definedName>
    <definedName name="salário_39" localSheetId="14">#REF!</definedName>
    <definedName name="salário_39" localSheetId="16">#REF!</definedName>
    <definedName name="salário_39" localSheetId="17">#REF!</definedName>
    <definedName name="salário_39" localSheetId="18">#REF!</definedName>
    <definedName name="salário_39" localSheetId="3">#REF!</definedName>
    <definedName name="salário_39" localSheetId="5">#REF!</definedName>
    <definedName name="salário_39" localSheetId="6">#REF!</definedName>
    <definedName name="salário_39" localSheetId="8">#REF!</definedName>
    <definedName name="salário_39" localSheetId="9">#REF!</definedName>
    <definedName name="salário_39" localSheetId="0">#REF!</definedName>
    <definedName name="salário_39">#REF!</definedName>
    <definedName name="salario_40" localSheetId="10">#REF!</definedName>
    <definedName name="salario_40" localSheetId="11">#REF!</definedName>
    <definedName name="salario_40" localSheetId="12">#REF!</definedName>
    <definedName name="salario_40" localSheetId="13">#REF!</definedName>
    <definedName name="salario_40" localSheetId="14">#REF!</definedName>
    <definedName name="salario_40" localSheetId="16">#REF!</definedName>
    <definedName name="salario_40" localSheetId="17">#REF!</definedName>
    <definedName name="salario_40" localSheetId="18">#REF!</definedName>
    <definedName name="salario_40" localSheetId="3">#REF!</definedName>
    <definedName name="salario_40" localSheetId="5">#REF!</definedName>
    <definedName name="salario_40" localSheetId="6">#REF!</definedName>
    <definedName name="salario_40" localSheetId="8">#REF!</definedName>
    <definedName name="salario_40" localSheetId="9">#REF!</definedName>
    <definedName name="salario_40" localSheetId="0">#REF!</definedName>
    <definedName name="salario_40">#REF!</definedName>
    <definedName name="salario_41" localSheetId="10">#REF!</definedName>
    <definedName name="salario_41" localSheetId="11">#REF!</definedName>
    <definedName name="salario_41" localSheetId="12">#REF!</definedName>
    <definedName name="salario_41" localSheetId="13">#REF!</definedName>
    <definedName name="salario_41" localSheetId="14">#REF!</definedName>
    <definedName name="salario_41" localSheetId="16">#REF!</definedName>
    <definedName name="salario_41" localSheetId="17">#REF!</definedName>
    <definedName name="salario_41" localSheetId="18">#REF!</definedName>
    <definedName name="salario_41" localSheetId="3">#REF!</definedName>
    <definedName name="salario_41" localSheetId="5">#REF!</definedName>
    <definedName name="salario_41" localSheetId="6">#REF!</definedName>
    <definedName name="salario_41" localSheetId="8">#REF!</definedName>
    <definedName name="salario_41" localSheetId="9">#REF!</definedName>
    <definedName name="salario_41" localSheetId="0">#REF!</definedName>
    <definedName name="salario_41">#REF!</definedName>
    <definedName name="salário_42" localSheetId="10">#REF!</definedName>
    <definedName name="salário_42" localSheetId="11">#REF!</definedName>
    <definedName name="salário_42" localSheetId="12">#REF!</definedName>
    <definedName name="salário_42" localSheetId="13">#REF!</definedName>
    <definedName name="salário_42" localSheetId="14">#REF!</definedName>
    <definedName name="salário_42" localSheetId="16">#REF!</definedName>
    <definedName name="salário_42" localSheetId="17">#REF!</definedName>
    <definedName name="salário_42" localSheetId="18">#REF!</definedName>
    <definedName name="salário_42" localSheetId="3">#REF!</definedName>
    <definedName name="salário_42" localSheetId="5">#REF!</definedName>
    <definedName name="salário_42" localSheetId="6">#REF!</definedName>
    <definedName name="salário_42" localSheetId="8">#REF!</definedName>
    <definedName name="salário_42" localSheetId="9">#REF!</definedName>
    <definedName name="salário_42" localSheetId="0">#REF!</definedName>
    <definedName name="salário_42">#REF!</definedName>
    <definedName name="salário_43" localSheetId="10">#REF!</definedName>
    <definedName name="salário_43" localSheetId="11">#REF!</definedName>
    <definedName name="salário_43" localSheetId="12">#REF!</definedName>
    <definedName name="salário_43" localSheetId="13">#REF!</definedName>
    <definedName name="salário_43" localSheetId="14">#REF!</definedName>
    <definedName name="salário_43" localSheetId="16">#REF!</definedName>
    <definedName name="salário_43" localSheetId="17">#REF!</definedName>
    <definedName name="salário_43" localSheetId="18">#REF!</definedName>
    <definedName name="salário_43" localSheetId="3">#REF!</definedName>
    <definedName name="salário_43" localSheetId="5">#REF!</definedName>
    <definedName name="salário_43" localSheetId="6">#REF!</definedName>
    <definedName name="salário_43" localSheetId="8">#REF!</definedName>
    <definedName name="salário_43" localSheetId="9">#REF!</definedName>
    <definedName name="salário_43" localSheetId="0">#REF!</definedName>
    <definedName name="salário_43">#REF!</definedName>
    <definedName name="salário_44" localSheetId="10">#REF!</definedName>
    <definedName name="salário_44" localSheetId="11">#REF!</definedName>
    <definedName name="salário_44" localSheetId="12">#REF!</definedName>
    <definedName name="salário_44" localSheetId="13">#REF!</definedName>
    <definedName name="salário_44" localSheetId="14">#REF!</definedName>
    <definedName name="salário_44" localSheetId="16">#REF!</definedName>
    <definedName name="salário_44" localSheetId="17">#REF!</definedName>
    <definedName name="salário_44" localSheetId="18">#REF!</definedName>
    <definedName name="salário_44" localSheetId="3">#REF!</definedName>
    <definedName name="salário_44" localSheetId="5">#REF!</definedName>
    <definedName name="salário_44" localSheetId="6">#REF!</definedName>
    <definedName name="salário_44" localSheetId="8">#REF!</definedName>
    <definedName name="salário_44" localSheetId="9">#REF!</definedName>
    <definedName name="salário_44" localSheetId="0">#REF!</definedName>
    <definedName name="salário_44">#REF!</definedName>
    <definedName name="salário_45" localSheetId="10">#REF!</definedName>
    <definedName name="salário_45" localSheetId="11">#REF!</definedName>
    <definedName name="salário_45" localSheetId="12">#REF!</definedName>
    <definedName name="salário_45" localSheetId="13">#REF!</definedName>
    <definedName name="salário_45" localSheetId="14">#REF!</definedName>
    <definedName name="salário_45" localSheetId="16">#REF!</definedName>
    <definedName name="salário_45" localSheetId="17">#REF!</definedName>
    <definedName name="salário_45" localSheetId="18">#REF!</definedName>
    <definedName name="salário_45" localSheetId="3">#REF!</definedName>
    <definedName name="salário_45" localSheetId="5">#REF!</definedName>
    <definedName name="salário_45" localSheetId="6">#REF!</definedName>
    <definedName name="salário_45" localSheetId="8">#REF!</definedName>
    <definedName name="salário_45" localSheetId="9">#REF!</definedName>
    <definedName name="salário_45" localSheetId="0">#REF!</definedName>
    <definedName name="salário_45">#REF!</definedName>
    <definedName name="salário_46" localSheetId="10">#REF!</definedName>
    <definedName name="salário_46" localSheetId="11">#REF!</definedName>
    <definedName name="salário_46" localSheetId="12">#REF!</definedName>
    <definedName name="salário_46" localSheetId="13">#REF!</definedName>
    <definedName name="salário_46" localSheetId="14">#REF!</definedName>
    <definedName name="salário_46" localSheetId="16">#REF!</definedName>
    <definedName name="salário_46" localSheetId="17">#REF!</definedName>
    <definedName name="salário_46" localSheetId="18">#REF!</definedName>
    <definedName name="salário_46" localSheetId="3">#REF!</definedName>
    <definedName name="salário_46" localSheetId="5">#REF!</definedName>
    <definedName name="salário_46" localSheetId="6">#REF!</definedName>
    <definedName name="salário_46" localSheetId="8">#REF!</definedName>
    <definedName name="salário_46" localSheetId="9">#REF!</definedName>
    <definedName name="salário_46" localSheetId="0">#REF!</definedName>
    <definedName name="salário_46">#REF!</definedName>
    <definedName name="salário_47" localSheetId="10">#REF!</definedName>
    <definedName name="salário_47" localSheetId="11">#REF!</definedName>
    <definedName name="salário_47" localSheetId="12">#REF!</definedName>
    <definedName name="salário_47" localSheetId="13">#REF!</definedName>
    <definedName name="salário_47" localSheetId="14">#REF!</definedName>
    <definedName name="salário_47" localSheetId="16">#REF!</definedName>
    <definedName name="salário_47" localSheetId="17">#REF!</definedName>
    <definedName name="salário_47" localSheetId="18">#REF!</definedName>
    <definedName name="salário_47" localSheetId="3">#REF!</definedName>
    <definedName name="salário_47" localSheetId="5">#REF!</definedName>
    <definedName name="salário_47" localSheetId="6">#REF!</definedName>
    <definedName name="salário_47" localSheetId="8">#REF!</definedName>
    <definedName name="salário_47" localSheetId="9">#REF!</definedName>
    <definedName name="salário_47" localSheetId="0">#REF!</definedName>
    <definedName name="salário_47">#REF!</definedName>
    <definedName name="salário_48" localSheetId="10">#REF!</definedName>
    <definedName name="salário_48" localSheetId="11">#REF!</definedName>
    <definedName name="salário_48" localSheetId="12">#REF!</definedName>
    <definedName name="salário_48" localSheetId="13">#REF!</definedName>
    <definedName name="salário_48" localSheetId="14">#REF!</definedName>
    <definedName name="salário_48" localSheetId="16">#REF!</definedName>
    <definedName name="salário_48" localSheetId="17">#REF!</definedName>
    <definedName name="salário_48" localSheetId="18">#REF!</definedName>
    <definedName name="salário_48" localSheetId="3">#REF!</definedName>
    <definedName name="salário_48" localSheetId="5">#REF!</definedName>
    <definedName name="salário_48" localSheetId="6">#REF!</definedName>
    <definedName name="salário_48" localSheetId="8">#REF!</definedName>
    <definedName name="salário_48" localSheetId="9">#REF!</definedName>
    <definedName name="salário_48" localSheetId="0">#REF!</definedName>
    <definedName name="salário_48">#REF!</definedName>
    <definedName name="salário_49" localSheetId="10">#REF!</definedName>
    <definedName name="salário_49" localSheetId="11">#REF!</definedName>
    <definedName name="salário_49" localSheetId="12">#REF!</definedName>
    <definedName name="salário_49" localSheetId="13">#REF!</definedName>
    <definedName name="salário_49" localSheetId="14">#REF!</definedName>
    <definedName name="salário_49" localSheetId="16">#REF!</definedName>
    <definedName name="salário_49" localSheetId="17">#REF!</definedName>
    <definedName name="salário_49" localSheetId="18">#REF!</definedName>
    <definedName name="salário_49" localSheetId="3">#REF!</definedName>
    <definedName name="salário_49" localSheetId="5">#REF!</definedName>
    <definedName name="salário_49" localSheetId="6">#REF!</definedName>
    <definedName name="salário_49" localSheetId="8">#REF!</definedName>
    <definedName name="salário_49" localSheetId="9">#REF!</definedName>
    <definedName name="salário_49" localSheetId="0">#REF!</definedName>
    <definedName name="salário_49">#REF!</definedName>
    <definedName name="salário_5" localSheetId="10">#REF!</definedName>
    <definedName name="salário_5" localSheetId="11">#REF!</definedName>
    <definedName name="salário_5" localSheetId="12">#REF!</definedName>
    <definedName name="salário_5" localSheetId="13">#REF!</definedName>
    <definedName name="salário_5" localSheetId="14">#REF!</definedName>
    <definedName name="salário_5" localSheetId="16">#REF!</definedName>
    <definedName name="salário_5" localSheetId="17">#REF!</definedName>
    <definedName name="salário_5" localSheetId="18">#REF!</definedName>
    <definedName name="salário_5" localSheetId="3">#REF!</definedName>
    <definedName name="salário_5" localSheetId="5">#REF!</definedName>
    <definedName name="salário_5" localSheetId="6">#REF!</definedName>
    <definedName name="salário_5" localSheetId="8">#REF!</definedName>
    <definedName name="salário_5" localSheetId="9">#REF!</definedName>
    <definedName name="salário_5" localSheetId="0">#REF!</definedName>
    <definedName name="salário_5">#REF!</definedName>
    <definedName name="salário_50" localSheetId="10">#REF!</definedName>
    <definedName name="salário_50" localSheetId="11">#REF!</definedName>
    <definedName name="salário_50" localSheetId="12">#REF!</definedName>
    <definedName name="salário_50" localSheetId="13">#REF!</definedName>
    <definedName name="salário_50" localSheetId="14">#REF!</definedName>
    <definedName name="salário_50" localSheetId="16">#REF!</definedName>
    <definedName name="salário_50" localSheetId="17">#REF!</definedName>
    <definedName name="salário_50" localSheetId="18">#REF!</definedName>
    <definedName name="salário_50" localSheetId="3">#REF!</definedName>
    <definedName name="salário_50" localSheetId="5">#REF!</definedName>
    <definedName name="salário_50" localSheetId="6">#REF!</definedName>
    <definedName name="salário_50" localSheetId="8">#REF!</definedName>
    <definedName name="salário_50" localSheetId="9">#REF!</definedName>
    <definedName name="salário_50" localSheetId="0">#REF!</definedName>
    <definedName name="salário_50">#REF!</definedName>
    <definedName name="salário_51" localSheetId="10">#REF!</definedName>
    <definedName name="salário_51" localSheetId="11">#REF!</definedName>
    <definedName name="salário_51" localSheetId="12">#REF!</definedName>
    <definedName name="salário_51" localSheetId="13">#REF!</definedName>
    <definedName name="salário_51" localSheetId="14">#REF!</definedName>
    <definedName name="salário_51" localSheetId="16">#REF!</definedName>
    <definedName name="salário_51" localSheetId="17">#REF!</definedName>
    <definedName name="salário_51" localSheetId="18">#REF!</definedName>
    <definedName name="salário_51" localSheetId="3">#REF!</definedName>
    <definedName name="salário_51" localSheetId="5">#REF!</definedName>
    <definedName name="salário_51" localSheetId="6">#REF!</definedName>
    <definedName name="salário_51" localSheetId="8">#REF!</definedName>
    <definedName name="salário_51" localSheetId="9">#REF!</definedName>
    <definedName name="salário_51" localSheetId="0">#REF!</definedName>
    <definedName name="salário_51">#REF!</definedName>
    <definedName name="salário_52" localSheetId="10">#REF!</definedName>
    <definedName name="salário_52" localSheetId="11">#REF!</definedName>
    <definedName name="salário_52" localSheetId="12">#REF!</definedName>
    <definedName name="salário_52" localSheetId="13">#REF!</definedName>
    <definedName name="salário_52" localSheetId="14">#REF!</definedName>
    <definedName name="salário_52" localSheetId="16">#REF!</definedName>
    <definedName name="salário_52" localSheetId="17">#REF!</definedName>
    <definedName name="salário_52" localSheetId="18">#REF!</definedName>
    <definedName name="salário_52" localSheetId="3">#REF!</definedName>
    <definedName name="salário_52" localSheetId="5">#REF!</definedName>
    <definedName name="salário_52" localSheetId="6">#REF!</definedName>
    <definedName name="salário_52" localSheetId="8">#REF!</definedName>
    <definedName name="salário_52" localSheetId="9">#REF!</definedName>
    <definedName name="salário_52" localSheetId="0">#REF!</definedName>
    <definedName name="salário_52">#REF!</definedName>
    <definedName name="salário_53" localSheetId="10">#REF!</definedName>
    <definedName name="salário_53" localSheetId="11">#REF!</definedName>
    <definedName name="salário_53" localSheetId="12">#REF!</definedName>
    <definedName name="salário_53" localSheetId="13">#REF!</definedName>
    <definedName name="salário_53" localSheetId="14">#REF!</definedName>
    <definedName name="salário_53" localSheetId="16">#REF!</definedName>
    <definedName name="salário_53" localSheetId="17">#REF!</definedName>
    <definedName name="salário_53" localSheetId="18">#REF!</definedName>
    <definedName name="salário_53" localSheetId="3">#REF!</definedName>
    <definedName name="salário_53" localSheetId="5">#REF!</definedName>
    <definedName name="salário_53" localSheetId="6">#REF!</definedName>
    <definedName name="salário_53" localSheetId="8">#REF!</definedName>
    <definedName name="salário_53" localSheetId="9">#REF!</definedName>
    <definedName name="salário_53" localSheetId="0">#REF!</definedName>
    <definedName name="salário_53">#REF!</definedName>
    <definedName name="salário_54" localSheetId="10">#REF!</definedName>
    <definedName name="salário_54" localSheetId="11">#REF!</definedName>
    <definedName name="salário_54" localSheetId="12">#REF!</definedName>
    <definedName name="salário_54" localSheetId="13">#REF!</definedName>
    <definedName name="salário_54" localSheetId="14">#REF!</definedName>
    <definedName name="salário_54" localSheetId="16">#REF!</definedName>
    <definedName name="salário_54" localSheetId="17">#REF!</definedName>
    <definedName name="salário_54" localSheetId="18">#REF!</definedName>
    <definedName name="salário_54" localSheetId="3">#REF!</definedName>
    <definedName name="salário_54" localSheetId="5">#REF!</definedName>
    <definedName name="salário_54" localSheetId="6">#REF!</definedName>
    <definedName name="salário_54" localSheetId="8">#REF!</definedName>
    <definedName name="salário_54" localSheetId="9">#REF!</definedName>
    <definedName name="salário_54" localSheetId="0">#REF!</definedName>
    <definedName name="salário_54">#REF!</definedName>
    <definedName name="salário_55" localSheetId="10">#REF!</definedName>
    <definedName name="salário_55" localSheetId="11">#REF!</definedName>
    <definedName name="salário_55" localSheetId="12">#REF!</definedName>
    <definedName name="salário_55" localSheetId="13">#REF!</definedName>
    <definedName name="salário_55" localSheetId="14">#REF!</definedName>
    <definedName name="salário_55" localSheetId="16">#REF!</definedName>
    <definedName name="salário_55" localSheetId="17">#REF!</definedName>
    <definedName name="salário_55" localSheetId="18">#REF!</definedName>
    <definedName name="salário_55" localSheetId="3">#REF!</definedName>
    <definedName name="salário_55" localSheetId="5">#REF!</definedName>
    <definedName name="salário_55" localSheetId="6">#REF!</definedName>
    <definedName name="salário_55" localSheetId="8">#REF!</definedName>
    <definedName name="salário_55" localSheetId="9">#REF!</definedName>
    <definedName name="salário_55" localSheetId="0">#REF!</definedName>
    <definedName name="salário_55">#REF!</definedName>
    <definedName name="salário_56" localSheetId="10">#REF!</definedName>
    <definedName name="salário_56" localSheetId="11">#REF!</definedName>
    <definedName name="salário_56" localSheetId="12">#REF!</definedName>
    <definedName name="salário_56" localSheetId="13">#REF!</definedName>
    <definedName name="salário_56" localSheetId="14">#REF!</definedName>
    <definedName name="salário_56" localSheetId="16">#REF!</definedName>
    <definedName name="salário_56" localSheetId="17">#REF!</definedName>
    <definedName name="salário_56" localSheetId="18">#REF!</definedName>
    <definedName name="salário_56" localSheetId="3">#REF!</definedName>
    <definedName name="salário_56" localSheetId="5">#REF!</definedName>
    <definedName name="salário_56" localSheetId="6">#REF!</definedName>
    <definedName name="salário_56" localSheetId="8">#REF!</definedName>
    <definedName name="salário_56" localSheetId="9">#REF!</definedName>
    <definedName name="salário_56" localSheetId="0">#REF!</definedName>
    <definedName name="salário_56">#REF!</definedName>
    <definedName name="salário_57" localSheetId="10">#REF!</definedName>
    <definedName name="salário_57" localSheetId="11">#REF!</definedName>
    <definedName name="salário_57" localSheetId="12">#REF!</definedName>
    <definedName name="salário_57" localSheetId="13">#REF!</definedName>
    <definedName name="salário_57" localSheetId="14">#REF!</definedName>
    <definedName name="salário_57" localSheetId="16">#REF!</definedName>
    <definedName name="salário_57" localSheetId="17">#REF!</definedName>
    <definedName name="salário_57" localSheetId="18">#REF!</definedName>
    <definedName name="salário_57" localSheetId="3">#REF!</definedName>
    <definedName name="salário_57" localSheetId="5">#REF!</definedName>
    <definedName name="salário_57" localSheetId="6">#REF!</definedName>
    <definedName name="salário_57" localSheetId="8">#REF!</definedName>
    <definedName name="salário_57" localSheetId="9">#REF!</definedName>
    <definedName name="salário_57" localSheetId="0">#REF!</definedName>
    <definedName name="salário_57">#REF!</definedName>
    <definedName name="salário_58" localSheetId="10">#REF!</definedName>
    <definedName name="salário_58" localSheetId="11">#REF!</definedName>
    <definedName name="salário_58" localSheetId="12">#REF!</definedName>
    <definedName name="salário_58" localSheetId="13">#REF!</definedName>
    <definedName name="salário_58" localSheetId="14">#REF!</definedName>
    <definedName name="salário_58" localSheetId="16">#REF!</definedName>
    <definedName name="salário_58" localSheetId="17">#REF!</definedName>
    <definedName name="salário_58" localSheetId="18">#REF!</definedName>
    <definedName name="salário_58" localSheetId="3">#REF!</definedName>
    <definedName name="salário_58" localSheetId="5">#REF!</definedName>
    <definedName name="salário_58" localSheetId="6">#REF!</definedName>
    <definedName name="salário_58" localSheetId="8">#REF!</definedName>
    <definedName name="salário_58" localSheetId="9">#REF!</definedName>
    <definedName name="salário_58" localSheetId="0">#REF!</definedName>
    <definedName name="salário_58">#REF!</definedName>
    <definedName name="salário_59" localSheetId="10">#REF!</definedName>
    <definedName name="salário_59" localSheetId="11">#REF!</definedName>
    <definedName name="salário_59" localSheetId="12">#REF!</definedName>
    <definedName name="salário_59" localSheetId="13">#REF!</definedName>
    <definedName name="salário_59" localSheetId="14">#REF!</definedName>
    <definedName name="salário_59" localSheetId="16">#REF!</definedName>
    <definedName name="salário_59" localSheetId="17">#REF!</definedName>
    <definedName name="salário_59" localSheetId="18">#REF!</definedName>
    <definedName name="salário_59" localSheetId="3">#REF!</definedName>
    <definedName name="salário_59" localSheetId="5">#REF!</definedName>
    <definedName name="salário_59" localSheetId="6">#REF!</definedName>
    <definedName name="salário_59" localSheetId="8">#REF!</definedName>
    <definedName name="salário_59" localSheetId="9">#REF!</definedName>
    <definedName name="salário_59" localSheetId="0">#REF!</definedName>
    <definedName name="salário_59">#REF!</definedName>
    <definedName name="salário_6" localSheetId="10">#REF!</definedName>
    <definedName name="salário_6" localSheetId="11">#REF!</definedName>
    <definedName name="salário_6" localSheetId="12">#REF!</definedName>
    <definedName name="salário_6" localSheetId="13">#REF!</definedName>
    <definedName name="salário_6" localSheetId="14">#REF!</definedName>
    <definedName name="salário_6" localSheetId="16">#REF!</definedName>
    <definedName name="salário_6" localSheetId="17">#REF!</definedName>
    <definedName name="salário_6" localSheetId="18">#REF!</definedName>
    <definedName name="salário_6" localSheetId="3">#REF!</definedName>
    <definedName name="salário_6" localSheetId="5">#REF!</definedName>
    <definedName name="salário_6" localSheetId="6">#REF!</definedName>
    <definedName name="salário_6" localSheetId="8">#REF!</definedName>
    <definedName name="salário_6" localSheetId="9">#REF!</definedName>
    <definedName name="salário_6" localSheetId="0">#REF!</definedName>
    <definedName name="salário_6">#REF!</definedName>
    <definedName name="salário_7" localSheetId="0">#REF!</definedName>
    <definedName name="salário_7">#N/A</definedName>
    <definedName name="salário_8" localSheetId="0">#REF!</definedName>
    <definedName name="salário_8">#N/A</definedName>
    <definedName name="salário_9" localSheetId="0">#REF!</definedName>
    <definedName name="salário_9">#N/A</definedName>
    <definedName name="seguro_responsabilidade_civil" localSheetId="11">#REF!</definedName>
    <definedName name="seguro_responsabilidade_civil" localSheetId="12">#REF!</definedName>
    <definedName name="seguro_responsabilidade_civil" localSheetId="15">#REF!</definedName>
    <definedName name="seguro_responsabilidade_civil" localSheetId="16">#REF!</definedName>
    <definedName name="seguro_responsabilidade_civil" localSheetId="17">#REF!</definedName>
    <definedName name="seguro_responsabilidade_civil" localSheetId="18">#REF!</definedName>
    <definedName name="seguro_responsabilidade_civil">#REF!</definedName>
    <definedName name="Selecionar1_2" localSheetId="7">#REF!</definedName>
    <definedName name="Selecionar1_2" localSheetId="8">#REF!</definedName>
    <definedName name="Selecionar1_2" localSheetId="9">#REF!</definedName>
    <definedName name="Selecionar1_2" localSheetId="0">#REF!</definedName>
    <definedName name="Selecionar1_2">#N/A</definedName>
    <definedName name="Selecionar2_2" localSheetId="7">#REF!</definedName>
    <definedName name="Selecionar2_2" localSheetId="8">#REF!</definedName>
    <definedName name="Selecionar2_2" localSheetId="9">#REF!</definedName>
    <definedName name="Selecionar2_2" localSheetId="0">#REF!</definedName>
    <definedName name="Selecionar2_2">#N/A</definedName>
    <definedName name="Selecionar3_2" localSheetId="7">#REF!</definedName>
    <definedName name="Selecionar3_2" localSheetId="8">#REF!</definedName>
    <definedName name="Selecionar3_2" localSheetId="9">#REF!</definedName>
    <definedName name="Selecionar3_2" localSheetId="0">#REF!</definedName>
    <definedName name="Selecionar3_2">#N/A</definedName>
    <definedName name="Selecionar4_2" localSheetId="7">#REF!</definedName>
    <definedName name="Selecionar4_2" localSheetId="8">#REF!</definedName>
    <definedName name="Selecionar4_2" localSheetId="9">#REF!</definedName>
    <definedName name="Selecionar4_2" localSheetId="0">#REF!</definedName>
    <definedName name="Selecionar4_2">#N/A</definedName>
    <definedName name="sss" localSheetId="10">'[1] URBANO 2ª PARTE'!#REF!</definedName>
    <definedName name="sss" localSheetId="11">'[1] URBANO 2ª PARTE'!#REF!</definedName>
    <definedName name="sss" localSheetId="12">'[1] URBANO 2ª PARTE'!#REF!</definedName>
    <definedName name="sss" localSheetId="13">'[1] URBANO 2ª PARTE'!#REF!</definedName>
    <definedName name="sss" localSheetId="14">'[1] URBANO 2ª PARTE'!#REF!</definedName>
    <definedName name="sss" localSheetId="16">'[1] URBANO 2ª PARTE'!#REF!</definedName>
    <definedName name="sss" localSheetId="18">'[1] URBANO 2ª PARTE'!#REF!</definedName>
    <definedName name="sss" localSheetId="3">'[1] URBANO 2ª PARTE'!#REF!</definedName>
    <definedName name="sss" localSheetId="5">'[1] URBANO 2ª PARTE'!#REF!</definedName>
    <definedName name="sss" localSheetId="6">'[1] URBANO 2ª PARTE'!#REF!</definedName>
    <definedName name="sss" localSheetId="8">'[1] URBANO 2ª PARTE'!#REF!</definedName>
    <definedName name="sss" localSheetId="9">'[1] URBANO 2ª PARTE'!#REF!</definedName>
    <definedName name="sss" localSheetId="0">'[1] URBANO 2ª PARTE'!#REF!</definedName>
    <definedName name="sss">'[1] URBANO 2ª PARTE'!#REF!</definedName>
    <definedName name="TARIFA" localSheetId="10">#REF!</definedName>
    <definedName name="TARIFA" localSheetId="11">#REF!</definedName>
    <definedName name="TARIFA" localSheetId="12">#REF!</definedName>
    <definedName name="TARIFA" localSheetId="13">#REF!</definedName>
    <definedName name="TARIFA" localSheetId="14">#REF!</definedName>
    <definedName name="TARIFA" localSheetId="15">#REF!</definedName>
    <definedName name="TARIFA" localSheetId="16">#REF!</definedName>
    <definedName name="TARIFA" localSheetId="17">#REF!</definedName>
    <definedName name="TARIFA" localSheetId="18">#REF!</definedName>
    <definedName name="TARIFA" localSheetId="3">#REF!</definedName>
    <definedName name="TARIFA" localSheetId="5">#REF!</definedName>
    <definedName name="TARIFA" localSheetId="6">#REF!</definedName>
    <definedName name="TARIFA" localSheetId="8">#REF!</definedName>
    <definedName name="TARIFA" localSheetId="9">#REF!</definedName>
    <definedName name="TARIFA" localSheetId="0">#REF!</definedName>
    <definedName name="TARIFA">#REF!</definedName>
    <definedName name="TARIFA_12" localSheetId="11">#REF!</definedName>
    <definedName name="TARIFA_12" localSheetId="12">#REF!</definedName>
    <definedName name="TARIFA_12" localSheetId="15">#REF!</definedName>
    <definedName name="TARIFA_12" localSheetId="17">#REF!</definedName>
    <definedName name="TARIFA_12" localSheetId="18">#REF!</definedName>
    <definedName name="TARIFA_12">#REF!</definedName>
    <definedName name="TARIFA_2" localSheetId="11">#REF!</definedName>
    <definedName name="TARIFA_2" localSheetId="12">#REF!</definedName>
    <definedName name="TARIFA_2" localSheetId="15">#REF!</definedName>
    <definedName name="TARIFA_2" localSheetId="17">#REF!</definedName>
    <definedName name="TARIFA_2" localSheetId="18">#REF!</definedName>
    <definedName name="TARIFA_2">#REF!</definedName>
    <definedName name="TARIFA_5" localSheetId="11">#REF!</definedName>
    <definedName name="TARIFA_5" localSheetId="12">#REF!</definedName>
    <definedName name="TARIFA_5" localSheetId="17">#REF!</definedName>
    <definedName name="TARIFA_5" localSheetId="18">#REF!</definedName>
    <definedName name="TARIFA_5">#REF!</definedName>
    <definedName name="TARIFA_7" localSheetId="11">#REF!</definedName>
    <definedName name="TARIFA_7" localSheetId="12">#REF!</definedName>
    <definedName name="TARIFA_7" localSheetId="17">#REF!</definedName>
    <definedName name="TARIFA_7" localSheetId="18">#REF!</definedName>
    <definedName name="TARIFA_7">#REF!</definedName>
    <definedName name="TARIFA_8" localSheetId="11">#REF!</definedName>
    <definedName name="TARIFA_8" localSheetId="12">#REF!</definedName>
    <definedName name="TARIFA_8" localSheetId="17">#REF!</definedName>
    <definedName name="TARIFA_8" localSheetId="18">#REF!</definedName>
    <definedName name="TARIFA_8">#REF!</definedName>
    <definedName name="taxa" localSheetId="0">#REF!</definedName>
    <definedName name="taxa">#N/A</definedName>
    <definedName name="taxa__44" localSheetId="10">#REF!</definedName>
    <definedName name="taxa__44" localSheetId="11">#REF!</definedName>
    <definedName name="taxa__44" localSheetId="12">#REF!</definedName>
    <definedName name="taxa__44" localSheetId="13">#REF!</definedName>
    <definedName name="taxa__44" localSheetId="14">#REF!</definedName>
    <definedName name="taxa__44" localSheetId="15">#REF!</definedName>
    <definedName name="taxa__44" localSheetId="16">#REF!</definedName>
    <definedName name="taxa__44" localSheetId="17">#REF!</definedName>
    <definedName name="taxa__44" localSheetId="18">#REF!</definedName>
    <definedName name="taxa__44" localSheetId="3">#REF!</definedName>
    <definedName name="taxa__44" localSheetId="4">#REF!</definedName>
    <definedName name="taxa__44" localSheetId="5">#REF!</definedName>
    <definedName name="taxa__44" localSheetId="6">#REF!</definedName>
    <definedName name="taxa__44" localSheetId="8">#REF!</definedName>
    <definedName name="taxa__44" localSheetId="9">#REF!</definedName>
    <definedName name="taxa__44" localSheetId="0">#REF!</definedName>
    <definedName name="taxa__44">#REF!</definedName>
    <definedName name="taxa_10" localSheetId="10">#REF!</definedName>
    <definedName name="taxa_10" localSheetId="11">#REF!</definedName>
    <definedName name="taxa_10" localSheetId="12">#REF!</definedName>
    <definedName name="taxa_10" localSheetId="13">#REF!</definedName>
    <definedName name="taxa_10" localSheetId="14">#REF!</definedName>
    <definedName name="taxa_10" localSheetId="15">#REF!</definedName>
    <definedName name="taxa_10" localSheetId="16">#REF!</definedName>
    <definedName name="taxa_10" localSheetId="17">#REF!</definedName>
    <definedName name="taxa_10" localSheetId="18">#REF!</definedName>
    <definedName name="taxa_10" localSheetId="3">#REF!</definedName>
    <definedName name="taxa_10" localSheetId="5">#REF!</definedName>
    <definedName name="taxa_10" localSheetId="6">#REF!</definedName>
    <definedName name="taxa_10" localSheetId="8">#REF!</definedName>
    <definedName name="taxa_10" localSheetId="9">#REF!</definedName>
    <definedName name="taxa_10" localSheetId="0">#REF!</definedName>
    <definedName name="taxa_10">#REF!</definedName>
    <definedName name="taxa_11" localSheetId="10">#REF!</definedName>
    <definedName name="taxa_11" localSheetId="11">#REF!</definedName>
    <definedName name="taxa_11" localSheetId="12">#REF!</definedName>
    <definedName name="taxa_11" localSheetId="13">#REF!</definedName>
    <definedName name="taxa_11" localSheetId="14">#REF!</definedName>
    <definedName name="taxa_11" localSheetId="15">#REF!</definedName>
    <definedName name="taxa_11" localSheetId="16">#REF!</definedName>
    <definedName name="taxa_11" localSheetId="17">#REF!</definedName>
    <definedName name="taxa_11" localSheetId="18">#REF!</definedName>
    <definedName name="taxa_11" localSheetId="3">#REF!</definedName>
    <definedName name="taxa_11" localSheetId="5">#REF!</definedName>
    <definedName name="taxa_11" localSheetId="6">#REF!</definedName>
    <definedName name="taxa_11" localSheetId="8">#REF!</definedName>
    <definedName name="taxa_11" localSheetId="9">#REF!</definedName>
    <definedName name="taxa_11" localSheetId="0">#REF!</definedName>
    <definedName name="taxa_11">#REF!</definedName>
    <definedName name="taxa_11_1">NA()</definedName>
    <definedName name="taxa_12" localSheetId="10">#REF!</definedName>
    <definedName name="taxa_12" localSheetId="11">#REF!</definedName>
    <definedName name="taxa_12" localSheetId="12">#REF!</definedName>
    <definedName name="taxa_12" localSheetId="13">#REF!</definedName>
    <definedName name="taxa_12" localSheetId="14">#REF!</definedName>
    <definedName name="taxa_12" localSheetId="15">#REF!</definedName>
    <definedName name="taxa_12" localSheetId="16">#REF!</definedName>
    <definedName name="taxa_12" localSheetId="17">#REF!</definedName>
    <definedName name="taxa_12" localSheetId="18">#REF!</definedName>
    <definedName name="taxa_12" localSheetId="3">#REF!</definedName>
    <definedName name="taxa_12" localSheetId="4">#REF!</definedName>
    <definedName name="taxa_12" localSheetId="5">#REF!</definedName>
    <definedName name="taxa_12" localSheetId="6">#REF!</definedName>
    <definedName name="taxa_12" localSheetId="8">#REF!</definedName>
    <definedName name="taxa_12" localSheetId="9">#REF!</definedName>
    <definedName name="taxa_12" localSheetId="0">#REF!</definedName>
    <definedName name="taxa_12">#REF!</definedName>
    <definedName name="taxa_18" localSheetId="10">#REF!</definedName>
    <definedName name="taxa_18" localSheetId="11">#REF!</definedName>
    <definedName name="taxa_18" localSheetId="12">#REF!</definedName>
    <definedName name="taxa_18" localSheetId="13">#REF!</definedName>
    <definedName name="taxa_18" localSheetId="14">#REF!</definedName>
    <definedName name="taxa_18" localSheetId="15">#REF!</definedName>
    <definedName name="taxa_18" localSheetId="16">#REF!</definedName>
    <definedName name="taxa_18" localSheetId="17">#REF!</definedName>
    <definedName name="taxa_18" localSheetId="18">#REF!</definedName>
    <definedName name="taxa_18" localSheetId="3">#REF!</definedName>
    <definedName name="taxa_18" localSheetId="4">#REF!</definedName>
    <definedName name="taxa_18" localSheetId="5">#REF!</definedName>
    <definedName name="taxa_18" localSheetId="6">#REF!</definedName>
    <definedName name="taxa_18" localSheetId="8">#REF!</definedName>
    <definedName name="taxa_18" localSheetId="9">#REF!</definedName>
    <definedName name="taxa_18" localSheetId="0">#REF!</definedName>
    <definedName name="taxa_18">#REF!</definedName>
    <definedName name="taxa_19" localSheetId="10">#REF!</definedName>
    <definedName name="taxa_19" localSheetId="11">#REF!</definedName>
    <definedName name="taxa_19" localSheetId="12">#REF!</definedName>
    <definedName name="taxa_19" localSheetId="13">#REF!</definedName>
    <definedName name="taxa_19" localSheetId="14">#REF!</definedName>
    <definedName name="taxa_19" localSheetId="15">#REF!</definedName>
    <definedName name="taxa_19" localSheetId="16">#REF!</definedName>
    <definedName name="taxa_19" localSheetId="17">#REF!</definedName>
    <definedName name="taxa_19" localSheetId="18">#REF!</definedName>
    <definedName name="taxa_19" localSheetId="3">#REF!</definedName>
    <definedName name="taxa_19" localSheetId="5">#REF!</definedName>
    <definedName name="taxa_19" localSheetId="6">#REF!</definedName>
    <definedName name="taxa_19" localSheetId="8">#REF!</definedName>
    <definedName name="taxa_19" localSheetId="9">#REF!</definedName>
    <definedName name="taxa_19" localSheetId="0">#REF!</definedName>
    <definedName name="taxa_19">#REF!</definedName>
    <definedName name="taxa_20" localSheetId="10">#REF!</definedName>
    <definedName name="taxa_20" localSheetId="11">#REF!</definedName>
    <definedName name="taxa_20" localSheetId="12">#REF!</definedName>
    <definedName name="taxa_20" localSheetId="13">#REF!</definedName>
    <definedName name="taxa_20" localSheetId="14">#REF!</definedName>
    <definedName name="taxa_20" localSheetId="16">#REF!</definedName>
    <definedName name="taxa_20" localSheetId="17">#REF!</definedName>
    <definedName name="taxa_20" localSheetId="18">#REF!</definedName>
    <definedName name="taxa_20" localSheetId="3">#REF!</definedName>
    <definedName name="taxa_20" localSheetId="4">#REF!</definedName>
    <definedName name="taxa_20" localSheetId="5">#REF!</definedName>
    <definedName name="taxa_20" localSheetId="6">#REF!</definedName>
    <definedName name="taxa_20" localSheetId="8">#REF!</definedName>
    <definedName name="taxa_20" localSheetId="9">#REF!</definedName>
    <definedName name="taxa_20" localSheetId="0">#REF!</definedName>
    <definedName name="taxa_20">#REF!</definedName>
    <definedName name="taxa_21" localSheetId="10">#REF!</definedName>
    <definedName name="taxa_21" localSheetId="11">#REF!</definedName>
    <definedName name="taxa_21" localSheetId="12">#REF!</definedName>
    <definedName name="taxa_21" localSheetId="13">#REF!</definedName>
    <definedName name="taxa_21" localSheetId="14">#REF!</definedName>
    <definedName name="taxa_21" localSheetId="16">#REF!</definedName>
    <definedName name="taxa_21" localSheetId="17">#REF!</definedName>
    <definedName name="taxa_21" localSheetId="18">#REF!</definedName>
    <definedName name="taxa_21" localSheetId="3">#REF!</definedName>
    <definedName name="taxa_21" localSheetId="4">#REF!</definedName>
    <definedName name="taxa_21" localSheetId="5">#REF!</definedName>
    <definedName name="taxa_21" localSheetId="6">#REF!</definedName>
    <definedName name="taxa_21" localSheetId="8">#REF!</definedName>
    <definedName name="taxa_21" localSheetId="9">#REF!</definedName>
    <definedName name="taxa_21" localSheetId="0">#REF!</definedName>
    <definedName name="taxa_21">#REF!</definedName>
    <definedName name="taxa_22" localSheetId="10">#REF!</definedName>
    <definedName name="taxa_22" localSheetId="11">#REF!</definedName>
    <definedName name="taxa_22" localSheetId="12">#REF!</definedName>
    <definedName name="taxa_22" localSheetId="13">#REF!</definedName>
    <definedName name="taxa_22" localSheetId="14">#REF!</definedName>
    <definedName name="taxa_22" localSheetId="16">#REF!</definedName>
    <definedName name="taxa_22" localSheetId="17">#REF!</definedName>
    <definedName name="taxa_22" localSheetId="18">#REF!</definedName>
    <definedName name="taxa_22" localSheetId="3">#REF!</definedName>
    <definedName name="taxa_22" localSheetId="4">#REF!</definedName>
    <definedName name="taxa_22" localSheetId="5">#REF!</definedName>
    <definedName name="taxa_22" localSheetId="6">#REF!</definedName>
    <definedName name="taxa_22" localSheetId="8">#REF!</definedName>
    <definedName name="taxa_22" localSheetId="9">#REF!</definedName>
    <definedName name="taxa_22" localSheetId="0">#REF!</definedName>
    <definedName name="taxa_22">#REF!</definedName>
    <definedName name="taxa_23" localSheetId="10">#REF!</definedName>
    <definedName name="taxa_23" localSheetId="11">#REF!</definedName>
    <definedName name="taxa_23" localSheetId="12">#REF!</definedName>
    <definedName name="taxa_23" localSheetId="13">#REF!</definedName>
    <definedName name="taxa_23" localSheetId="14">#REF!</definedName>
    <definedName name="taxa_23" localSheetId="16">#REF!</definedName>
    <definedName name="taxa_23" localSheetId="17">#REF!</definedName>
    <definedName name="taxa_23" localSheetId="18">#REF!</definedName>
    <definedName name="taxa_23" localSheetId="3">#REF!</definedName>
    <definedName name="taxa_23" localSheetId="4">#REF!</definedName>
    <definedName name="taxa_23" localSheetId="5">#REF!</definedName>
    <definedName name="taxa_23" localSheetId="6">#REF!</definedName>
    <definedName name="taxa_23" localSheetId="8">#REF!</definedName>
    <definedName name="taxa_23" localSheetId="9">#REF!</definedName>
    <definedName name="taxa_23" localSheetId="0">#REF!</definedName>
    <definedName name="taxa_23">#REF!</definedName>
    <definedName name="taxa_24" localSheetId="10">#REF!</definedName>
    <definedName name="taxa_24" localSheetId="11">#REF!</definedName>
    <definedName name="taxa_24" localSheetId="12">#REF!</definedName>
    <definedName name="taxa_24" localSheetId="13">#REF!</definedName>
    <definedName name="taxa_24" localSheetId="14">#REF!</definedName>
    <definedName name="taxa_24" localSheetId="16">#REF!</definedName>
    <definedName name="taxa_24" localSheetId="17">#REF!</definedName>
    <definedName name="taxa_24" localSheetId="18">#REF!</definedName>
    <definedName name="taxa_24" localSheetId="3">#REF!</definedName>
    <definedName name="taxa_24" localSheetId="4">#REF!</definedName>
    <definedName name="taxa_24" localSheetId="5">#REF!</definedName>
    <definedName name="taxa_24" localSheetId="6">#REF!</definedName>
    <definedName name="taxa_24" localSheetId="8">#REF!</definedName>
    <definedName name="taxa_24" localSheetId="9">#REF!</definedName>
    <definedName name="taxa_24" localSheetId="0">#REF!</definedName>
    <definedName name="taxa_24">#REF!</definedName>
    <definedName name="taxa_25" localSheetId="10">#REF!</definedName>
    <definedName name="taxa_25" localSheetId="11">#REF!</definedName>
    <definedName name="taxa_25" localSheetId="12">#REF!</definedName>
    <definedName name="taxa_25" localSheetId="13">#REF!</definedName>
    <definedName name="taxa_25" localSheetId="14">#REF!</definedName>
    <definedName name="taxa_25" localSheetId="16">#REF!</definedName>
    <definedName name="taxa_25" localSheetId="17">#REF!</definedName>
    <definedName name="taxa_25" localSheetId="18">#REF!</definedName>
    <definedName name="taxa_25" localSheetId="3">#REF!</definedName>
    <definedName name="taxa_25" localSheetId="4">#REF!</definedName>
    <definedName name="taxa_25" localSheetId="5">#REF!</definedName>
    <definedName name="taxa_25" localSheetId="6">#REF!</definedName>
    <definedName name="taxa_25" localSheetId="8">#REF!</definedName>
    <definedName name="taxa_25" localSheetId="9">#REF!</definedName>
    <definedName name="taxa_25" localSheetId="0">#REF!</definedName>
    <definedName name="taxa_25">#REF!</definedName>
    <definedName name="taxa_26" localSheetId="10">#REF!</definedName>
    <definedName name="taxa_26" localSheetId="11">#REF!</definedName>
    <definedName name="taxa_26" localSheetId="12">#REF!</definedName>
    <definedName name="taxa_26" localSheetId="13">#REF!</definedName>
    <definedName name="taxa_26" localSheetId="14">#REF!</definedName>
    <definedName name="taxa_26" localSheetId="16">#REF!</definedName>
    <definedName name="taxa_26" localSheetId="17">#REF!</definedName>
    <definedName name="taxa_26" localSheetId="18">#REF!</definedName>
    <definedName name="taxa_26" localSheetId="3">#REF!</definedName>
    <definedName name="taxa_26" localSheetId="4">#REF!</definedName>
    <definedName name="taxa_26" localSheetId="5">#REF!</definedName>
    <definedName name="taxa_26" localSheetId="6">#REF!</definedName>
    <definedName name="taxa_26" localSheetId="8">#REF!</definedName>
    <definedName name="taxa_26" localSheetId="9">#REF!</definedName>
    <definedName name="taxa_26" localSheetId="0">#REF!</definedName>
    <definedName name="taxa_26">#REF!</definedName>
    <definedName name="taxa_27" localSheetId="10">#REF!</definedName>
    <definedName name="taxa_27" localSheetId="11">#REF!</definedName>
    <definedName name="taxa_27" localSheetId="12">#REF!</definedName>
    <definedName name="taxa_27" localSheetId="13">#REF!</definedName>
    <definedName name="taxa_27" localSheetId="14">#REF!</definedName>
    <definedName name="taxa_27" localSheetId="16">#REF!</definedName>
    <definedName name="taxa_27" localSheetId="17">#REF!</definedName>
    <definedName name="taxa_27" localSheetId="18">#REF!</definedName>
    <definedName name="taxa_27" localSheetId="3">#REF!</definedName>
    <definedName name="taxa_27" localSheetId="4">#REF!</definedName>
    <definedName name="taxa_27" localSheetId="5">#REF!</definedName>
    <definedName name="taxa_27" localSheetId="6">#REF!</definedName>
    <definedName name="taxa_27" localSheetId="8">#REF!</definedName>
    <definedName name="taxa_27" localSheetId="9">#REF!</definedName>
    <definedName name="taxa_27" localSheetId="0">#REF!</definedName>
    <definedName name="taxa_27">#REF!</definedName>
    <definedName name="taxa_28" localSheetId="10">#REF!</definedName>
    <definedName name="taxa_28" localSheetId="11">#REF!</definedName>
    <definedName name="taxa_28" localSheetId="12">#REF!</definedName>
    <definedName name="taxa_28" localSheetId="13">#REF!</definedName>
    <definedName name="taxa_28" localSheetId="14">#REF!</definedName>
    <definedName name="taxa_28" localSheetId="16">#REF!</definedName>
    <definedName name="taxa_28" localSheetId="17">#REF!</definedName>
    <definedName name="taxa_28" localSheetId="18">#REF!</definedName>
    <definedName name="taxa_28" localSheetId="3">#REF!</definedName>
    <definedName name="taxa_28" localSheetId="4">#REF!</definedName>
    <definedName name="taxa_28" localSheetId="5">#REF!</definedName>
    <definedName name="taxa_28" localSheetId="6">#REF!</definedName>
    <definedName name="taxa_28" localSheetId="8">#REF!</definedName>
    <definedName name="taxa_28" localSheetId="9">#REF!</definedName>
    <definedName name="taxa_28" localSheetId="0">#REF!</definedName>
    <definedName name="taxa_28">#REF!</definedName>
    <definedName name="taxa_29" localSheetId="10">#REF!</definedName>
    <definedName name="taxa_29" localSheetId="11">#REF!</definedName>
    <definedName name="taxa_29" localSheetId="12">#REF!</definedName>
    <definedName name="taxa_29" localSheetId="13">#REF!</definedName>
    <definedName name="taxa_29" localSheetId="14">#REF!</definedName>
    <definedName name="taxa_29" localSheetId="16">#REF!</definedName>
    <definedName name="taxa_29" localSheetId="17">#REF!</definedName>
    <definedName name="taxa_29" localSheetId="18">#REF!</definedName>
    <definedName name="taxa_29" localSheetId="3">#REF!</definedName>
    <definedName name="taxa_29" localSheetId="4">#REF!</definedName>
    <definedName name="taxa_29" localSheetId="5">#REF!</definedName>
    <definedName name="taxa_29" localSheetId="6">#REF!</definedName>
    <definedName name="taxa_29" localSheetId="8">#REF!</definedName>
    <definedName name="taxa_29" localSheetId="9">#REF!</definedName>
    <definedName name="taxa_29" localSheetId="0">#REF!</definedName>
    <definedName name="taxa_29">#REF!</definedName>
    <definedName name="taxa_30" localSheetId="10">#REF!</definedName>
    <definedName name="taxa_30" localSheetId="11">#REF!</definedName>
    <definedName name="taxa_30" localSheetId="12">#REF!</definedName>
    <definedName name="taxa_30" localSheetId="13">#REF!</definedName>
    <definedName name="taxa_30" localSheetId="14">#REF!</definedName>
    <definedName name="taxa_30" localSheetId="16">#REF!</definedName>
    <definedName name="taxa_30" localSheetId="17">#REF!</definedName>
    <definedName name="taxa_30" localSheetId="18">#REF!</definedName>
    <definedName name="taxa_30" localSheetId="3">#REF!</definedName>
    <definedName name="taxa_30" localSheetId="4">#REF!</definedName>
    <definedName name="taxa_30" localSheetId="5">#REF!</definedName>
    <definedName name="taxa_30" localSheetId="6">#REF!</definedName>
    <definedName name="taxa_30" localSheetId="8">#REF!</definedName>
    <definedName name="taxa_30" localSheetId="9">#REF!</definedName>
    <definedName name="taxa_30" localSheetId="0">#REF!</definedName>
    <definedName name="taxa_30">#REF!</definedName>
    <definedName name="taxa_31" localSheetId="10">#REF!</definedName>
    <definedName name="taxa_31" localSheetId="11">#REF!</definedName>
    <definedName name="taxa_31" localSheetId="12">#REF!</definedName>
    <definedName name="taxa_31" localSheetId="13">#REF!</definedName>
    <definedName name="taxa_31" localSheetId="14">#REF!</definedName>
    <definedName name="taxa_31" localSheetId="16">#REF!</definedName>
    <definedName name="taxa_31" localSheetId="17">#REF!</definedName>
    <definedName name="taxa_31" localSheetId="18">#REF!</definedName>
    <definedName name="taxa_31" localSheetId="3">#REF!</definedName>
    <definedName name="taxa_31" localSheetId="4">#REF!</definedName>
    <definedName name="taxa_31" localSheetId="5">#REF!</definedName>
    <definedName name="taxa_31" localSheetId="6">#REF!</definedName>
    <definedName name="taxa_31" localSheetId="8">#REF!</definedName>
    <definedName name="taxa_31" localSheetId="9">#REF!</definedName>
    <definedName name="taxa_31" localSheetId="0">#REF!</definedName>
    <definedName name="taxa_31">#REF!</definedName>
    <definedName name="taxa_32" localSheetId="10">#REF!</definedName>
    <definedName name="taxa_32" localSheetId="11">#REF!</definedName>
    <definedName name="taxa_32" localSheetId="12">#REF!</definedName>
    <definedName name="taxa_32" localSheetId="13">#REF!</definedName>
    <definedName name="taxa_32" localSheetId="14">#REF!</definedName>
    <definedName name="taxa_32" localSheetId="16">#REF!</definedName>
    <definedName name="taxa_32" localSheetId="17">#REF!</definedName>
    <definedName name="taxa_32" localSheetId="18">#REF!</definedName>
    <definedName name="taxa_32" localSheetId="3">#REF!</definedName>
    <definedName name="taxa_32" localSheetId="4">#REF!</definedName>
    <definedName name="taxa_32" localSheetId="5">#REF!</definedName>
    <definedName name="taxa_32" localSheetId="6">#REF!</definedName>
    <definedName name="taxa_32" localSheetId="8">#REF!</definedName>
    <definedName name="taxa_32" localSheetId="9">#REF!</definedName>
    <definedName name="taxa_32" localSheetId="0">#REF!</definedName>
    <definedName name="taxa_32">#REF!</definedName>
    <definedName name="taxa_33" localSheetId="10">#REF!</definedName>
    <definedName name="taxa_33" localSheetId="11">#REF!</definedName>
    <definedName name="taxa_33" localSheetId="12">#REF!</definedName>
    <definedName name="taxa_33" localSheetId="13">#REF!</definedName>
    <definedName name="taxa_33" localSheetId="14">#REF!</definedName>
    <definedName name="taxa_33" localSheetId="16">#REF!</definedName>
    <definedName name="taxa_33" localSheetId="17">#REF!</definedName>
    <definedName name="taxa_33" localSheetId="18">#REF!</definedName>
    <definedName name="taxa_33" localSheetId="3">#REF!</definedName>
    <definedName name="taxa_33" localSheetId="4">#REF!</definedName>
    <definedName name="taxa_33" localSheetId="5">#REF!</definedName>
    <definedName name="taxa_33" localSheetId="6">#REF!</definedName>
    <definedName name="taxa_33" localSheetId="8">#REF!</definedName>
    <definedName name="taxa_33" localSheetId="9">#REF!</definedName>
    <definedName name="taxa_33" localSheetId="0">#REF!</definedName>
    <definedName name="taxa_33">#REF!</definedName>
    <definedName name="taxa_34" localSheetId="10">#REF!</definedName>
    <definedName name="taxa_34" localSheetId="11">#REF!</definedName>
    <definedName name="taxa_34" localSheetId="12">#REF!</definedName>
    <definedName name="taxa_34" localSheetId="13">#REF!</definedName>
    <definedName name="taxa_34" localSheetId="14">#REF!</definedName>
    <definedName name="taxa_34" localSheetId="16">#REF!</definedName>
    <definedName name="taxa_34" localSheetId="17">#REF!</definedName>
    <definedName name="taxa_34" localSheetId="18">#REF!</definedName>
    <definedName name="taxa_34" localSheetId="3">#REF!</definedName>
    <definedName name="taxa_34" localSheetId="4">#REF!</definedName>
    <definedName name="taxa_34" localSheetId="5">#REF!</definedName>
    <definedName name="taxa_34" localSheetId="6">#REF!</definedName>
    <definedName name="taxa_34" localSheetId="8">#REF!</definedName>
    <definedName name="taxa_34" localSheetId="9">#REF!</definedName>
    <definedName name="taxa_34" localSheetId="0">#REF!</definedName>
    <definedName name="taxa_34">#REF!</definedName>
    <definedName name="taxa_35" localSheetId="10">#REF!</definedName>
    <definedName name="taxa_35" localSheetId="11">#REF!</definedName>
    <definedName name="taxa_35" localSheetId="12">#REF!</definedName>
    <definedName name="taxa_35" localSheetId="13">#REF!</definedName>
    <definedName name="taxa_35" localSheetId="14">#REF!</definedName>
    <definedName name="taxa_35" localSheetId="16">#REF!</definedName>
    <definedName name="taxa_35" localSheetId="17">#REF!</definedName>
    <definedName name="taxa_35" localSheetId="18">#REF!</definedName>
    <definedName name="taxa_35" localSheetId="3">#REF!</definedName>
    <definedName name="taxa_35" localSheetId="4">#REF!</definedName>
    <definedName name="taxa_35" localSheetId="5">#REF!</definedName>
    <definedName name="taxa_35" localSheetId="6">#REF!</definedName>
    <definedName name="taxa_35" localSheetId="8">#REF!</definedName>
    <definedName name="taxa_35" localSheetId="9">#REF!</definedName>
    <definedName name="taxa_35" localSheetId="0">#REF!</definedName>
    <definedName name="taxa_35">#REF!</definedName>
    <definedName name="taxa_36" localSheetId="10">#REF!</definedName>
    <definedName name="taxa_36" localSheetId="11">#REF!</definedName>
    <definedName name="taxa_36" localSheetId="12">#REF!</definedName>
    <definedName name="taxa_36" localSheetId="13">#REF!</definedName>
    <definedName name="taxa_36" localSheetId="14">#REF!</definedName>
    <definedName name="taxa_36" localSheetId="16">#REF!</definedName>
    <definedName name="taxa_36" localSheetId="17">#REF!</definedName>
    <definedName name="taxa_36" localSheetId="18">#REF!</definedName>
    <definedName name="taxa_36" localSheetId="3">#REF!</definedName>
    <definedName name="taxa_36" localSheetId="4">#REF!</definedName>
    <definedName name="taxa_36" localSheetId="5">#REF!</definedName>
    <definedName name="taxa_36" localSheetId="6">#REF!</definedName>
    <definedName name="taxa_36" localSheetId="8">#REF!</definedName>
    <definedName name="taxa_36" localSheetId="9">#REF!</definedName>
    <definedName name="taxa_36" localSheetId="0">#REF!</definedName>
    <definedName name="taxa_36">#REF!</definedName>
    <definedName name="taxa_37" localSheetId="10">#REF!</definedName>
    <definedName name="taxa_37" localSheetId="11">#REF!</definedName>
    <definedName name="taxa_37" localSheetId="12">#REF!</definedName>
    <definedName name="taxa_37" localSheetId="13">#REF!</definedName>
    <definedName name="taxa_37" localSheetId="14">#REF!</definedName>
    <definedName name="taxa_37" localSheetId="16">#REF!</definedName>
    <definedName name="taxa_37" localSheetId="17">#REF!</definedName>
    <definedName name="taxa_37" localSheetId="18">#REF!</definedName>
    <definedName name="taxa_37" localSheetId="3">#REF!</definedName>
    <definedName name="taxa_37" localSheetId="4">#REF!</definedName>
    <definedName name="taxa_37" localSheetId="5">#REF!</definedName>
    <definedName name="taxa_37" localSheetId="6">#REF!</definedName>
    <definedName name="taxa_37" localSheetId="8">#REF!</definedName>
    <definedName name="taxa_37" localSheetId="9">#REF!</definedName>
    <definedName name="taxa_37" localSheetId="0">#REF!</definedName>
    <definedName name="taxa_37">#REF!</definedName>
    <definedName name="taxa_38" localSheetId="10">#REF!</definedName>
    <definedName name="taxa_38" localSheetId="11">#REF!</definedName>
    <definedName name="taxa_38" localSheetId="12">#REF!</definedName>
    <definedName name="taxa_38" localSheetId="13">#REF!</definedName>
    <definedName name="taxa_38" localSheetId="14">#REF!</definedName>
    <definedName name="taxa_38" localSheetId="16">#REF!</definedName>
    <definedName name="taxa_38" localSheetId="17">#REF!</definedName>
    <definedName name="taxa_38" localSheetId="18">#REF!</definedName>
    <definedName name="taxa_38" localSheetId="3">#REF!</definedName>
    <definedName name="taxa_38" localSheetId="4">#REF!</definedName>
    <definedName name="taxa_38" localSheetId="5">#REF!</definedName>
    <definedName name="taxa_38" localSheetId="6">#REF!</definedName>
    <definedName name="taxa_38" localSheetId="8">#REF!</definedName>
    <definedName name="taxa_38" localSheetId="9">#REF!</definedName>
    <definedName name="taxa_38" localSheetId="0">#REF!</definedName>
    <definedName name="taxa_38">#REF!</definedName>
    <definedName name="taxa_39" localSheetId="10">#REF!</definedName>
    <definedName name="taxa_39" localSheetId="11">#REF!</definedName>
    <definedName name="taxa_39" localSheetId="12">#REF!</definedName>
    <definedName name="taxa_39" localSheetId="13">#REF!</definedName>
    <definedName name="taxa_39" localSheetId="14">#REF!</definedName>
    <definedName name="taxa_39" localSheetId="16">#REF!</definedName>
    <definedName name="taxa_39" localSheetId="17">#REF!</definedName>
    <definedName name="taxa_39" localSheetId="18">#REF!</definedName>
    <definedName name="taxa_39" localSheetId="3">#REF!</definedName>
    <definedName name="taxa_39" localSheetId="5">#REF!</definedName>
    <definedName name="taxa_39" localSheetId="6">#REF!</definedName>
    <definedName name="taxa_39" localSheetId="8">#REF!</definedName>
    <definedName name="taxa_39" localSheetId="9">#REF!</definedName>
    <definedName name="taxa_39" localSheetId="0">#REF!</definedName>
    <definedName name="taxa_39">#REF!</definedName>
    <definedName name="taxa_40" localSheetId="10">#REF!</definedName>
    <definedName name="taxa_40" localSheetId="11">#REF!</definedName>
    <definedName name="taxa_40" localSheetId="12">#REF!</definedName>
    <definedName name="taxa_40" localSheetId="13">#REF!</definedName>
    <definedName name="taxa_40" localSheetId="14">#REF!</definedName>
    <definedName name="taxa_40" localSheetId="16">#REF!</definedName>
    <definedName name="taxa_40" localSheetId="17">#REF!</definedName>
    <definedName name="taxa_40" localSheetId="18">#REF!</definedName>
    <definedName name="taxa_40" localSheetId="3">#REF!</definedName>
    <definedName name="taxa_40" localSheetId="5">#REF!</definedName>
    <definedName name="taxa_40" localSheetId="6">#REF!</definedName>
    <definedName name="taxa_40" localSheetId="8">#REF!</definedName>
    <definedName name="taxa_40" localSheetId="9">#REF!</definedName>
    <definedName name="taxa_40" localSheetId="0">#REF!</definedName>
    <definedName name="taxa_40">#REF!</definedName>
    <definedName name="taxa_41" localSheetId="10">#REF!</definedName>
    <definedName name="taxa_41" localSheetId="11">#REF!</definedName>
    <definedName name="taxa_41" localSheetId="12">#REF!</definedName>
    <definedName name="taxa_41" localSheetId="13">#REF!</definedName>
    <definedName name="taxa_41" localSheetId="14">#REF!</definedName>
    <definedName name="taxa_41" localSheetId="16">#REF!</definedName>
    <definedName name="taxa_41" localSheetId="17">#REF!</definedName>
    <definedName name="taxa_41" localSheetId="18">#REF!</definedName>
    <definedName name="taxa_41" localSheetId="3">#REF!</definedName>
    <definedName name="taxa_41" localSheetId="5">#REF!</definedName>
    <definedName name="taxa_41" localSheetId="6">#REF!</definedName>
    <definedName name="taxa_41" localSheetId="8">#REF!</definedName>
    <definedName name="taxa_41" localSheetId="9">#REF!</definedName>
    <definedName name="taxa_41" localSheetId="0">#REF!</definedName>
    <definedName name="taxa_41">#REF!</definedName>
    <definedName name="taxa_42" localSheetId="10">#REF!</definedName>
    <definedName name="taxa_42" localSheetId="11">#REF!</definedName>
    <definedName name="taxa_42" localSheetId="12">#REF!</definedName>
    <definedName name="taxa_42" localSheetId="13">#REF!</definedName>
    <definedName name="taxa_42" localSheetId="14">#REF!</definedName>
    <definedName name="taxa_42" localSheetId="16">#REF!</definedName>
    <definedName name="taxa_42" localSheetId="17">#REF!</definedName>
    <definedName name="taxa_42" localSheetId="18">#REF!</definedName>
    <definedName name="taxa_42" localSheetId="3">#REF!</definedName>
    <definedName name="taxa_42" localSheetId="5">#REF!</definedName>
    <definedName name="taxa_42" localSheetId="6">#REF!</definedName>
    <definedName name="taxa_42" localSheetId="8">#REF!</definedName>
    <definedName name="taxa_42" localSheetId="9">#REF!</definedName>
    <definedName name="taxa_42" localSheetId="0">#REF!</definedName>
    <definedName name="taxa_42">#REF!</definedName>
    <definedName name="taxa_43" localSheetId="10">#REF!</definedName>
    <definedName name="taxa_43" localSheetId="11">#REF!</definedName>
    <definedName name="taxa_43" localSheetId="12">#REF!</definedName>
    <definedName name="taxa_43" localSheetId="13">#REF!</definedName>
    <definedName name="taxa_43" localSheetId="14">#REF!</definedName>
    <definedName name="taxa_43" localSheetId="16">#REF!</definedName>
    <definedName name="taxa_43" localSheetId="17">#REF!</definedName>
    <definedName name="taxa_43" localSheetId="18">#REF!</definedName>
    <definedName name="taxa_43" localSheetId="3">#REF!</definedName>
    <definedName name="taxa_43" localSheetId="5">#REF!</definedName>
    <definedName name="taxa_43" localSheetId="6">#REF!</definedName>
    <definedName name="taxa_43" localSheetId="8">#REF!</definedName>
    <definedName name="taxa_43" localSheetId="9">#REF!</definedName>
    <definedName name="taxa_43" localSheetId="0">#REF!</definedName>
    <definedName name="taxa_43">#REF!</definedName>
    <definedName name="taxa_44" localSheetId="10">#REF!</definedName>
    <definedName name="taxa_44" localSheetId="11">#REF!</definedName>
    <definedName name="taxa_44" localSheetId="12">#REF!</definedName>
    <definedName name="taxa_44" localSheetId="13">#REF!</definedName>
    <definedName name="taxa_44" localSheetId="14">#REF!</definedName>
    <definedName name="taxa_44" localSheetId="16">#REF!</definedName>
    <definedName name="taxa_44" localSheetId="17">#REF!</definedName>
    <definedName name="taxa_44" localSheetId="18">#REF!</definedName>
    <definedName name="taxa_44" localSheetId="3">#REF!</definedName>
    <definedName name="taxa_44" localSheetId="5">#REF!</definedName>
    <definedName name="taxa_44" localSheetId="6">#REF!</definedName>
    <definedName name="taxa_44" localSheetId="8">#REF!</definedName>
    <definedName name="taxa_44" localSheetId="9">#REF!</definedName>
    <definedName name="taxa_44" localSheetId="0">#REF!</definedName>
    <definedName name="taxa_44">#REF!</definedName>
    <definedName name="taxa_45" localSheetId="10">#REF!</definedName>
    <definedName name="taxa_45" localSheetId="11">#REF!</definedName>
    <definedName name="taxa_45" localSheetId="12">#REF!</definedName>
    <definedName name="taxa_45" localSheetId="13">#REF!</definedName>
    <definedName name="taxa_45" localSheetId="14">#REF!</definedName>
    <definedName name="taxa_45" localSheetId="16">#REF!</definedName>
    <definedName name="taxa_45" localSheetId="17">#REF!</definedName>
    <definedName name="taxa_45" localSheetId="18">#REF!</definedName>
    <definedName name="taxa_45" localSheetId="3">#REF!</definedName>
    <definedName name="taxa_45" localSheetId="5">#REF!</definedName>
    <definedName name="taxa_45" localSheetId="6">#REF!</definedName>
    <definedName name="taxa_45" localSheetId="8">#REF!</definedName>
    <definedName name="taxa_45" localSheetId="9">#REF!</definedName>
    <definedName name="taxa_45" localSheetId="0">#REF!</definedName>
    <definedName name="taxa_45">#REF!</definedName>
    <definedName name="taxa_5" localSheetId="10">#REF!</definedName>
    <definedName name="taxa_5" localSheetId="11">#REF!</definedName>
    <definedName name="taxa_5" localSheetId="12">#REF!</definedName>
    <definedName name="taxa_5" localSheetId="13">#REF!</definedName>
    <definedName name="taxa_5" localSheetId="14">#REF!</definedName>
    <definedName name="taxa_5" localSheetId="16">#REF!</definedName>
    <definedName name="taxa_5" localSheetId="17">#REF!</definedName>
    <definedName name="taxa_5" localSheetId="18">#REF!</definedName>
    <definedName name="taxa_5" localSheetId="3">#REF!</definedName>
    <definedName name="taxa_5" localSheetId="5">#REF!</definedName>
    <definedName name="taxa_5" localSheetId="6">#REF!</definedName>
    <definedName name="taxa_5" localSheetId="8">#REF!</definedName>
    <definedName name="taxa_5" localSheetId="9">#REF!</definedName>
    <definedName name="taxa_5" localSheetId="0">#REF!</definedName>
    <definedName name="taxa_5">#REF!</definedName>
    <definedName name="taxa_6" localSheetId="10">#REF!</definedName>
    <definedName name="taxa_6" localSheetId="11">#REF!</definedName>
    <definedName name="taxa_6" localSheetId="12">#REF!</definedName>
    <definedName name="taxa_6" localSheetId="13">#REF!</definedName>
    <definedName name="taxa_6" localSheetId="14">#REF!</definedName>
    <definedName name="taxa_6" localSheetId="16">#REF!</definedName>
    <definedName name="taxa_6" localSheetId="17">#REF!</definedName>
    <definedName name="taxa_6" localSheetId="18">#REF!</definedName>
    <definedName name="taxa_6" localSheetId="3">#REF!</definedName>
    <definedName name="taxa_6" localSheetId="5">#REF!</definedName>
    <definedName name="taxa_6" localSheetId="6">#REF!</definedName>
    <definedName name="taxa_6" localSheetId="8">#REF!</definedName>
    <definedName name="taxa_6" localSheetId="9">#REF!</definedName>
    <definedName name="taxa_6" localSheetId="0">#REF!</definedName>
    <definedName name="taxa_6">#REF!</definedName>
    <definedName name="taxa_7" localSheetId="0">#REF!</definedName>
    <definedName name="taxa_7">#N/A</definedName>
    <definedName name="taxa_8" localSheetId="0">#REF!</definedName>
    <definedName name="taxa_8">#N/A</definedName>
    <definedName name="taxa_9" localSheetId="0">#REF!</definedName>
    <definedName name="taxa_9">#N/A</definedName>
    <definedName name="Taxa_desconto">[2]Consumo!$K$411</definedName>
    <definedName name="Taxa_remuner">[2]Consumo!$K$410</definedName>
    <definedName name="Titulo_01">[2]Apura!$B$3</definedName>
    <definedName name="Titulo_02">[2]Apura!$B$4</definedName>
    <definedName name="Titulo_03">[2]Apura!$B$5</definedName>
    <definedName name="_xlnm.Print_Titles" localSheetId="1">'(1)_Resumo_Exec'!$13:$20</definedName>
    <definedName name="_xlnm.Print_Titles" localSheetId="10">'(10)_Comp._Deprec.'!$1:$1</definedName>
    <definedName name="_xlnm.Print_Titles" localSheetId="11">'(11)_Remun.'!$1:$1</definedName>
    <definedName name="_xlnm.Print_Titles" localSheetId="12">'(12)_Enc._Soc.'!$1:$1</definedName>
    <definedName name="_xlnm.Print_Titles" localSheetId="14">'(14)_Fluxo_Caixa'!$2:$2</definedName>
    <definedName name="_xlnm.Print_Titles" localSheetId="16">'(16)_WACC'!$1:$1</definedName>
    <definedName name="_xlnm.Print_Titles" localSheetId="2">'(2)_Insumos'!$1:$1</definedName>
    <definedName name="total_fr_leve" localSheetId="11">#REF!</definedName>
    <definedName name="total_fr_leve" localSheetId="12">#REF!</definedName>
    <definedName name="total_fr_leve" localSheetId="15">#REF!</definedName>
    <definedName name="total_fr_leve" localSheetId="16">#REF!</definedName>
    <definedName name="total_fr_leve" localSheetId="17">#REF!</definedName>
    <definedName name="total_fr_leve" localSheetId="18">#REF!</definedName>
    <definedName name="total_fr_leve">#REF!</definedName>
    <definedName name="total_fr_pesada" localSheetId="11">#REF!</definedName>
    <definedName name="total_fr_pesada" localSheetId="12">#REF!</definedName>
    <definedName name="total_fr_pesada" localSheetId="15">#REF!</definedName>
    <definedName name="total_fr_pesada" localSheetId="17">#REF!</definedName>
    <definedName name="total_fr_pesada" localSheetId="18">#REF!</definedName>
    <definedName name="total_fr_pesada">#REF!</definedName>
    <definedName name="tx_remuneracao_cap_emp_fr" localSheetId="16">'[3](05)Coef.Param.'!$E$25</definedName>
    <definedName name="tx_remuneracao_cap_emp_fr">'[4](05)Coef.Param.'!$E$25</definedName>
    <definedName name="u">#N/A</definedName>
    <definedName name="vale_refeicao" localSheetId="11">#REF!</definedName>
    <definedName name="vale_refeicao" localSheetId="12">#REF!</definedName>
    <definedName name="vale_refeicao" localSheetId="15">#REF!</definedName>
    <definedName name="vale_refeicao" localSheetId="16">#REF!</definedName>
    <definedName name="vale_refeicao" localSheetId="17">#REF!</definedName>
    <definedName name="vale_refeicao" localSheetId="18">#REF!</definedName>
    <definedName name="vale_refeicao">#REF!</definedName>
    <definedName name="vida_util_pneu" localSheetId="16">'[3](05)Coef.Param.'!$E$18</definedName>
    <definedName name="vida_util_pneu">'[4](05)Coef.Param.'!$E$18</definedName>
    <definedName name="w">#N/A</definedName>
    <definedName name="y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95" l="1"/>
  <c r="E17" i="96"/>
  <c r="F8" i="140"/>
  <c r="I4" i="141" l="1"/>
  <c r="H4" i="141"/>
  <c r="F4" i="141"/>
  <c r="E4" i="141"/>
  <c r="C4" i="141"/>
  <c r="B4" i="141"/>
  <c r="A46" i="102"/>
  <c r="I48" i="140" l="1"/>
  <c r="F48" i="140"/>
  <c r="I47" i="140"/>
  <c r="F47" i="140"/>
  <c r="B47" i="140"/>
  <c r="A47" i="140"/>
  <c r="I46" i="140"/>
  <c r="F46" i="140"/>
  <c r="I45" i="140"/>
  <c r="F45" i="140"/>
  <c r="B45" i="140"/>
  <c r="A45" i="140"/>
  <c r="I44" i="140"/>
  <c r="F44" i="140"/>
  <c r="I43" i="140"/>
  <c r="F43" i="140"/>
  <c r="B43" i="140"/>
  <c r="A43" i="140"/>
  <c r="I42" i="140"/>
  <c r="F42" i="140"/>
  <c r="I41" i="140"/>
  <c r="F41" i="140"/>
  <c r="B41" i="140"/>
  <c r="A41" i="140"/>
  <c r="I40" i="140"/>
  <c r="F40" i="140"/>
  <c r="I39" i="140"/>
  <c r="F39" i="140"/>
  <c r="B39" i="140"/>
  <c r="A39" i="140"/>
  <c r="I38" i="140"/>
  <c r="F38" i="140"/>
  <c r="I37" i="140"/>
  <c r="F37" i="140"/>
  <c r="B37" i="140"/>
  <c r="A37" i="140"/>
  <c r="I36" i="140"/>
  <c r="F36" i="140"/>
  <c r="I35" i="140"/>
  <c r="F35" i="140"/>
  <c r="B35" i="140"/>
  <c r="A35" i="140"/>
  <c r="I34" i="140"/>
  <c r="F34" i="140"/>
  <c r="I33" i="140"/>
  <c r="F33" i="140"/>
  <c r="B33" i="140"/>
  <c r="A33" i="140"/>
  <c r="I32" i="140"/>
  <c r="F32" i="140"/>
  <c r="I31" i="140"/>
  <c r="F31" i="140"/>
  <c r="B31" i="140"/>
  <c r="A31" i="140"/>
  <c r="I30" i="140"/>
  <c r="F30" i="140"/>
  <c r="I29" i="140"/>
  <c r="F29" i="140"/>
  <c r="B29" i="140"/>
  <c r="A29" i="140"/>
  <c r="I28" i="140"/>
  <c r="F28" i="140"/>
  <c r="I27" i="140"/>
  <c r="F27" i="140"/>
  <c r="B27" i="140"/>
  <c r="A27" i="140"/>
  <c r="I26" i="140"/>
  <c r="F26" i="140"/>
  <c r="I25" i="140"/>
  <c r="F25" i="140"/>
  <c r="B25" i="140"/>
  <c r="A25" i="140"/>
  <c r="I24" i="140"/>
  <c r="F24" i="140"/>
  <c r="I23" i="140"/>
  <c r="F23" i="140"/>
  <c r="B23" i="140"/>
  <c r="A23" i="140"/>
  <c r="I22" i="140"/>
  <c r="F22" i="140"/>
  <c r="I21" i="140"/>
  <c r="F21" i="140"/>
  <c r="B21" i="140"/>
  <c r="A21" i="140"/>
  <c r="I20" i="140"/>
  <c r="F20" i="140"/>
  <c r="I19" i="140"/>
  <c r="F19" i="140"/>
  <c r="B19" i="140"/>
  <c r="A19" i="140"/>
  <c r="I18" i="140"/>
  <c r="F18" i="140"/>
  <c r="I17" i="140"/>
  <c r="F17" i="140"/>
  <c r="B17" i="140"/>
  <c r="A17" i="140"/>
  <c r="I16" i="140"/>
  <c r="F16" i="140"/>
  <c r="I15" i="140"/>
  <c r="F15" i="140"/>
  <c r="B15" i="140"/>
  <c r="A15" i="140"/>
  <c r="I14" i="140"/>
  <c r="F14" i="140"/>
  <c r="I13" i="140"/>
  <c r="F13" i="140"/>
  <c r="B13" i="140"/>
  <c r="A13" i="140"/>
  <c r="I12" i="140"/>
  <c r="F12" i="140"/>
  <c r="I11" i="140"/>
  <c r="F11" i="140"/>
  <c r="B11" i="140"/>
  <c r="A11" i="140"/>
  <c r="I10" i="140"/>
  <c r="F10" i="140"/>
  <c r="I9" i="140"/>
  <c r="G9" i="140"/>
  <c r="G11" i="140" s="1"/>
  <c r="G13" i="140" s="1"/>
  <c r="F9" i="140"/>
  <c r="B9" i="140"/>
  <c r="A9" i="140"/>
  <c r="J8" i="140"/>
  <c r="J10" i="140" s="1"/>
  <c r="J12" i="140" s="1"/>
  <c r="J14" i="140" s="1"/>
  <c r="J16" i="140" s="1"/>
  <c r="J18" i="140" s="1"/>
  <c r="J20" i="140" s="1"/>
  <c r="J22" i="140" s="1"/>
  <c r="J24" i="140" s="1"/>
  <c r="J26" i="140" s="1"/>
  <c r="J28" i="140" s="1"/>
  <c r="J30" i="140" s="1"/>
  <c r="J32" i="140" s="1"/>
  <c r="J34" i="140" s="1"/>
  <c r="J36" i="140" s="1"/>
  <c r="J38" i="140" s="1"/>
  <c r="J40" i="140" s="1"/>
  <c r="J42" i="140" s="1"/>
  <c r="J44" i="140" s="1"/>
  <c r="J46" i="140" s="1"/>
  <c r="J48" i="140" s="1"/>
  <c r="I8" i="140"/>
  <c r="G8" i="140"/>
  <c r="G10" i="140" s="1"/>
  <c r="G12" i="140" s="1"/>
  <c r="G14" i="140" s="1"/>
  <c r="D8" i="140"/>
  <c r="D10" i="140" s="1"/>
  <c r="D12" i="140" s="1"/>
  <c r="D14" i="140" s="1"/>
  <c r="C8" i="140"/>
  <c r="C40" i="140" s="1"/>
  <c r="J7" i="140"/>
  <c r="J9" i="140" s="1"/>
  <c r="J11" i="140" s="1"/>
  <c r="J13" i="140" s="1"/>
  <c r="J15" i="140" s="1"/>
  <c r="J17" i="140" s="1"/>
  <c r="J19" i="140" s="1"/>
  <c r="J21" i="140" s="1"/>
  <c r="J23" i="140" s="1"/>
  <c r="J25" i="140" s="1"/>
  <c r="J27" i="140" s="1"/>
  <c r="J29" i="140" s="1"/>
  <c r="J31" i="140" s="1"/>
  <c r="J33" i="140" s="1"/>
  <c r="J35" i="140" s="1"/>
  <c r="J37" i="140" s="1"/>
  <c r="J39" i="140" s="1"/>
  <c r="J41" i="140" s="1"/>
  <c r="J43" i="140" s="1"/>
  <c r="J45" i="140" s="1"/>
  <c r="J47" i="140" s="1"/>
  <c r="I7" i="140"/>
  <c r="F7" i="140"/>
  <c r="H7" i="140" s="1"/>
  <c r="D7" i="140"/>
  <c r="C7" i="140"/>
  <c r="C47" i="140" s="1"/>
  <c r="B7" i="140"/>
  <c r="A7" i="140"/>
  <c r="C3" i="134" l="1"/>
  <c r="C5" i="134"/>
  <c r="E8" i="140"/>
  <c r="K7" i="140"/>
  <c r="C20" i="140"/>
  <c r="H10" i="140"/>
  <c r="K10" i="140" s="1"/>
  <c r="C12" i="140"/>
  <c r="H9" i="140"/>
  <c r="K9" i="140" s="1"/>
  <c r="C28" i="140"/>
  <c r="C36" i="140"/>
  <c r="H8" i="140"/>
  <c r="K8" i="140" s="1"/>
  <c r="L8" i="140" s="1"/>
  <c r="H11" i="140"/>
  <c r="K11" i="140" s="1"/>
  <c r="C44" i="140"/>
  <c r="E7" i="140"/>
  <c r="L7" i="140" s="1"/>
  <c r="E10" i="140"/>
  <c r="H14" i="140"/>
  <c r="K14" i="140" s="1"/>
  <c r="G16" i="140"/>
  <c r="G18" i="140" s="1"/>
  <c r="G20" i="140" s="1"/>
  <c r="E14" i="140"/>
  <c r="D16" i="140"/>
  <c r="H13" i="140"/>
  <c r="K13" i="140" s="1"/>
  <c r="G15" i="140"/>
  <c r="E12" i="140"/>
  <c r="C27" i="140"/>
  <c r="C9" i="140"/>
  <c r="C16" i="140"/>
  <c r="C32" i="140"/>
  <c r="C48" i="140"/>
  <c r="C11" i="140"/>
  <c r="C43" i="140"/>
  <c r="D9" i="140"/>
  <c r="D11" i="140" s="1"/>
  <c r="D13" i="140" s="1"/>
  <c r="D15" i="140" s="1"/>
  <c r="C23" i="140"/>
  <c r="C39" i="140"/>
  <c r="C10" i="140"/>
  <c r="C19" i="140"/>
  <c r="C35" i="140"/>
  <c r="C24" i="140"/>
  <c r="H12" i="140"/>
  <c r="K12" i="140" s="1"/>
  <c r="C15" i="140"/>
  <c r="C31" i="140"/>
  <c r="M7" i="140" l="1"/>
  <c r="H18" i="140"/>
  <c r="K18" i="140" s="1"/>
  <c r="L14" i="140"/>
  <c r="L10" i="140"/>
  <c r="H16" i="140"/>
  <c r="K16" i="140" s="1"/>
  <c r="L12" i="140"/>
  <c r="D17" i="140"/>
  <c r="E15" i="140"/>
  <c r="H15" i="140"/>
  <c r="K15" i="140" s="1"/>
  <c r="G17" i="140"/>
  <c r="H20" i="140"/>
  <c r="K20" i="140" s="1"/>
  <c r="G22" i="140"/>
  <c r="C38" i="140"/>
  <c r="C22" i="140"/>
  <c r="C42" i="140"/>
  <c r="C26" i="140"/>
  <c r="C46" i="140"/>
  <c r="C30" i="140"/>
  <c r="C14" i="140"/>
  <c r="C18" i="140"/>
  <c r="C34" i="140"/>
  <c r="E13" i="140"/>
  <c r="L13" i="140" s="1"/>
  <c r="E9" i="140"/>
  <c r="L9" i="140" s="1"/>
  <c r="C45" i="140"/>
  <c r="C29" i="140"/>
  <c r="C13" i="140"/>
  <c r="C37" i="140"/>
  <c r="C21" i="140"/>
  <c r="C33" i="140"/>
  <c r="C17" i="140"/>
  <c r="C41" i="140"/>
  <c r="C25" i="140"/>
  <c r="E11" i="140"/>
  <c r="L11" i="140" s="1"/>
  <c r="E16" i="140"/>
  <c r="D18" i="140"/>
  <c r="E31" i="87"/>
  <c r="E43" i="87"/>
  <c r="E44" i="87" s="1"/>
  <c r="C115" i="111" s="1"/>
  <c r="D93" i="111" l="1"/>
  <c r="M9" i="140"/>
  <c r="E6" i="111" s="1"/>
  <c r="M13" i="140"/>
  <c r="G6" i="111" s="1"/>
  <c r="M11" i="140"/>
  <c r="F6" i="111" s="1"/>
  <c r="L16" i="140"/>
  <c r="L15" i="140"/>
  <c r="D20" i="140"/>
  <c r="E18" i="140"/>
  <c r="L18" i="140" s="1"/>
  <c r="H22" i="140"/>
  <c r="K22" i="140" s="1"/>
  <c r="G24" i="140"/>
  <c r="G19" i="140"/>
  <c r="H17" i="140"/>
  <c r="K17" i="140" s="1"/>
  <c r="D19" i="140"/>
  <c r="E17" i="140"/>
  <c r="B88" i="111"/>
  <c r="D7" i="93"/>
  <c r="F7" i="93" s="1"/>
  <c r="B7" i="93"/>
  <c r="B56" i="87"/>
  <c r="B55" i="87"/>
  <c r="B54" i="87"/>
  <c r="B53" i="87"/>
  <c r="B52" i="87"/>
  <c r="B51" i="87"/>
  <c r="E37" i="87"/>
  <c r="E95" i="111"/>
  <c r="A42" i="102"/>
  <c r="B41" i="111"/>
  <c r="B42" i="111"/>
  <c r="B43" i="111"/>
  <c r="B44" i="111"/>
  <c r="B45" i="111"/>
  <c r="B40" i="111"/>
  <c r="B39" i="111"/>
  <c r="B17" i="113"/>
  <c r="B16" i="113"/>
  <c r="B76" i="139"/>
  <c r="B73" i="139"/>
  <c r="B21" i="113"/>
  <c r="B20" i="113"/>
  <c r="B19" i="113"/>
  <c r="B15" i="113"/>
  <c r="B58" i="100"/>
  <c r="B57" i="100"/>
  <c r="B65" i="139"/>
  <c r="B66" i="139"/>
  <c r="B67" i="139"/>
  <c r="B68" i="139"/>
  <c r="B69" i="139"/>
  <c r="B64" i="139"/>
  <c r="B61" i="139"/>
  <c r="B54" i="139"/>
  <c r="B23" i="139"/>
  <c r="B17" i="100"/>
  <c r="B42" i="100"/>
  <c r="B57" i="139"/>
  <c r="G21" i="139"/>
  <c r="H49" i="139" s="1"/>
  <c r="G20" i="139"/>
  <c r="H39" i="139" s="1"/>
  <c r="G19" i="139"/>
  <c r="H29" i="139" s="1"/>
  <c r="E20" i="139"/>
  <c r="H40" i="139" s="1"/>
  <c r="E21" i="139"/>
  <c r="H50" i="139" s="1"/>
  <c r="E19" i="139"/>
  <c r="H30" i="139" s="1"/>
  <c r="D20" i="139"/>
  <c r="D21" i="139" s="1"/>
  <c r="B21" i="139"/>
  <c r="B44" i="139" s="1"/>
  <c r="B48" i="139" s="1"/>
  <c r="B20" i="139"/>
  <c r="B34" i="139" s="1"/>
  <c r="B38" i="139" s="1"/>
  <c r="B19" i="139"/>
  <c r="B24" i="139" s="1"/>
  <c r="B28" i="139" s="1"/>
  <c r="F7" i="139"/>
  <c r="F8" i="139"/>
  <c r="F9" i="139"/>
  <c r="F6" i="139"/>
  <c r="E7" i="139"/>
  <c r="E8" i="139"/>
  <c r="E9" i="139"/>
  <c r="E6" i="139"/>
  <c r="A76" i="139"/>
  <c r="A73" i="139"/>
  <c r="A64" i="139"/>
  <c r="A61" i="139"/>
  <c r="A57" i="139"/>
  <c r="A54" i="139"/>
  <c r="D7" i="139"/>
  <c r="D8" i="139" s="1"/>
  <c r="D9" i="139" s="1"/>
  <c r="F5" i="113"/>
  <c r="F6" i="113" s="1"/>
  <c r="F8" i="113" s="1"/>
  <c r="F9" i="113" s="1"/>
  <c r="F10" i="113" s="1"/>
  <c r="F11" i="113" s="1"/>
  <c r="F12" i="113" s="1"/>
  <c r="F13" i="113" s="1"/>
  <c r="F15" i="113" s="1"/>
  <c r="F16" i="113" s="1"/>
  <c r="F17" i="113" s="1"/>
  <c r="F19" i="113" s="1"/>
  <c r="F20" i="113" s="1"/>
  <c r="F21" i="113" s="1"/>
  <c r="F23" i="113" s="1"/>
  <c r="F24" i="113" s="1"/>
  <c r="F25" i="113" s="1"/>
  <c r="F26" i="113" s="1"/>
  <c r="F27" i="113" s="1"/>
  <c r="F28" i="113" s="1"/>
  <c r="F30" i="113" s="1"/>
  <c r="F31" i="113" s="1"/>
  <c r="F32" i="113" s="1"/>
  <c r="F33" i="113" s="1"/>
  <c r="F34" i="113" s="1"/>
  <c r="F35" i="113" s="1"/>
  <c r="M15" i="140" l="1"/>
  <c r="H6" i="111" s="1"/>
  <c r="L17" i="140"/>
  <c r="M17" i="140" s="1"/>
  <c r="I6" i="111" s="1"/>
  <c r="D22" i="140"/>
  <c r="E20" i="140"/>
  <c r="L20" i="140" s="1"/>
  <c r="D21" i="140"/>
  <c r="E19" i="140"/>
  <c r="G21" i="140"/>
  <c r="H19" i="140"/>
  <c r="K19" i="140" s="1"/>
  <c r="G26" i="140"/>
  <c r="H24" i="140"/>
  <c r="K24" i="140" s="1"/>
  <c r="L19" i="140" l="1"/>
  <c r="M19" i="140" s="1"/>
  <c r="J6" i="111" s="1"/>
  <c r="D24" i="140"/>
  <c r="E22" i="140"/>
  <c r="L22" i="140" s="1"/>
  <c r="G28" i="140"/>
  <c r="H26" i="140"/>
  <c r="K26" i="140" s="1"/>
  <c r="G23" i="140"/>
  <c r="H21" i="140"/>
  <c r="K21" i="140" s="1"/>
  <c r="E21" i="140"/>
  <c r="D23" i="140"/>
  <c r="D26" i="140" l="1"/>
  <c r="E24" i="140"/>
  <c r="L24" i="140" s="1"/>
  <c r="E23" i="140"/>
  <c r="D25" i="140"/>
  <c r="L21" i="140"/>
  <c r="M21" i="140" s="1"/>
  <c r="K6" i="111" s="1"/>
  <c r="G25" i="140"/>
  <c r="H23" i="140"/>
  <c r="K23" i="140" s="1"/>
  <c r="G30" i="140"/>
  <c r="H28" i="140"/>
  <c r="K28" i="140" s="1"/>
  <c r="H30" i="140" l="1"/>
  <c r="K30" i="140" s="1"/>
  <c r="G32" i="140"/>
  <c r="G27" i="140"/>
  <c r="H25" i="140"/>
  <c r="K25" i="140" s="1"/>
  <c r="D27" i="140"/>
  <c r="E25" i="140"/>
  <c r="L23" i="140"/>
  <c r="M23" i="140" s="1"/>
  <c r="L6" i="111" s="1"/>
  <c r="D28" i="140"/>
  <c r="E26" i="140"/>
  <c r="L26" i="140" s="1"/>
  <c r="E35" i="87"/>
  <c r="A47" i="102"/>
  <c r="A32" i="102"/>
  <c r="D30" i="140" l="1"/>
  <c r="E28" i="140"/>
  <c r="L28" i="140" s="1"/>
  <c r="H32" i="140"/>
  <c r="K32" i="140" s="1"/>
  <c r="G34" i="140"/>
  <c r="L25" i="140"/>
  <c r="M25" i="140" s="1"/>
  <c r="M6" i="111" s="1"/>
  <c r="D29" i="140"/>
  <c r="E27" i="140"/>
  <c r="G29" i="140"/>
  <c r="H27" i="140"/>
  <c r="K27" i="140" s="1"/>
  <c r="E36" i="87"/>
  <c r="E30" i="140" l="1"/>
  <c r="L30" i="140" s="1"/>
  <c r="D32" i="140"/>
  <c r="H29" i="140"/>
  <c r="K29" i="140" s="1"/>
  <c r="G31" i="140"/>
  <c r="D31" i="140"/>
  <c r="E29" i="140"/>
  <c r="L27" i="140"/>
  <c r="M27" i="140" s="1"/>
  <c r="N6" i="111" s="1"/>
  <c r="G36" i="140"/>
  <c r="H34" i="140"/>
  <c r="K34" i="140" s="1"/>
  <c r="L29" i="140" l="1"/>
  <c r="M29" i="140" s="1"/>
  <c r="O6" i="111" s="1"/>
  <c r="E32" i="140"/>
  <c r="L32" i="140" s="1"/>
  <c r="D34" i="140"/>
  <c r="G38" i="140"/>
  <c r="H36" i="140"/>
  <c r="K36" i="140" s="1"/>
  <c r="H31" i="140"/>
  <c r="K31" i="140" s="1"/>
  <c r="G33" i="140"/>
  <c r="D33" i="140"/>
  <c r="E31" i="140"/>
  <c r="L31" i="140" l="1"/>
  <c r="M31" i="140" s="1"/>
  <c r="P6" i="111" s="1"/>
  <c r="G35" i="140"/>
  <c r="H33" i="140"/>
  <c r="K33" i="140" s="1"/>
  <c r="D35" i="140"/>
  <c r="E33" i="140"/>
  <c r="H38" i="140"/>
  <c r="K38" i="140" s="1"/>
  <c r="G40" i="140"/>
  <c r="E34" i="140"/>
  <c r="L34" i="140" s="1"/>
  <c r="D36" i="140"/>
  <c r="D37" i="140" l="1"/>
  <c r="E35" i="140"/>
  <c r="G37" i="140"/>
  <c r="H35" i="140"/>
  <c r="K35" i="140" s="1"/>
  <c r="G42" i="140"/>
  <c r="H40" i="140"/>
  <c r="K40" i="140" s="1"/>
  <c r="D38" i="140"/>
  <c r="E36" i="140"/>
  <c r="L36" i="140" s="1"/>
  <c r="L33" i="140"/>
  <c r="M33" i="140" s="1"/>
  <c r="Q6" i="111" s="1"/>
  <c r="D65" i="111"/>
  <c r="D64" i="111"/>
  <c r="D63" i="111"/>
  <c r="D13" i="111"/>
  <c r="P13" i="111" s="1"/>
  <c r="D12" i="111"/>
  <c r="D11" i="111"/>
  <c r="P11" i="111" s="1"/>
  <c r="D10" i="111"/>
  <c r="D9" i="111"/>
  <c r="P9" i="111" s="1"/>
  <c r="Q11" i="111" l="1"/>
  <c r="Q13" i="111"/>
  <c r="Q12" i="111"/>
  <c r="Q9" i="111"/>
  <c r="Q10" i="111"/>
  <c r="E10" i="111"/>
  <c r="G10" i="111"/>
  <c r="F10" i="111"/>
  <c r="H10" i="111"/>
  <c r="I10" i="111"/>
  <c r="J10" i="111"/>
  <c r="K10" i="111"/>
  <c r="L10" i="111"/>
  <c r="M10" i="111"/>
  <c r="N10" i="111"/>
  <c r="O10" i="111"/>
  <c r="E11" i="111"/>
  <c r="F11" i="111"/>
  <c r="G11" i="111"/>
  <c r="I11" i="111"/>
  <c r="H11" i="111"/>
  <c r="J11" i="111"/>
  <c r="K11" i="111"/>
  <c r="L11" i="111"/>
  <c r="M11" i="111"/>
  <c r="N11" i="111"/>
  <c r="O11" i="111"/>
  <c r="P10" i="111"/>
  <c r="E12" i="111"/>
  <c r="F12" i="111"/>
  <c r="G12" i="111"/>
  <c r="H12" i="111"/>
  <c r="I12" i="111"/>
  <c r="J12" i="111"/>
  <c r="K12" i="111"/>
  <c r="L12" i="111"/>
  <c r="M12" i="111"/>
  <c r="N12" i="111"/>
  <c r="O12" i="111"/>
  <c r="E13" i="111"/>
  <c r="G13" i="111"/>
  <c r="F13" i="111"/>
  <c r="H13" i="111"/>
  <c r="I13" i="111"/>
  <c r="J13" i="111"/>
  <c r="K13" i="111"/>
  <c r="L13" i="111"/>
  <c r="M13" i="111"/>
  <c r="N13" i="111"/>
  <c r="O13" i="111"/>
  <c r="E9" i="111"/>
  <c r="F9" i="111"/>
  <c r="G9" i="111"/>
  <c r="H9" i="111"/>
  <c r="I9" i="111"/>
  <c r="J9" i="111"/>
  <c r="K9" i="111"/>
  <c r="L9" i="111"/>
  <c r="M9" i="111"/>
  <c r="N9" i="111"/>
  <c r="O9" i="111"/>
  <c r="P12" i="111"/>
  <c r="L35" i="140"/>
  <c r="M35" i="140" s="1"/>
  <c r="R6" i="111" s="1"/>
  <c r="D39" i="140"/>
  <c r="E37" i="140"/>
  <c r="G39" i="140"/>
  <c r="H37" i="140"/>
  <c r="K37" i="140" s="1"/>
  <c r="D40" i="140"/>
  <c r="E38" i="140"/>
  <c r="L38" i="140" s="1"/>
  <c r="G44" i="140"/>
  <c r="H42" i="140"/>
  <c r="K42" i="140" s="1"/>
  <c r="D8" i="111"/>
  <c r="R11" i="111" l="1"/>
  <c r="R12" i="111"/>
  <c r="R9" i="111"/>
  <c r="R13" i="111"/>
  <c r="R10" i="111"/>
  <c r="L37" i="140"/>
  <c r="M37" i="140" s="1"/>
  <c r="S6" i="111" s="1"/>
  <c r="D41" i="140"/>
  <c r="E39" i="140"/>
  <c r="H39" i="140"/>
  <c r="K39" i="140" s="1"/>
  <c r="G41" i="140"/>
  <c r="G46" i="140"/>
  <c r="H44" i="140"/>
  <c r="K44" i="140" s="1"/>
  <c r="E40" i="140"/>
  <c r="L40" i="140" s="1"/>
  <c r="D42" i="140"/>
  <c r="E82" i="111"/>
  <c r="C12" i="134"/>
  <c r="C10" i="134"/>
  <c r="A19" i="134"/>
  <c r="A18" i="134"/>
  <c r="A15" i="134"/>
  <c r="A14" i="134"/>
  <c r="S10" i="111" l="1"/>
  <c r="S11" i="111"/>
  <c r="S12" i="111"/>
  <c r="S9" i="111"/>
  <c r="S13" i="111"/>
  <c r="L39" i="140"/>
  <c r="M39" i="140" s="1"/>
  <c r="T6" i="111" s="1"/>
  <c r="D44" i="140"/>
  <c r="E42" i="140"/>
  <c r="L42" i="140" s="1"/>
  <c r="D43" i="140"/>
  <c r="E41" i="140"/>
  <c r="H46" i="140"/>
  <c r="K46" i="140" s="1"/>
  <c r="G48" i="140"/>
  <c r="H41" i="140"/>
  <c r="K41" i="140" s="1"/>
  <c r="G43" i="140"/>
  <c r="T10" i="111" l="1"/>
  <c r="T11" i="111"/>
  <c r="T12" i="111"/>
  <c r="T9" i="111"/>
  <c r="T13" i="111"/>
  <c r="L41" i="140"/>
  <c r="M41" i="140" s="1"/>
  <c r="U6" i="111" s="1"/>
  <c r="G45" i="140"/>
  <c r="H43" i="140"/>
  <c r="K43" i="140" s="1"/>
  <c r="D46" i="140"/>
  <c r="E44" i="140"/>
  <c r="L44" i="140" s="1"/>
  <c r="H48" i="140"/>
  <c r="K48" i="140" s="1"/>
  <c r="D45" i="140"/>
  <c r="E43" i="140"/>
  <c r="U9" i="111" l="1"/>
  <c r="U13" i="111"/>
  <c r="U10" i="111"/>
  <c r="U11" i="111"/>
  <c r="U12" i="111"/>
  <c r="D48" i="140"/>
  <c r="E46" i="140"/>
  <c r="L46" i="140" s="1"/>
  <c r="L43" i="140"/>
  <c r="M43" i="140" s="1"/>
  <c r="V6" i="111" s="1"/>
  <c r="G47" i="140"/>
  <c r="H45" i="140"/>
  <c r="K45" i="140" s="1"/>
  <c r="D47" i="140"/>
  <c r="E45" i="140"/>
  <c r="V9" i="111" l="1"/>
  <c r="V13" i="111"/>
  <c r="V10" i="111"/>
  <c r="V11" i="111"/>
  <c r="V12" i="111"/>
  <c r="L45" i="140"/>
  <c r="M45" i="140" s="1"/>
  <c r="W6" i="111" s="1"/>
  <c r="H47" i="140"/>
  <c r="K47" i="140" s="1"/>
  <c r="E47" i="140"/>
  <c r="E48" i="140"/>
  <c r="L48" i="140" s="1"/>
  <c r="W12" i="111" l="1"/>
  <c r="W9" i="111"/>
  <c r="W13" i="111"/>
  <c r="W10" i="111"/>
  <c r="W11" i="111"/>
  <c r="L47" i="140"/>
  <c r="M47" i="140" s="1"/>
  <c r="X6" i="111" s="1"/>
  <c r="X12" i="111" l="1"/>
  <c r="X13" i="111"/>
  <c r="X9" i="111"/>
  <c r="X10" i="111"/>
  <c r="X11" i="111"/>
  <c r="C8" i="134"/>
  <c r="C7" i="134"/>
  <c r="F69" i="132"/>
  <c r="F65" i="132"/>
  <c r="F58" i="132"/>
  <c r="G49" i="132"/>
  <c r="G47" i="132"/>
  <c r="B47" i="132"/>
  <c r="G46" i="132"/>
  <c r="B46" i="132"/>
  <c r="G45" i="132"/>
  <c r="G44" i="132"/>
  <c r="B44" i="132"/>
  <c r="G43" i="132"/>
  <c r="G48" i="132" s="1"/>
  <c r="G50" i="132" s="1"/>
  <c r="F68" i="132" s="1"/>
  <c r="H42" i="132"/>
  <c r="G41" i="132"/>
  <c r="B41" i="132"/>
  <c r="G40" i="132"/>
  <c r="B40" i="132"/>
  <c r="G31" i="132"/>
  <c r="F62" i="132" s="1"/>
  <c r="B31" i="132"/>
  <c r="G30" i="132"/>
  <c r="G27" i="132"/>
  <c r="G26" i="132"/>
  <c r="B26" i="132"/>
  <c r="G24" i="132"/>
  <c r="G25" i="132" s="1"/>
  <c r="B24" i="132"/>
  <c r="G23" i="132"/>
  <c r="G20" i="132"/>
  <c r="G28" i="132" s="1"/>
  <c r="D20" i="132"/>
  <c r="D19" i="132"/>
  <c r="D18" i="132"/>
  <c r="B49" i="132" s="1"/>
  <c r="D17" i="132"/>
  <c r="D16" i="132"/>
  <c r="B45" i="132" s="1"/>
  <c r="D15" i="132"/>
  <c r="D14" i="132"/>
  <c r="B30" i="132" s="1"/>
  <c r="D9" i="132"/>
  <c r="D12" i="132" s="1"/>
  <c r="B43" i="132" s="1"/>
  <c r="D8" i="132"/>
  <c r="B23" i="132" s="1"/>
  <c r="D7" i="132"/>
  <c r="D5" i="132"/>
  <c r="G4" i="132"/>
  <c r="F60" i="132" l="1"/>
  <c r="G32" i="132"/>
  <c r="G29" i="132"/>
  <c r="F66" i="132"/>
  <c r="F61" i="132"/>
  <c r="F59" i="132" l="1"/>
  <c r="F63" i="132" s="1"/>
  <c r="F64" i="132" s="1"/>
  <c r="F67" i="132" s="1"/>
  <c r="F70" i="132" s="1"/>
  <c r="F71" i="132" s="1"/>
  <c r="G36" i="132"/>
  <c r="G42" i="132" s="1"/>
  <c r="G54" i="132" s="1"/>
  <c r="G55" i="132" s="1"/>
  <c r="G6" i="139" l="1"/>
  <c r="G7" i="139"/>
  <c r="G8" i="139"/>
  <c r="H8" i="139" s="1"/>
  <c r="G9" i="139"/>
  <c r="H9" i="139" s="1"/>
  <c r="C109" i="111"/>
  <c r="E5" i="96"/>
  <c r="J44" i="96" s="1"/>
  <c r="E5" i="95"/>
  <c r="J44" i="95" s="1"/>
  <c r="E40" i="87"/>
  <c r="E41" i="87" s="1"/>
  <c r="E34" i="87"/>
  <c r="E29" i="87"/>
  <c r="E30" i="87"/>
  <c r="E32" i="87"/>
  <c r="E33" i="87"/>
  <c r="C38" i="87"/>
  <c r="A43" i="102"/>
  <c r="B84" i="111"/>
  <c r="B97" i="111" s="1"/>
  <c r="B85" i="111"/>
  <c r="B98" i="111" s="1"/>
  <c r="B83" i="111"/>
  <c r="B96" i="111" s="1"/>
  <c r="F6" i="90"/>
  <c r="D18" i="86"/>
  <c r="D22" i="86" s="1"/>
  <c r="E29" i="95"/>
  <c r="H38" i="95" s="1"/>
  <c r="I38" i="95" s="1"/>
  <c r="J38" i="95" s="1"/>
  <c r="E17" i="97"/>
  <c r="E5" i="97"/>
  <c r="D4" i="93"/>
  <c r="F4" i="93" s="1"/>
  <c r="E22" i="87"/>
  <c r="E23" i="87"/>
  <c r="E21" i="87"/>
  <c r="E24" i="87"/>
  <c r="E25" i="87"/>
  <c r="E26" i="87"/>
  <c r="E9" i="87"/>
  <c r="E10" i="87" s="1"/>
  <c r="E12" i="87"/>
  <c r="E13" i="87"/>
  <c r="G65" i="139" s="1"/>
  <c r="E14" i="87"/>
  <c r="E15" i="87"/>
  <c r="E16" i="87"/>
  <c r="E17" i="87"/>
  <c r="E18" i="87"/>
  <c r="G58" i="100" s="1"/>
  <c r="E4" i="87"/>
  <c r="E5" i="87"/>
  <c r="D84" i="111" s="1"/>
  <c r="E6" i="87"/>
  <c r="E4" i="90"/>
  <c r="F4" i="90"/>
  <c r="E5" i="90"/>
  <c r="F5" i="90"/>
  <c r="E6" i="90"/>
  <c r="E9" i="90"/>
  <c r="F9" i="90"/>
  <c r="E10" i="90"/>
  <c r="F10" i="90"/>
  <c r="F11" i="90"/>
  <c r="E14" i="90"/>
  <c r="F14" i="90"/>
  <c r="E4" i="91"/>
  <c r="E14" i="91"/>
  <c r="E15" i="91"/>
  <c r="E16" i="91"/>
  <c r="E19" i="91"/>
  <c r="E20" i="91"/>
  <c r="E21" i="91"/>
  <c r="D27" i="91"/>
  <c r="D28" i="91"/>
  <c r="D29" i="91"/>
  <c r="D5" i="93"/>
  <c r="F5" i="93" s="1"/>
  <c r="D6" i="93"/>
  <c r="F6" i="93" s="1"/>
  <c r="D8" i="93"/>
  <c r="F8" i="93" s="1"/>
  <c r="D9" i="93"/>
  <c r="F9" i="93" s="1"/>
  <c r="D10" i="93"/>
  <c r="F10" i="93" s="1"/>
  <c r="D11" i="93"/>
  <c r="F11" i="93" s="1"/>
  <c r="D12" i="93"/>
  <c r="F12" i="93" s="1"/>
  <c r="D13" i="93"/>
  <c r="F13" i="93" s="1"/>
  <c r="D18" i="93"/>
  <c r="F18" i="93" s="1"/>
  <c r="D19" i="93"/>
  <c r="F19" i="93" s="1"/>
  <c r="D20" i="93"/>
  <c r="F20" i="93" s="1"/>
  <c r="D25" i="93"/>
  <c r="F25" i="93" s="1"/>
  <c r="D26" i="93"/>
  <c r="F26" i="93" s="1"/>
  <c r="D27" i="93"/>
  <c r="F27" i="93" s="1"/>
  <c r="D28" i="93"/>
  <c r="F28" i="93" s="1"/>
  <c r="E13" i="100"/>
  <c r="H22" i="100" s="1"/>
  <c r="E14" i="100"/>
  <c r="H30" i="100" s="1"/>
  <c r="E15" i="100"/>
  <c r="H38" i="100" s="1"/>
  <c r="F95" i="111"/>
  <c r="F82" i="111"/>
  <c r="G95" i="111"/>
  <c r="H95" i="111"/>
  <c r="H82" i="111"/>
  <c r="I95" i="111"/>
  <c r="J95" i="111"/>
  <c r="K95" i="111"/>
  <c r="L95" i="111"/>
  <c r="L82" i="111"/>
  <c r="M95" i="111"/>
  <c r="N95" i="111"/>
  <c r="N82" i="111"/>
  <c r="P95" i="111"/>
  <c r="P82" i="111"/>
  <c r="Q95" i="111"/>
  <c r="R95" i="111"/>
  <c r="R82" i="111"/>
  <c r="S95" i="111"/>
  <c r="T95" i="111"/>
  <c r="U95" i="111"/>
  <c r="V95" i="111"/>
  <c r="V82" i="111"/>
  <c r="W95" i="111"/>
  <c r="X82" i="111"/>
  <c r="G13" i="100"/>
  <c r="H21" i="100" s="1"/>
  <c r="G6" i="100"/>
  <c r="H6" i="100" s="1"/>
  <c r="G14" i="100"/>
  <c r="G15" i="100"/>
  <c r="G7" i="100"/>
  <c r="H7" i="100" s="1"/>
  <c r="F45" i="100" s="1"/>
  <c r="G8" i="100"/>
  <c r="H8" i="100" s="1"/>
  <c r="F52" i="100" s="1"/>
  <c r="F53" i="100" s="1"/>
  <c r="F54" i="100" s="1"/>
  <c r="F55" i="100" s="1"/>
  <c r="F56" i="100" s="1"/>
  <c r="F57" i="100" s="1"/>
  <c r="F58" i="100" s="1"/>
  <c r="G9" i="100"/>
  <c r="B89" i="111"/>
  <c r="B87" i="111"/>
  <c r="B86" i="111"/>
  <c r="B99" i="111" s="1"/>
  <c r="B56" i="111"/>
  <c r="B76" i="111" s="1"/>
  <c r="B55" i="111"/>
  <c r="B75" i="111" s="1"/>
  <c r="B45" i="100"/>
  <c r="B54" i="111" s="1"/>
  <c r="B74" i="111" s="1"/>
  <c r="B37" i="111"/>
  <c r="B36" i="111"/>
  <c r="B35" i="111"/>
  <c r="C37" i="113"/>
  <c r="C12" i="124"/>
  <c r="C38" i="124" s="1"/>
  <c r="C15" i="124"/>
  <c r="C16" i="124"/>
  <c r="C17" i="124"/>
  <c r="C18" i="124"/>
  <c r="C19" i="124"/>
  <c r="C20" i="124"/>
  <c r="C21" i="124"/>
  <c r="C27" i="124"/>
  <c r="C30" i="124" s="1"/>
  <c r="C40" i="124" s="1"/>
  <c r="C28" i="124"/>
  <c r="C29" i="124"/>
  <c r="G33" i="97"/>
  <c r="J69" i="96"/>
  <c r="E45" i="86"/>
  <c r="E46" i="86" s="1"/>
  <c r="E47" i="86" s="1"/>
  <c r="E5" i="91"/>
  <c r="D19" i="86"/>
  <c r="F5" i="91" s="1"/>
  <c r="D20" i="86"/>
  <c r="F6" i="91" s="1"/>
  <c r="E27" i="91"/>
  <c r="E28" i="91"/>
  <c r="E29" i="91"/>
  <c r="E32" i="91"/>
  <c r="F40" i="95"/>
  <c r="F41" i="95"/>
  <c r="H39" i="95"/>
  <c r="I39" i="95"/>
  <c r="J39" i="95" s="1"/>
  <c r="J43" i="95"/>
  <c r="G65" i="95"/>
  <c r="G52" i="95"/>
  <c r="I52" i="95"/>
  <c r="J52" i="95" s="1"/>
  <c r="G54" i="95"/>
  <c r="I54" i="95"/>
  <c r="J54" i="95" s="1"/>
  <c r="G55" i="95"/>
  <c r="I55" i="95"/>
  <c r="G56" i="95"/>
  <c r="J56" i="95" s="1"/>
  <c r="G57" i="95"/>
  <c r="J57" i="95" s="1"/>
  <c r="G59" i="95"/>
  <c r="I59" i="95"/>
  <c r="G60" i="95"/>
  <c r="I60" i="95"/>
  <c r="J60" i="95" s="1"/>
  <c r="G61" i="95"/>
  <c r="I61" i="95"/>
  <c r="J61" i="95" s="1"/>
  <c r="G63" i="95"/>
  <c r="I63" i="95"/>
  <c r="F67" i="95"/>
  <c r="G67" i="95" s="1"/>
  <c r="I67" i="95"/>
  <c r="J69" i="95"/>
  <c r="H39" i="96"/>
  <c r="I39" i="96" s="1"/>
  <c r="J39" i="96" s="1"/>
  <c r="J43" i="96"/>
  <c r="G65" i="96"/>
  <c r="I52" i="96"/>
  <c r="G52" i="96"/>
  <c r="I63" i="96"/>
  <c r="G63" i="96"/>
  <c r="F67" i="96"/>
  <c r="G67" i="96" s="1"/>
  <c r="I67" i="96"/>
  <c r="I54" i="96"/>
  <c r="G54" i="96"/>
  <c r="I55" i="96"/>
  <c r="G55" i="96"/>
  <c r="G56" i="96"/>
  <c r="J56" i="96" s="1"/>
  <c r="G57" i="96"/>
  <c r="J57" i="96" s="1"/>
  <c r="I59" i="96"/>
  <c r="G59" i="96"/>
  <c r="I60" i="96"/>
  <c r="G60" i="96"/>
  <c r="I61" i="96"/>
  <c r="G61" i="96"/>
  <c r="F40" i="97"/>
  <c r="F41" i="97"/>
  <c r="H39" i="97"/>
  <c r="I39" i="97" s="1"/>
  <c r="J39" i="97" s="1"/>
  <c r="J43" i="97"/>
  <c r="G65" i="97"/>
  <c r="F67" i="97"/>
  <c r="G67" i="97" s="1"/>
  <c r="I67" i="97"/>
  <c r="I52" i="97"/>
  <c r="G52" i="97"/>
  <c r="I54" i="97"/>
  <c r="G54" i="97"/>
  <c r="G55" i="97"/>
  <c r="J55" i="97" s="1"/>
  <c r="G56" i="97"/>
  <c r="J56" i="97" s="1"/>
  <c r="G57" i="97"/>
  <c r="J57" i="97" s="1"/>
  <c r="G59" i="97"/>
  <c r="J59" i="97" s="1"/>
  <c r="G60" i="97"/>
  <c r="J60" i="97" s="1"/>
  <c r="G61" i="97"/>
  <c r="J61" i="97" s="1"/>
  <c r="I63" i="97"/>
  <c r="G63" i="97"/>
  <c r="J69" i="97"/>
  <c r="D4" i="113"/>
  <c r="G4" i="113"/>
  <c r="B53" i="111"/>
  <c r="B73" i="111" s="1"/>
  <c r="B52" i="111"/>
  <c r="B72" i="111" s="1"/>
  <c r="B51" i="111"/>
  <c r="B71" i="111" s="1"/>
  <c r="F40" i="96"/>
  <c r="F41" i="96"/>
  <c r="B6" i="90"/>
  <c r="B5" i="90"/>
  <c r="B15" i="100"/>
  <c r="B36" i="100" s="1"/>
  <c r="B14" i="100"/>
  <c r="B28" i="100" s="1"/>
  <c r="B13" i="100"/>
  <c r="B20" i="100" s="1"/>
  <c r="E11" i="90"/>
  <c r="B11" i="90"/>
  <c r="C37" i="86"/>
  <c r="C38" i="86" s="1"/>
  <c r="C40" i="86" s="1"/>
  <c r="B28" i="93"/>
  <c r="G78" i="111"/>
  <c r="F78" i="111"/>
  <c r="G3" i="111"/>
  <c r="H78" i="111" s="1"/>
  <c r="B52" i="100"/>
  <c r="B53" i="100"/>
  <c r="B54" i="100"/>
  <c r="B55" i="100"/>
  <c r="B56" i="100"/>
  <c r="C10" i="87"/>
  <c r="C7" i="87"/>
  <c r="H104" i="111"/>
  <c r="I104" i="111" s="1"/>
  <c r="J104" i="111" s="1"/>
  <c r="K104" i="111" s="1"/>
  <c r="L104" i="111" s="1"/>
  <c r="M104" i="111" s="1"/>
  <c r="N104" i="111" s="1"/>
  <c r="O104" i="111" s="1"/>
  <c r="P104" i="111" s="1"/>
  <c r="Q104" i="111" s="1"/>
  <c r="R104" i="111" s="1"/>
  <c r="S104" i="111" s="1"/>
  <c r="T104" i="111" s="1"/>
  <c r="U104" i="111" s="1"/>
  <c r="V104" i="111" s="1"/>
  <c r="W104" i="111" s="1"/>
  <c r="X104" i="111" s="1"/>
  <c r="A45" i="102"/>
  <c r="A44" i="102"/>
  <c r="B13" i="113"/>
  <c r="B12" i="113"/>
  <c r="B11" i="113"/>
  <c r="B10" i="113"/>
  <c r="B9" i="113"/>
  <c r="B8" i="113"/>
  <c r="B6" i="113"/>
  <c r="B5" i="113"/>
  <c r="B4" i="113"/>
  <c r="D14" i="100"/>
  <c r="D15" i="100" s="1"/>
  <c r="F14" i="100"/>
  <c r="F15" i="100" s="1"/>
  <c r="J72" i="97"/>
  <c r="J72" i="96"/>
  <c r="B26" i="93"/>
  <c r="B27" i="93"/>
  <c r="B25" i="93"/>
  <c r="B19" i="93"/>
  <c r="B20" i="93"/>
  <c r="B18" i="93"/>
  <c r="B5" i="93"/>
  <c r="B6" i="93"/>
  <c r="B8" i="93"/>
  <c r="B9" i="93"/>
  <c r="B10" i="93"/>
  <c r="B11" i="93"/>
  <c r="B12" i="93"/>
  <c r="B13" i="93"/>
  <c r="B4" i="93"/>
  <c r="E52" i="100"/>
  <c r="E53" i="100" s="1"/>
  <c r="E54" i="100" s="1"/>
  <c r="E55" i="100" s="1"/>
  <c r="E56" i="100" s="1"/>
  <c r="E57" i="100" s="1"/>
  <c r="E58" i="100" s="1"/>
  <c r="D28" i="100"/>
  <c r="E45" i="100"/>
  <c r="C19" i="87"/>
  <c r="B62" i="100"/>
  <c r="B49" i="100"/>
  <c r="D30" i="97"/>
  <c r="G39" i="97" s="1"/>
  <c r="G40" i="97" s="1"/>
  <c r="G41" i="97" s="1"/>
  <c r="D26" i="97"/>
  <c r="D27" i="97" s="1"/>
  <c r="B28" i="91"/>
  <c r="B29" i="91"/>
  <c r="B27" i="91"/>
  <c r="B32" i="91"/>
  <c r="A33" i="102"/>
  <c r="B10" i="90"/>
  <c r="A41" i="102"/>
  <c r="A40" i="102"/>
  <c r="A39" i="102"/>
  <c r="A38" i="102"/>
  <c r="A37" i="102"/>
  <c r="A36" i="102"/>
  <c r="A35" i="102"/>
  <c r="A34" i="102"/>
  <c r="H65" i="97"/>
  <c r="H63" i="97"/>
  <c r="I61" i="97"/>
  <c r="I60" i="97"/>
  <c r="I59" i="97"/>
  <c r="I57" i="97"/>
  <c r="I56" i="97"/>
  <c r="I55" i="97"/>
  <c r="H54" i="97"/>
  <c r="H55" i="97" s="1"/>
  <c r="H56" i="97" s="1"/>
  <c r="H57" i="97" s="1"/>
  <c r="H52" i="97"/>
  <c r="G38" i="97"/>
  <c r="H67" i="97"/>
  <c r="H65" i="96"/>
  <c r="H63" i="96"/>
  <c r="I57" i="96"/>
  <c r="I56" i="96"/>
  <c r="H54" i="96"/>
  <c r="H55" i="96" s="1"/>
  <c r="H56" i="96" s="1"/>
  <c r="H57" i="96" s="1"/>
  <c r="H52" i="96"/>
  <c r="G38" i="96"/>
  <c r="D30" i="96"/>
  <c r="G39" i="96" s="1"/>
  <c r="G40" i="96" s="1"/>
  <c r="G41" i="96" s="1"/>
  <c r="D26" i="96"/>
  <c r="H59" i="96" s="1"/>
  <c r="H67" i="96"/>
  <c r="H65" i="95"/>
  <c r="H63" i="95"/>
  <c r="D26" i="95"/>
  <c r="D27" i="95" s="1"/>
  <c r="I56" i="95"/>
  <c r="I57" i="95"/>
  <c r="H54" i="95"/>
  <c r="H55" i="95" s="1"/>
  <c r="H56" i="95" s="1"/>
  <c r="H57" i="95" s="1"/>
  <c r="H52" i="95"/>
  <c r="H67" i="95"/>
  <c r="D30" i="95"/>
  <c r="G39" i="95" s="1"/>
  <c r="G40" i="95" s="1"/>
  <c r="G41" i="95" s="1"/>
  <c r="G38" i="95"/>
  <c r="H59" i="97"/>
  <c r="B5" i="91"/>
  <c r="B10" i="91" s="1"/>
  <c r="B6" i="91"/>
  <c r="B4" i="91"/>
  <c r="B14" i="90"/>
  <c r="B9" i="90"/>
  <c r="B4" i="90"/>
  <c r="C27" i="87"/>
  <c r="J52" i="96" l="1"/>
  <c r="E48" i="86"/>
  <c r="E7" i="93"/>
  <c r="J59" i="95"/>
  <c r="E65" i="139"/>
  <c r="E69" i="139"/>
  <c r="E68" i="139"/>
  <c r="E67" i="139"/>
  <c r="E66" i="139"/>
  <c r="H7" i="139"/>
  <c r="E76" i="139"/>
  <c r="E64" i="139"/>
  <c r="E57" i="139"/>
  <c r="D28" i="139"/>
  <c r="H6" i="139"/>
  <c r="D48" i="139"/>
  <c r="D38" i="139"/>
  <c r="E56" i="87"/>
  <c r="D92" i="111"/>
  <c r="D91" i="111"/>
  <c r="G57" i="139"/>
  <c r="E52" i="87"/>
  <c r="E38" i="87"/>
  <c r="E55" i="87" s="1"/>
  <c r="G55" i="100"/>
  <c r="H55" i="100" s="1"/>
  <c r="G67" i="139"/>
  <c r="H40" i="95"/>
  <c r="I40" i="95" s="1"/>
  <c r="J40" i="95" s="1"/>
  <c r="F28" i="139"/>
  <c r="G54" i="100"/>
  <c r="H54" i="100" s="1"/>
  <c r="G66" i="139"/>
  <c r="H58" i="100"/>
  <c r="G52" i="100"/>
  <c r="H52" i="100" s="1"/>
  <c r="G64" i="139"/>
  <c r="G69" i="139"/>
  <c r="G57" i="100"/>
  <c r="H57" i="100" s="1"/>
  <c r="H40" i="97"/>
  <c r="I40" i="97" s="1"/>
  <c r="J40" i="97" s="1"/>
  <c r="F48" i="139"/>
  <c r="H40" i="96"/>
  <c r="I40" i="96" s="1"/>
  <c r="J40" i="96" s="1"/>
  <c r="F38" i="139"/>
  <c r="G56" i="100"/>
  <c r="H56" i="100" s="1"/>
  <c r="G68" i="139"/>
  <c r="O97" i="111"/>
  <c r="X97" i="111"/>
  <c r="D36" i="100"/>
  <c r="D20" i="100"/>
  <c r="J52" i="97"/>
  <c r="H9" i="100"/>
  <c r="F65" i="100" s="1"/>
  <c r="E65" i="100"/>
  <c r="H37" i="100"/>
  <c r="H29" i="100"/>
  <c r="G5" i="113"/>
  <c r="G6" i="113" s="1"/>
  <c r="G7" i="113" s="1"/>
  <c r="G8" i="113" s="1"/>
  <c r="G9" i="113" s="1"/>
  <c r="G10" i="113" s="1"/>
  <c r="G11" i="113" s="1"/>
  <c r="G12" i="113" s="1"/>
  <c r="G13" i="113" s="1"/>
  <c r="G14" i="113" s="1"/>
  <c r="G15" i="113" s="1"/>
  <c r="G16" i="113" s="1"/>
  <c r="G17" i="113" s="1"/>
  <c r="G18" i="113" s="1"/>
  <c r="G19" i="113" s="1"/>
  <c r="G20" i="113" s="1"/>
  <c r="G21" i="113" s="1"/>
  <c r="G22" i="113" s="1"/>
  <c r="D5" i="113"/>
  <c r="D6" i="113" s="1"/>
  <c r="D7" i="113" s="1"/>
  <c r="D8" i="113" s="1"/>
  <c r="D9" i="113" s="1"/>
  <c r="D10" i="113" s="1"/>
  <c r="D11" i="113" s="1"/>
  <c r="D12" i="113" s="1"/>
  <c r="D13" i="113" s="1"/>
  <c r="D14" i="113" s="1"/>
  <c r="D15" i="113" s="1"/>
  <c r="D16" i="113" s="1"/>
  <c r="D17" i="113" s="1"/>
  <c r="D18" i="113" s="1"/>
  <c r="D19" i="113" s="1"/>
  <c r="D20" i="113" s="1"/>
  <c r="D21" i="113" s="1"/>
  <c r="D22" i="113" s="1"/>
  <c r="D85" i="111"/>
  <c r="O85" i="111" s="1"/>
  <c r="D83" i="111"/>
  <c r="O83" i="111" s="1"/>
  <c r="G45" i="100"/>
  <c r="H45" i="100" s="1"/>
  <c r="H46" i="100" s="1"/>
  <c r="E26" i="113" s="1"/>
  <c r="D86" i="111"/>
  <c r="O86" i="111" s="1"/>
  <c r="E36" i="100"/>
  <c r="E20" i="100"/>
  <c r="E28" i="100"/>
  <c r="J63" i="97"/>
  <c r="J54" i="97"/>
  <c r="J67" i="97"/>
  <c r="J55" i="96"/>
  <c r="J67" i="96"/>
  <c r="J59" i="96"/>
  <c r="J63" i="96"/>
  <c r="J60" i="96"/>
  <c r="J54" i="96"/>
  <c r="J61" i="96"/>
  <c r="J63" i="95"/>
  <c r="J55" i="95"/>
  <c r="J67" i="95"/>
  <c r="F20" i="100"/>
  <c r="E18" i="95"/>
  <c r="I65" i="95" s="1"/>
  <c r="J65" i="95" s="1"/>
  <c r="F36" i="100"/>
  <c r="H41" i="95"/>
  <c r="I41" i="95" s="1"/>
  <c r="J41" i="95" s="1"/>
  <c r="H41" i="97"/>
  <c r="I41" i="97" s="1"/>
  <c r="J41" i="97" s="1"/>
  <c r="F28" i="100"/>
  <c r="E7" i="87"/>
  <c r="E51" i="87" s="1"/>
  <c r="E29" i="96"/>
  <c r="H38" i="96" s="1"/>
  <c r="I38" i="96" s="1"/>
  <c r="J38" i="96" s="1"/>
  <c r="J70" i="95"/>
  <c r="E18" i="96"/>
  <c r="I65" i="96" s="1"/>
  <c r="J65" i="96" s="1"/>
  <c r="H41" i="96"/>
  <c r="I41" i="96" s="1"/>
  <c r="J41" i="96" s="1"/>
  <c r="W82" i="111"/>
  <c r="E27" i="87"/>
  <c r="E5" i="93"/>
  <c r="E6" i="93"/>
  <c r="B11" i="91"/>
  <c r="F29" i="93"/>
  <c r="F27" i="91"/>
  <c r="G27" i="91" s="1"/>
  <c r="F4" i="91"/>
  <c r="G4" i="91" s="1"/>
  <c r="F9" i="91"/>
  <c r="D26" i="86"/>
  <c r="F14" i="91" s="1"/>
  <c r="G14" i="91" s="1"/>
  <c r="F14" i="93"/>
  <c r="D23" i="86"/>
  <c r="D27" i="86" s="1"/>
  <c r="E49" i="86"/>
  <c r="E50" i="86" s="1"/>
  <c r="E8" i="93"/>
  <c r="F21" i="93"/>
  <c r="E6" i="91"/>
  <c r="G6" i="91" s="1"/>
  <c r="G82" i="111"/>
  <c r="D28" i="95"/>
  <c r="H61" i="95" s="1"/>
  <c r="H60" i="95"/>
  <c r="D28" i="97"/>
  <c r="H61" i="97" s="1"/>
  <c r="H60" i="97"/>
  <c r="E9" i="91"/>
  <c r="E18" i="86"/>
  <c r="E19" i="86" s="1"/>
  <c r="E20" i="86" s="1"/>
  <c r="E22" i="86" s="1"/>
  <c r="H3" i="111"/>
  <c r="C22" i="124"/>
  <c r="B15" i="91"/>
  <c r="B9" i="91"/>
  <c r="H59" i="95"/>
  <c r="D24" i="86"/>
  <c r="E19" i="87"/>
  <c r="G53" i="100"/>
  <c r="H53" i="100" s="1"/>
  <c r="C18" i="86"/>
  <c r="C19" i="86" s="1"/>
  <c r="C20" i="86" s="1"/>
  <c r="C22" i="86" s="1"/>
  <c r="C23" i="86" s="1"/>
  <c r="C24" i="86" s="1"/>
  <c r="C26" i="86" s="1"/>
  <c r="C27" i="86" s="1"/>
  <c r="C28" i="86" s="1"/>
  <c r="C30" i="86" s="1"/>
  <c r="C31" i="86" s="1"/>
  <c r="C32" i="86" s="1"/>
  <c r="D27" i="96"/>
  <c r="G5" i="91"/>
  <c r="J44" i="97"/>
  <c r="J70" i="97"/>
  <c r="E18" i="97"/>
  <c r="I65" i="97" s="1"/>
  <c r="J65" i="97" s="1"/>
  <c r="E29" i="97"/>
  <c r="H38" i="97" s="1"/>
  <c r="I38" i="97" s="1"/>
  <c r="J38" i="97" s="1"/>
  <c r="J70" i="96"/>
  <c r="F68" i="139" l="1"/>
  <c r="H68" i="139" s="1"/>
  <c r="F65" i="139"/>
  <c r="H65" i="139" s="1"/>
  <c r="F66" i="139"/>
  <c r="H66" i="139" s="1"/>
  <c r="F67" i="139"/>
  <c r="H67" i="139" s="1"/>
  <c r="F69" i="139"/>
  <c r="H69" i="139" s="1"/>
  <c r="F76" i="139"/>
  <c r="F57" i="139"/>
  <c r="F64" i="139"/>
  <c r="H64" i="139"/>
  <c r="E28" i="139"/>
  <c r="G28" i="139" s="1"/>
  <c r="H28" i="139" s="1"/>
  <c r="H31" i="139" s="1"/>
  <c r="E48" i="139"/>
  <c r="G48" i="139" s="1"/>
  <c r="H48" i="139" s="1"/>
  <c r="H51" i="139" s="1"/>
  <c r="E38" i="139"/>
  <c r="G38" i="139" s="1"/>
  <c r="H38" i="139" s="1"/>
  <c r="H41" i="139" s="1"/>
  <c r="H57" i="139"/>
  <c r="H58" i="139" s="1"/>
  <c r="J68" i="97"/>
  <c r="J71" i="97" s="1"/>
  <c r="E92" i="111"/>
  <c r="C114" i="111"/>
  <c r="E54" i="87"/>
  <c r="D88" i="111"/>
  <c r="O88" i="111" s="1"/>
  <c r="T86" i="111"/>
  <c r="J86" i="111"/>
  <c r="D87" i="111"/>
  <c r="E53" i="87"/>
  <c r="G65" i="100"/>
  <c r="H65" i="100" s="1"/>
  <c r="H66" i="100" s="1"/>
  <c r="G76" i="139"/>
  <c r="H76" i="139" s="1"/>
  <c r="H77" i="139" s="1"/>
  <c r="F10" i="91"/>
  <c r="F16" i="93"/>
  <c r="E15" i="113"/>
  <c r="H15" i="113" s="1"/>
  <c r="E31" i="111" s="1"/>
  <c r="F31" i="111" s="1"/>
  <c r="G31" i="111" s="1"/>
  <c r="F23" i="93"/>
  <c r="E16" i="113"/>
  <c r="H16" i="113" s="1"/>
  <c r="F31" i="93"/>
  <c r="E17" i="113"/>
  <c r="H17" i="113" s="1"/>
  <c r="O96" i="111"/>
  <c r="X96" i="111"/>
  <c r="O98" i="111"/>
  <c r="X98" i="111"/>
  <c r="J68" i="95"/>
  <c r="J71" i="95" s="1"/>
  <c r="D23" i="113"/>
  <c r="D24" i="113" s="1"/>
  <c r="D25" i="113" s="1"/>
  <c r="D26" i="113" s="1"/>
  <c r="D27" i="113" s="1"/>
  <c r="D28" i="113" s="1"/>
  <c r="D29" i="113"/>
  <c r="G23" i="113"/>
  <c r="G24" i="113" s="1"/>
  <c r="G25" i="113" s="1"/>
  <c r="G26" i="113" s="1"/>
  <c r="G27" i="113" s="1"/>
  <c r="G28" i="113" s="1"/>
  <c r="G29" i="113"/>
  <c r="H59" i="100"/>
  <c r="E27" i="113" s="1"/>
  <c r="H27" i="113" s="1"/>
  <c r="G36" i="100"/>
  <c r="H36" i="100" s="1"/>
  <c r="H39" i="100" s="1"/>
  <c r="E25" i="113" s="1"/>
  <c r="G28" i="100"/>
  <c r="H48" i="100"/>
  <c r="H26" i="113"/>
  <c r="Q82" i="111"/>
  <c r="I82" i="111"/>
  <c r="M82" i="111"/>
  <c r="U82" i="111"/>
  <c r="G20" i="100"/>
  <c r="H20" i="100" s="1"/>
  <c r="H23" i="100" s="1"/>
  <c r="E23" i="113" s="1"/>
  <c r="J68" i="96"/>
  <c r="J71" i="96" s="1"/>
  <c r="J42" i="96"/>
  <c r="J45" i="96" s="1"/>
  <c r="J42" i="95"/>
  <c r="J45" i="95" s="1"/>
  <c r="D89" i="111"/>
  <c r="B16" i="91"/>
  <c r="G9" i="91"/>
  <c r="D38" i="86"/>
  <c r="D30" i="86"/>
  <c r="F19" i="91" s="1"/>
  <c r="G19" i="91" s="1"/>
  <c r="E9" i="93"/>
  <c r="F15" i="91"/>
  <c r="G15" i="91" s="1"/>
  <c r="D31" i="86"/>
  <c r="F20" i="91" s="1"/>
  <c r="G20" i="91" s="1"/>
  <c r="B14" i="91"/>
  <c r="B20" i="91"/>
  <c r="E11" i="93"/>
  <c r="E10" i="93"/>
  <c r="E51" i="86"/>
  <c r="K82" i="111"/>
  <c r="E23" i="86"/>
  <c r="E24" i="86" s="1"/>
  <c r="E26" i="86"/>
  <c r="G7" i="91"/>
  <c r="E8" i="113" s="1"/>
  <c r="H8" i="113" s="1"/>
  <c r="F11" i="91"/>
  <c r="D28" i="86"/>
  <c r="C39" i="124"/>
  <c r="C35" i="124"/>
  <c r="C41" i="124" s="1"/>
  <c r="I78" i="111"/>
  <c r="I3" i="111"/>
  <c r="E10" i="91"/>
  <c r="E11" i="91"/>
  <c r="D28" i="96"/>
  <c r="H61" i="96" s="1"/>
  <c r="H60" i="96"/>
  <c r="J42" i="97"/>
  <c r="J45" i="97" s="1"/>
  <c r="T87" i="111" l="1"/>
  <c r="T82" i="111" s="1"/>
  <c r="O87" i="111"/>
  <c r="O82" i="111" s="1"/>
  <c r="H43" i="139"/>
  <c r="E31" i="113"/>
  <c r="H31" i="113" s="1"/>
  <c r="E41" i="111" s="1"/>
  <c r="F41" i="111" s="1"/>
  <c r="G41" i="111" s="1"/>
  <c r="H41" i="111" s="1"/>
  <c r="I41" i="111" s="1"/>
  <c r="J41" i="111" s="1"/>
  <c r="K41" i="111" s="1"/>
  <c r="L41" i="111" s="1"/>
  <c r="M41" i="111" s="1"/>
  <c r="N41" i="111" s="1"/>
  <c r="O41" i="111" s="1"/>
  <c r="P41" i="111" s="1"/>
  <c r="Q41" i="111" s="1"/>
  <c r="R41" i="111" s="1"/>
  <c r="S41" i="111" s="1"/>
  <c r="T41" i="111" s="1"/>
  <c r="U41" i="111" s="1"/>
  <c r="V41" i="111" s="1"/>
  <c r="W41" i="111" s="1"/>
  <c r="X41" i="111" s="1"/>
  <c r="E32" i="113"/>
  <c r="H32" i="113" s="1"/>
  <c r="E42" i="111" s="1"/>
  <c r="F42" i="111" s="1"/>
  <c r="G42" i="111" s="1"/>
  <c r="H42" i="111" s="1"/>
  <c r="I42" i="111" s="1"/>
  <c r="J42" i="111" s="1"/>
  <c r="K42" i="111" s="1"/>
  <c r="L42" i="111" s="1"/>
  <c r="M42" i="111" s="1"/>
  <c r="N42" i="111" s="1"/>
  <c r="O42" i="111" s="1"/>
  <c r="P42" i="111" s="1"/>
  <c r="Q42" i="111" s="1"/>
  <c r="R42" i="111" s="1"/>
  <c r="S42" i="111" s="1"/>
  <c r="T42" i="111" s="1"/>
  <c r="U42" i="111" s="1"/>
  <c r="V42" i="111" s="1"/>
  <c r="W42" i="111" s="1"/>
  <c r="X42" i="111" s="1"/>
  <c r="H53" i="139"/>
  <c r="H33" i="139"/>
  <c r="E30" i="113"/>
  <c r="H30" i="113" s="1"/>
  <c r="E40" i="111" s="1"/>
  <c r="F40" i="111" s="1"/>
  <c r="G40" i="111" s="1"/>
  <c r="H40" i="111" s="1"/>
  <c r="I40" i="111" s="1"/>
  <c r="J40" i="111" s="1"/>
  <c r="K40" i="111" s="1"/>
  <c r="L40" i="111" s="1"/>
  <c r="M40" i="111" s="1"/>
  <c r="N40" i="111" s="1"/>
  <c r="O40" i="111" s="1"/>
  <c r="P40" i="111" s="1"/>
  <c r="Q40" i="111" s="1"/>
  <c r="R40" i="111" s="1"/>
  <c r="S40" i="111" s="1"/>
  <c r="T40" i="111" s="1"/>
  <c r="U40" i="111" s="1"/>
  <c r="V40" i="111" s="1"/>
  <c r="W40" i="111" s="1"/>
  <c r="X40" i="111" s="1"/>
  <c r="H70" i="139"/>
  <c r="H72" i="139" s="1"/>
  <c r="H60" i="139"/>
  <c r="E33" i="113"/>
  <c r="H33" i="113" s="1"/>
  <c r="E43" i="111" s="1"/>
  <c r="F43" i="111" s="1"/>
  <c r="G43" i="111" s="1"/>
  <c r="H43" i="111" s="1"/>
  <c r="I43" i="111" s="1"/>
  <c r="J43" i="111" s="1"/>
  <c r="K43" i="111" s="1"/>
  <c r="L43" i="111" s="1"/>
  <c r="M43" i="111" s="1"/>
  <c r="N43" i="111" s="1"/>
  <c r="O43" i="111" s="1"/>
  <c r="P43" i="111" s="1"/>
  <c r="Q43" i="111" s="1"/>
  <c r="R43" i="111" s="1"/>
  <c r="S43" i="111" s="1"/>
  <c r="T43" i="111" s="1"/>
  <c r="U43" i="111" s="1"/>
  <c r="V43" i="111" s="1"/>
  <c r="W43" i="111" s="1"/>
  <c r="X43" i="111" s="1"/>
  <c r="G10" i="91"/>
  <c r="E57" i="87"/>
  <c r="C11" i="134" s="1"/>
  <c r="J87" i="111"/>
  <c r="J82" i="111" s="1"/>
  <c r="E91" i="111"/>
  <c r="F92" i="111"/>
  <c r="E21" i="113"/>
  <c r="E28" i="113"/>
  <c r="H28" i="113" s="1"/>
  <c r="H68" i="100"/>
  <c r="H79" i="139"/>
  <c r="E35" i="113"/>
  <c r="H35" i="113" s="1"/>
  <c r="E45" i="111" s="1"/>
  <c r="F45" i="111" s="1"/>
  <c r="G45" i="111" s="1"/>
  <c r="H45" i="111" s="1"/>
  <c r="I45" i="111" s="1"/>
  <c r="J45" i="111" s="1"/>
  <c r="K45" i="111" s="1"/>
  <c r="L45" i="111" s="1"/>
  <c r="M45" i="111" s="1"/>
  <c r="N45" i="111" s="1"/>
  <c r="O45" i="111" s="1"/>
  <c r="P45" i="111" s="1"/>
  <c r="Q45" i="111" s="1"/>
  <c r="R45" i="111" s="1"/>
  <c r="S45" i="111" s="1"/>
  <c r="T45" i="111" s="1"/>
  <c r="U45" i="111" s="1"/>
  <c r="V45" i="111" s="1"/>
  <c r="W45" i="111" s="1"/>
  <c r="X45" i="111" s="1"/>
  <c r="E14" i="113"/>
  <c r="F44" i="113" s="1"/>
  <c r="D30" i="113"/>
  <c r="D31" i="113" s="1"/>
  <c r="D32" i="113" s="1"/>
  <c r="D33" i="113" s="1"/>
  <c r="D34" i="113" s="1"/>
  <c r="D35" i="113" s="1"/>
  <c r="D36" i="113"/>
  <c r="D38" i="113" s="1"/>
  <c r="G30" i="113"/>
  <c r="G31" i="113" s="1"/>
  <c r="G32" i="113" s="1"/>
  <c r="G33" i="113" s="1"/>
  <c r="G34" i="113" s="1"/>
  <c r="G35" i="113" s="1"/>
  <c r="G36" i="113"/>
  <c r="G38" i="113" s="1"/>
  <c r="E20" i="113"/>
  <c r="H20" i="113" s="1"/>
  <c r="J73" i="95"/>
  <c r="E19" i="113"/>
  <c r="H19" i="113" s="1"/>
  <c r="H25" i="113"/>
  <c r="H41" i="100"/>
  <c r="H28" i="100"/>
  <c r="H31" i="100" s="1"/>
  <c r="E24" i="113" s="1"/>
  <c r="H31" i="111"/>
  <c r="H25" i="100"/>
  <c r="D82" i="111"/>
  <c r="D101" i="111" s="1"/>
  <c r="S82" i="111"/>
  <c r="R8" i="111"/>
  <c r="R15" i="111" s="1"/>
  <c r="J8" i="111"/>
  <c r="J15" i="111" s="1"/>
  <c r="L8" i="111"/>
  <c r="L15" i="111" s="1"/>
  <c r="M8" i="111"/>
  <c r="M15" i="111" s="1"/>
  <c r="I8" i="111"/>
  <c r="I15" i="111" s="1"/>
  <c r="Q8" i="111"/>
  <c r="Q15" i="111" s="1"/>
  <c r="G8" i="111"/>
  <c r="G15" i="111" s="1"/>
  <c r="B21" i="91"/>
  <c r="J47" i="95"/>
  <c r="J73" i="97"/>
  <c r="J73" i="96"/>
  <c r="J47" i="96"/>
  <c r="F28" i="91"/>
  <c r="G28" i="91" s="1"/>
  <c r="E32" i="111"/>
  <c r="F32" i="111" s="1"/>
  <c r="G32" i="111" s="1"/>
  <c r="H32" i="111" s="1"/>
  <c r="I32" i="111" s="1"/>
  <c r="J32" i="111" s="1"/>
  <c r="K32" i="111" s="1"/>
  <c r="L32" i="111" s="1"/>
  <c r="M32" i="111" s="1"/>
  <c r="N32" i="111" s="1"/>
  <c r="O32" i="111" s="1"/>
  <c r="P32" i="111" s="1"/>
  <c r="Q32" i="111" s="1"/>
  <c r="R32" i="111" s="1"/>
  <c r="S32" i="111" s="1"/>
  <c r="T32" i="111" s="1"/>
  <c r="U32" i="111" s="1"/>
  <c r="V32" i="111" s="1"/>
  <c r="W32" i="111" s="1"/>
  <c r="X32" i="111" s="1"/>
  <c r="G11" i="91"/>
  <c r="F29" i="91"/>
  <c r="G29" i="91" s="1"/>
  <c r="D40" i="86"/>
  <c r="F32" i="91" s="1"/>
  <c r="G32" i="91" s="1"/>
  <c r="J47" i="97"/>
  <c r="F16" i="91"/>
  <c r="G16" i="91" s="1"/>
  <c r="D32" i="86"/>
  <c r="F21" i="91" s="1"/>
  <c r="G21" i="91" s="1"/>
  <c r="E52" i="86"/>
  <c r="E12" i="93"/>
  <c r="C42" i="124"/>
  <c r="D4" i="90" s="1"/>
  <c r="E27" i="86"/>
  <c r="E28" i="86" s="1"/>
  <c r="E30" i="86"/>
  <c r="E31" i="86" s="1"/>
  <c r="E32" i="86" s="1"/>
  <c r="J3" i="111"/>
  <c r="J78" i="111"/>
  <c r="H23" i="113"/>
  <c r="H61" i="100"/>
  <c r="B19" i="91"/>
  <c r="E34" i="113" l="1"/>
  <c r="H34" i="113" s="1"/>
  <c r="H29" i="113" s="1"/>
  <c r="H47" i="113" s="1"/>
  <c r="E22" i="113"/>
  <c r="G92" i="111"/>
  <c r="F91" i="111"/>
  <c r="C16" i="134"/>
  <c r="H24" i="113"/>
  <c r="H22" i="113" s="1"/>
  <c r="H33" i="100"/>
  <c r="C112" i="111"/>
  <c r="I31" i="111"/>
  <c r="P8" i="111"/>
  <c r="P15" i="111" s="1"/>
  <c r="D103" i="111"/>
  <c r="N8" i="111"/>
  <c r="N15" i="111" s="1"/>
  <c r="S8" i="111"/>
  <c r="S15" i="111" s="1"/>
  <c r="H8" i="111"/>
  <c r="H15" i="111" s="1"/>
  <c r="V8" i="111"/>
  <c r="V15" i="111" s="1"/>
  <c r="U8" i="111"/>
  <c r="U15" i="111" s="1"/>
  <c r="K8" i="111"/>
  <c r="K15" i="111" s="1"/>
  <c r="O8" i="111"/>
  <c r="O15" i="111" s="1"/>
  <c r="W8" i="111"/>
  <c r="W15" i="111" s="1"/>
  <c r="T8" i="111"/>
  <c r="T15" i="111" s="1"/>
  <c r="X8" i="111"/>
  <c r="X15" i="111" s="1"/>
  <c r="E8" i="111"/>
  <c r="E15" i="111" s="1"/>
  <c r="G12" i="91"/>
  <c r="E9" i="113" s="1"/>
  <c r="H9" i="113" s="1"/>
  <c r="E25" i="111" s="1"/>
  <c r="F25" i="111" s="1"/>
  <c r="G25" i="111" s="1"/>
  <c r="H25" i="111" s="1"/>
  <c r="I25" i="111" s="1"/>
  <c r="G22" i="91"/>
  <c r="E11" i="113" s="1"/>
  <c r="H11" i="113" s="1"/>
  <c r="G33" i="91"/>
  <c r="E13" i="113" s="1"/>
  <c r="H13" i="113" s="1"/>
  <c r="G30" i="91"/>
  <c r="E12" i="113" s="1"/>
  <c r="H12" i="113" s="1"/>
  <c r="D37" i="113"/>
  <c r="K78" i="111"/>
  <c r="K3" i="111"/>
  <c r="G4" i="90"/>
  <c r="D5" i="90"/>
  <c r="E24" i="111"/>
  <c r="F24" i="111" s="1"/>
  <c r="G24" i="111" s="1"/>
  <c r="H24" i="111" s="1"/>
  <c r="I24" i="111" s="1"/>
  <c r="J24" i="111" s="1"/>
  <c r="K24" i="111" s="1"/>
  <c r="L24" i="111" s="1"/>
  <c r="M24" i="111" s="1"/>
  <c r="N24" i="111" s="1"/>
  <c r="O24" i="111" s="1"/>
  <c r="P24" i="111" s="1"/>
  <c r="Q24" i="111" s="1"/>
  <c r="R24" i="111" s="1"/>
  <c r="S24" i="111" s="1"/>
  <c r="T24" i="111" s="1"/>
  <c r="U24" i="111" s="1"/>
  <c r="V24" i="111" s="1"/>
  <c r="W24" i="111" s="1"/>
  <c r="X24" i="111" s="1"/>
  <c r="E53" i="86"/>
  <c r="E55" i="86" s="1"/>
  <c r="E13" i="93"/>
  <c r="G17" i="91"/>
  <c r="E10" i="113" s="1"/>
  <c r="H10" i="113" s="1"/>
  <c r="E44" i="111" l="1"/>
  <c r="F44" i="111" s="1"/>
  <c r="E29" i="113"/>
  <c r="H92" i="111"/>
  <c r="G91" i="111"/>
  <c r="E18" i="113"/>
  <c r="F45" i="113" s="1"/>
  <c r="H21" i="113"/>
  <c r="J31" i="111"/>
  <c r="J25" i="111"/>
  <c r="E28" i="111"/>
  <c r="F28" i="111" s="1"/>
  <c r="G28" i="111" s="1"/>
  <c r="H28" i="111" s="1"/>
  <c r="I28" i="111" s="1"/>
  <c r="J28" i="111" s="1"/>
  <c r="K28" i="111" s="1"/>
  <c r="L28" i="111" s="1"/>
  <c r="M28" i="111" s="1"/>
  <c r="N28" i="111" s="1"/>
  <c r="O28" i="111" s="1"/>
  <c r="P28" i="111" s="1"/>
  <c r="Q28" i="111" s="1"/>
  <c r="R28" i="111" s="1"/>
  <c r="S28" i="111" s="1"/>
  <c r="T28" i="111" s="1"/>
  <c r="U28" i="111" s="1"/>
  <c r="V28" i="111" s="1"/>
  <c r="W28" i="111" s="1"/>
  <c r="X28" i="111" s="1"/>
  <c r="E29" i="111"/>
  <c r="F29" i="111" s="1"/>
  <c r="G29" i="111" s="1"/>
  <c r="H29" i="111" s="1"/>
  <c r="I29" i="111" s="1"/>
  <c r="J29" i="111" s="1"/>
  <c r="K29" i="111" s="1"/>
  <c r="L29" i="111" s="1"/>
  <c r="M29" i="111" s="1"/>
  <c r="N29" i="111" s="1"/>
  <c r="O29" i="111" s="1"/>
  <c r="P29" i="111" s="1"/>
  <c r="Q29" i="111" s="1"/>
  <c r="R29" i="111" s="1"/>
  <c r="S29" i="111" s="1"/>
  <c r="T29" i="111" s="1"/>
  <c r="U29" i="111" s="1"/>
  <c r="V29" i="111" s="1"/>
  <c r="W29" i="111" s="1"/>
  <c r="X29" i="111" s="1"/>
  <c r="E26" i="111"/>
  <c r="F26" i="111" s="1"/>
  <c r="G26" i="111" s="1"/>
  <c r="H26" i="111" s="1"/>
  <c r="I26" i="111" s="1"/>
  <c r="J26" i="111" s="1"/>
  <c r="K26" i="111" s="1"/>
  <c r="L26" i="111" s="1"/>
  <c r="M26" i="111" s="1"/>
  <c r="N26" i="111" s="1"/>
  <c r="O26" i="111" s="1"/>
  <c r="P26" i="111" s="1"/>
  <c r="Q26" i="111" s="1"/>
  <c r="R26" i="111" s="1"/>
  <c r="S26" i="111" s="1"/>
  <c r="T26" i="111" s="1"/>
  <c r="U26" i="111" s="1"/>
  <c r="V26" i="111" s="1"/>
  <c r="W26" i="111" s="1"/>
  <c r="X26" i="111" s="1"/>
  <c r="E27" i="111"/>
  <c r="F27" i="111" s="1"/>
  <c r="G27" i="111" s="1"/>
  <c r="H27" i="111" s="1"/>
  <c r="I27" i="111" s="1"/>
  <c r="J27" i="111" s="1"/>
  <c r="K27" i="111" s="1"/>
  <c r="L27" i="111" s="1"/>
  <c r="M27" i="111" s="1"/>
  <c r="N27" i="111" s="1"/>
  <c r="O27" i="111" s="1"/>
  <c r="P27" i="111" s="1"/>
  <c r="Q27" i="111" s="1"/>
  <c r="R27" i="111" s="1"/>
  <c r="S27" i="111" s="1"/>
  <c r="T27" i="111" s="1"/>
  <c r="U27" i="111" s="1"/>
  <c r="V27" i="111" s="1"/>
  <c r="W27" i="111" s="1"/>
  <c r="X27" i="111" s="1"/>
  <c r="L78" i="111"/>
  <c r="L3" i="111"/>
  <c r="E56" i="86"/>
  <c r="E18" i="93"/>
  <c r="D6" i="90"/>
  <c r="G6" i="90" s="1"/>
  <c r="G5" i="90"/>
  <c r="D9" i="90"/>
  <c r="E39" i="111" l="1"/>
  <c r="C19" i="134"/>
  <c r="F47" i="113"/>
  <c r="I92" i="111"/>
  <c r="H91" i="111"/>
  <c r="G7" i="90"/>
  <c r="E4" i="113" s="1"/>
  <c r="H4" i="113" s="1"/>
  <c r="G44" i="111"/>
  <c r="F39" i="111"/>
  <c r="C17" i="134"/>
  <c r="F46" i="113"/>
  <c r="C18" i="134"/>
  <c r="K31" i="111"/>
  <c r="I23" i="111"/>
  <c r="K25" i="111"/>
  <c r="J23" i="111"/>
  <c r="E7" i="113"/>
  <c r="H7" i="113"/>
  <c r="H43" i="113" s="1"/>
  <c r="M3" i="111"/>
  <c r="M78" i="111"/>
  <c r="D10" i="90"/>
  <c r="D11" i="90" s="1"/>
  <c r="G11" i="90" s="1"/>
  <c r="G9" i="90"/>
  <c r="E23" i="111"/>
  <c r="E19" i="93"/>
  <c r="E57" i="86"/>
  <c r="J92" i="111" l="1"/>
  <c r="I91" i="111"/>
  <c r="H44" i="111"/>
  <c r="G39" i="111"/>
  <c r="F43" i="113"/>
  <c r="C15" i="134"/>
  <c r="L31" i="111"/>
  <c r="L25" i="111"/>
  <c r="K23" i="111"/>
  <c r="E59" i="86"/>
  <c r="E20" i="93"/>
  <c r="G10" i="90"/>
  <c r="E33" i="111"/>
  <c r="F33" i="111" s="1"/>
  <c r="G33" i="111" s="1"/>
  <c r="E20" i="111"/>
  <c r="N3" i="111"/>
  <c r="N78" i="111"/>
  <c r="F23" i="111"/>
  <c r="K92" i="111" l="1"/>
  <c r="J91" i="111"/>
  <c r="I44" i="111"/>
  <c r="H39" i="111"/>
  <c r="H33" i="111"/>
  <c r="G30" i="111"/>
  <c r="M31" i="111"/>
  <c r="M25" i="111"/>
  <c r="L23" i="111"/>
  <c r="F20" i="111"/>
  <c r="D14" i="90"/>
  <c r="G14" i="90" s="1"/>
  <c r="O3" i="111"/>
  <c r="O78" i="111"/>
  <c r="E60" i="86"/>
  <c r="E25" i="93"/>
  <c r="G23" i="111"/>
  <c r="H14" i="113"/>
  <c r="H44" i="113" s="1"/>
  <c r="K91" i="111" l="1"/>
  <c r="L92" i="111"/>
  <c r="J44" i="111"/>
  <c r="I39" i="111"/>
  <c r="I33" i="111"/>
  <c r="H30" i="111"/>
  <c r="N31" i="111"/>
  <c r="N25" i="111"/>
  <c r="M23" i="111"/>
  <c r="G20" i="111"/>
  <c r="E61" i="86"/>
  <c r="E26" i="93"/>
  <c r="E30" i="111"/>
  <c r="H23" i="111"/>
  <c r="E35" i="111"/>
  <c r="F35" i="111" s="1"/>
  <c r="G35" i="111" s="1"/>
  <c r="H35" i="111" s="1"/>
  <c r="G15" i="90"/>
  <c r="E6" i="113" s="1"/>
  <c r="H6" i="113" s="1"/>
  <c r="G12" i="90"/>
  <c r="E5" i="113" s="1"/>
  <c r="H5" i="113" s="1"/>
  <c r="E21" i="111" s="1"/>
  <c r="P78" i="111"/>
  <c r="P3" i="111"/>
  <c r="M92" i="111" l="1"/>
  <c r="L91" i="111"/>
  <c r="K44" i="111"/>
  <c r="J39" i="111"/>
  <c r="J33" i="111"/>
  <c r="I30" i="111"/>
  <c r="O31" i="111"/>
  <c r="I35" i="111"/>
  <c r="O25" i="111"/>
  <c r="N23" i="111"/>
  <c r="F21" i="111"/>
  <c r="H20" i="111"/>
  <c r="Q3" i="111"/>
  <c r="Q78" i="111"/>
  <c r="E3" i="113"/>
  <c r="E62" i="86"/>
  <c r="E28" i="93" s="1"/>
  <c r="E27" i="93"/>
  <c r="F30" i="111"/>
  <c r="C14" i="134" l="1"/>
  <c r="C20" i="134" s="1"/>
  <c r="E36" i="113"/>
  <c r="M91" i="111"/>
  <c r="N92" i="111"/>
  <c r="L44" i="111"/>
  <c r="K39" i="111"/>
  <c r="K33" i="111"/>
  <c r="J30" i="111"/>
  <c r="P31" i="111"/>
  <c r="J35" i="111"/>
  <c r="P25" i="111"/>
  <c r="O23" i="111"/>
  <c r="G21" i="111"/>
  <c r="I20" i="111"/>
  <c r="F42" i="113"/>
  <c r="F48" i="113" s="1"/>
  <c r="R78" i="111"/>
  <c r="R3" i="111"/>
  <c r="E36" i="111"/>
  <c r="F36" i="111" s="1"/>
  <c r="G36" i="111" s="1"/>
  <c r="H36" i="111" s="1"/>
  <c r="E22" i="111"/>
  <c r="N91" i="111" l="1"/>
  <c r="O92" i="111"/>
  <c r="M44" i="111"/>
  <c r="L39" i="111"/>
  <c r="L33" i="111"/>
  <c r="K30" i="111"/>
  <c r="Q31" i="111"/>
  <c r="I36" i="111"/>
  <c r="K35" i="111"/>
  <c r="Q25" i="111"/>
  <c r="P23" i="111"/>
  <c r="F22" i="111"/>
  <c r="E19" i="111"/>
  <c r="H21" i="111"/>
  <c r="J20" i="111"/>
  <c r="S3" i="111"/>
  <c r="S78" i="111"/>
  <c r="H3" i="113"/>
  <c r="E37" i="113"/>
  <c r="O91" i="111" l="1"/>
  <c r="P92" i="111"/>
  <c r="N44" i="111"/>
  <c r="M39" i="111"/>
  <c r="O95" i="111"/>
  <c r="M33" i="111"/>
  <c r="L30" i="111"/>
  <c r="R31" i="111"/>
  <c r="L35" i="111"/>
  <c r="J36" i="111"/>
  <c r="R25" i="111"/>
  <c r="Q23" i="111"/>
  <c r="G22" i="111"/>
  <c r="F19" i="111"/>
  <c r="I21" i="111"/>
  <c r="K20" i="111"/>
  <c r="T78" i="111"/>
  <c r="T3" i="111"/>
  <c r="E37" i="111"/>
  <c r="F37" i="111" s="1"/>
  <c r="G37" i="111" s="1"/>
  <c r="H37" i="111" s="1"/>
  <c r="E38" i="113"/>
  <c r="C21" i="134" s="1"/>
  <c r="H42" i="113"/>
  <c r="P91" i="111" l="1"/>
  <c r="Q92" i="111"/>
  <c r="O44" i="111"/>
  <c r="N39" i="111"/>
  <c r="N33" i="111"/>
  <c r="M30" i="111"/>
  <c r="S31" i="111"/>
  <c r="K36" i="111"/>
  <c r="I37" i="111"/>
  <c r="H34" i="111"/>
  <c r="M35" i="111"/>
  <c r="S25" i="111"/>
  <c r="R23" i="111"/>
  <c r="H22" i="111"/>
  <c r="G19" i="111"/>
  <c r="J21" i="111"/>
  <c r="L20" i="111"/>
  <c r="H18" i="113"/>
  <c r="H36" i="113" s="1"/>
  <c r="E51" i="111"/>
  <c r="F51" i="111" s="1"/>
  <c r="G51" i="111" s="1"/>
  <c r="H51" i="111" s="1"/>
  <c r="I51" i="111" s="1"/>
  <c r="J51" i="111" s="1"/>
  <c r="K51" i="111" s="1"/>
  <c r="L51" i="111" s="1"/>
  <c r="M51" i="111" s="1"/>
  <c r="N51" i="111" s="1"/>
  <c r="O51" i="111" s="1"/>
  <c r="P51" i="111" s="1"/>
  <c r="Q51" i="111" s="1"/>
  <c r="R51" i="111" s="1"/>
  <c r="S51" i="111" s="1"/>
  <c r="T51" i="111" s="1"/>
  <c r="U51" i="111" s="1"/>
  <c r="V51" i="111" s="1"/>
  <c r="W51" i="111" s="1"/>
  <c r="X51" i="111" s="1"/>
  <c r="U3" i="111"/>
  <c r="U78" i="111"/>
  <c r="Q91" i="111" l="1"/>
  <c r="R92" i="111"/>
  <c r="P44" i="111"/>
  <c r="O39" i="111"/>
  <c r="O33" i="111"/>
  <c r="N30" i="111"/>
  <c r="T31" i="111"/>
  <c r="N35" i="111"/>
  <c r="J37" i="111"/>
  <c r="I34" i="111"/>
  <c r="L36" i="111"/>
  <c r="T25" i="111"/>
  <c r="S23" i="111"/>
  <c r="I22" i="111"/>
  <c r="H19" i="111"/>
  <c r="H17" i="111" s="1"/>
  <c r="H47" i="111" s="1"/>
  <c r="H48" i="111" s="1"/>
  <c r="K21" i="111"/>
  <c r="M20" i="111"/>
  <c r="H45" i="113"/>
  <c r="E52" i="111"/>
  <c r="F52" i="111" s="1"/>
  <c r="G52" i="111" s="1"/>
  <c r="H52" i="111" s="1"/>
  <c r="I52" i="111" s="1"/>
  <c r="J52" i="111" s="1"/>
  <c r="K52" i="111" s="1"/>
  <c r="L52" i="111" s="1"/>
  <c r="M52" i="111" s="1"/>
  <c r="N52" i="111" s="1"/>
  <c r="O52" i="111" s="1"/>
  <c r="P52" i="111" s="1"/>
  <c r="Q52" i="111" s="1"/>
  <c r="R52" i="111" s="1"/>
  <c r="S52" i="111" s="1"/>
  <c r="T52" i="111" s="1"/>
  <c r="U52" i="111" s="1"/>
  <c r="V52" i="111" s="1"/>
  <c r="W52" i="111" s="1"/>
  <c r="X52" i="111" s="1"/>
  <c r="E34" i="111"/>
  <c r="E17" i="111" s="1"/>
  <c r="E47" i="111" s="1"/>
  <c r="E48" i="111" s="1"/>
  <c r="V78" i="111"/>
  <c r="V3" i="111"/>
  <c r="R91" i="111" l="1"/>
  <c r="S92" i="111"/>
  <c r="Q44" i="111"/>
  <c r="P39" i="111"/>
  <c r="P33" i="111"/>
  <c r="O30" i="111"/>
  <c r="U31" i="111"/>
  <c r="K37" i="111"/>
  <c r="J34" i="111"/>
  <c r="O35" i="111"/>
  <c r="M36" i="111"/>
  <c r="U25" i="111"/>
  <c r="T23" i="111"/>
  <c r="J22" i="111"/>
  <c r="I19" i="111"/>
  <c r="I17" i="111" s="1"/>
  <c r="I47" i="111" s="1"/>
  <c r="I48" i="111" s="1"/>
  <c r="L21" i="111"/>
  <c r="N20" i="111"/>
  <c r="E53" i="111"/>
  <c r="F53" i="111" s="1"/>
  <c r="G53" i="111" s="1"/>
  <c r="H53" i="111" s="1"/>
  <c r="I53" i="111" s="1"/>
  <c r="J53" i="111" s="1"/>
  <c r="K53" i="111" s="1"/>
  <c r="L53" i="111" s="1"/>
  <c r="M53" i="111" s="1"/>
  <c r="N53" i="111" s="1"/>
  <c r="O53" i="111" s="1"/>
  <c r="P53" i="111" s="1"/>
  <c r="Q53" i="111" s="1"/>
  <c r="R53" i="111" s="1"/>
  <c r="S53" i="111" s="1"/>
  <c r="T53" i="111" s="1"/>
  <c r="U53" i="111" s="1"/>
  <c r="V53" i="111" s="1"/>
  <c r="W53" i="111" s="1"/>
  <c r="X53" i="111" s="1"/>
  <c r="W3" i="111"/>
  <c r="W78" i="111"/>
  <c r="F34" i="111"/>
  <c r="E72" i="111"/>
  <c r="E71" i="111"/>
  <c r="T92" i="111" l="1"/>
  <c r="S91" i="111"/>
  <c r="R44" i="111"/>
  <c r="Q39" i="111"/>
  <c r="Q33" i="111"/>
  <c r="P30" i="111"/>
  <c r="V31" i="111"/>
  <c r="N36" i="111"/>
  <c r="P35" i="111"/>
  <c r="L37" i="111"/>
  <c r="K34" i="111"/>
  <c r="V25" i="111"/>
  <c r="U23" i="111"/>
  <c r="K22" i="111"/>
  <c r="J19" i="111"/>
  <c r="J17" i="111" s="1"/>
  <c r="J47" i="111" s="1"/>
  <c r="J48" i="111" s="1"/>
  <c r="M21" i="111"/>
  <c r="O20" i="111"/>
  <c r="F17" i="111"/>
  <c r="G37" i="113"/>
  <c r="G34" i="111"/>
  <c r="E54" i="111"/>
  <c r="F54" i="111" s="1"/>
  <c r="G54" i="111" s="1"/>
  <c r="H54" i="111" s="1"/>
  <c r="F71" i="111"/>
  <c r="F72" i="111"/>
  <c r="X78" i="111"/>
  <c r="X3" i="111"/>
  <c r="T91" i="111" l="1"/>
  <c r="U92" i="111"/>
  <c r="S44" i="111"/>
  <c r="R39" i="111"/>
  <c r="X95" i="111"/>
  <c r="R33" i="111"/>
  <c r="Q30" i="111"/>
  <c r="W31" i="111"/>
  <c r="O36" i="111"/>
  <c r="M37" i="111"/>
  <c r="L34" i="111"/>
  <c r="Q35" i="111"/>
  <c r="I54" i="111"/>
  <c r="W25" i="111"/>
  <c r="V23" i="111"/>
  <c r="L22" i="111"/>
  <c r="K19" i="111"/>
  <c r="K17" i="111" s="1"/>
  <c r="K47" i="111" s="1"/>
  <c r="K48" i="111" s="1"/>
  <c r="N21" i="111"/>
  <c r="P20" i="111"/>
  <c r="G17" i="111"/>
  <c r="G72" i="111"/>
  <c r="E73" i="111"/>
  <c r="G71" i="111"/>
  <c r="E55" i="111"/>
  <c r="F55" i="111" s="1"/>
  <c r="G55" i="111" s="1"/>
  <c r="H55" i="111" s="1"/>
  <c r="I55" i="111" s="1"/>
  <c r="J55" i="111" s="1"/>
  <c r="K55" i="111" s="1"/>
  <c r="L55" i="111" s="1"/>
  <c r="M55" i="111" s="1"/>
  <c r="N55" i="111" s="1"/>
  <c r="O55" i="111" s="1"/>
  <c r="P55" i="111" s="1"/>
  <c r="Q55" i="111" s="1"/>
  <c r="R55" i="111" s="1"/>
  <c r="S55" i="111" s="1"/>
  <c r="T55" i="111" s="1"/>
  <c r="U55" i="111" s="1"/>
  <c r="V55" i="111" s="1"/>
  <c r="W55" i="111" s="1"/>
  <c r="X55" i="111" s="1"/>
  <c r="E74" i="111"/>
  <c r="U91" i="111" l="1"/>
  <c r="V92" i="111"/>
  <c r="T44" i="111"/>
  <c r="S39" i="111"/>
  <c r="G47" i="111"/>
  <c r="G48" i="111" s="1"/>
  <c r="S33" i="111"/>
  <c r="R30" i="111"/>
  <c r="X31" i="111"/>
  <c r="P36" i="111"/>
  <c r="R35" i="111"/>
  <c r="N37" i="111"/>
  <c r="M34" i="111"/>
  <c r="J54" i="111"/>
  <c r="X25" i="111"/>
  <c r="X23" i="111" s="1"/>
  <c r="W23" i="111"/>
  <c r="M22" i="111"/>
  <c r="L19" i="111"/>
  <c r="L17" i="111" s="1"/>
  <c r="L47" i="111" s="1"/>
  <c r="L48" i="111" s="1"/>
  <c r="O21" i="111"/>
  <c r="Q20" i="111"/>
  <c r="H71" i="111"/>
  <c r="E56" i="111"/>
  <c r="F56" i="111" s="1"/>
  <c r="G56" i="111" s="1"/>
  <c r="H56" i="111" s="1"/>
  <c r="I56" i="111" s="1"/>
  <c r="J56" i="111" s="1"/>
  <c r="K56" i="111" s="1"/>
  <c r="L56" i="111" s="1"/>
  <c r="M56" i="111" s="1"/>
  <c r="N56" i="111" s="1"/>
  <c r="O56" i="111" s="1"/>
  <c r="P56" i="111" s="1"/>
  <c r="Q56" i="111" s="1"/>
  <c r="R56" i="111" s="1"/>
  <c r="S56" i="111" s="1"/>
  <c r="T56" i="111" s="1"/>
  <c r="U56" i="111" s="1"/>
  <c r="V56" i="111" s="1"/>
  <c r="W56" i="111" s="1"/>
  <c r="X56" i="111" s="1"/>
  <c r="F74" i="111"/>
  <c r="H72" i="111"/>
  <c r="F73" i="111"/>
  <c r="V91" i="111" l="1"/>
  <c r="W92" i="111"/>
  <c r="U44" i="111"/>
  <c r="T39" i="111"/>
  <c r="T33" i="111"/>
  <c r="S30" i="111"/>
  <c r="Q36" i="111"/>
  <c r="O37" i="111"/>
  <c r="N34" i="111"/>
  <c r="S35" i="111"/>
  <c r="K54" i="111"/>
  <c r="N22" i="111"/>
  <c r="M19" i="111"/>
  <c r="M17" i="111" s="1"/>
  <c r="M47" i="111" s="1"/>
  <c r="M48" i="111" s="1"/>
  <c r="P21" i="111"/>
  <c r="R20" i="111"/>
  <c r="E76" i="111"/>
  <c r="G73" i="111"/>
  <c r="E75" i="111"/>
  <c r="I72" i="111"/>
  <c r="G74" i="111"/>
  <c r="I71" i="111"/>
  <c r="H37" i="113"/>
  <c r="W91" i="111" l="1"/>
  <c r="X92" i="111"/>
  <c r="X91" i="111" s="1"/>
  <c r="V44" i="111"/>
  <c r="U39" i="111"/>
  <c r="U33" i="111"/>
  <c r="T30" i="111"/>
  <c r="R36" i="111"/>
  <c r="T35" i="111"/>
  <c r="P37" i="111"/>
  <c r="O34" i="111"/>
  <c r="L54" i="111"/>
  <c r="O22" i="111"/>
  <c r="N19" i="111"/>
  <c r="N17" i="111" s="1"/>
  <c r="N47" i="111" s="1"/>
  <c r="N48" i="111" s="1"/>
  <c r="Q21" i="111"/>
  <c r="S20" i="111"/>
  <c r="H74" i="111"/>
  <c r="J71" i="111"/>
  <c r="F76" i="111"/>
  <c r="F75" i="111"/>
  <c r="H73" i="111"/>
  <c r="J72" i="111"/>
  <c r="W44" i="111" l="1"/>
  <c r="V39" i="111"/>
  <c r="V33" i="111"/>
  <c r="U30" i="111"/>
  <c r="Q37" i="111"/>
  <c r="P34" i="111"/>
  <c r="U35" i="111"/>
  <c r="S36" i="111"/>
  <c r="K50" i="111"/>
  <c r="J50" i="111"/>
  <c r="I50" i="111"/>
  <c r="H50" i="111"/>
  <c r="M54" i="111"/>
  <c r="L50" i="111"/>
  <c r="P22" i="111"/>
  <c r="O19" i="111"/>
  <c r="O17" i="111" s="1"/>
  <c r="O47" i="111" s="1"/>
  <c r="O48" i="111" s="1"/>
  <c r="R21" i="111"/>
  <c r="T20" i="111"/>
  <c r="H38" i="113"/>
  <c r="K72" i="111"/>
  <c r="E70" i="111"/>
  <c r="E50" i="111"/>
  <c r="E58" i="111" s="1"/>
  <c r="E60" i="111" s="1"/>
  <c r="K71" i="111"/>
  <c r="I74" i="111"/>
  <c r="G75" i="111"/>
  <c r="I73" i="111"/>
  <c r="G76" i="111"/>
  <c r="E64" i="111" l="1"/>
  <c r="E63" i="111"/>
  <c r="E65" i="111"/>
  <c r="X44" i="111"/>
  <c r="X39" i="111" s="1"/>
  <c r="W39" i="111"/>
  <c r="I35" i="113"/>
  <c r="I34" i="113"/>
  <c r="I31" i="113"/>
  <c r="I30" i="113"/>
  <c r="I33" i="113"/>
  <c r="I32" i="113"/>
  <c r="I25" i="113"/>
  <c r="I21" i="113"/>
  <c r="I26" i="113"/>
  <c r="I27" i="113"/>
  <c r="I16" i="113"/>
  <c r="I28" i="113"/>
  <c r="I17" i="113"/>
  <c r="I15" i="113"/>
  <c r="I23" i="113"/>
  <c r="I24" i="113"/>
  <c r="I20" i="113"/>
  <c r="I19" i="113"/>
  <c r="I8" i="113"/>
  <c r="I6" i="113"/>
  <c r="I9" i="113"/>
  <c r="I4" i="113"/>
  <c r="I10" i="113"/>
  <c r="I11" i="113"/>
  <c r="I12" i="113"/>
  <c r="I5" i="113"/>
  <c r="I13" i="113"/>
  <c r="W33" i="111"/>
  <c r="V30" i="111"/>
  <c r="R37" i="111"/>
  <c r="Q34" i="111"/>
  <c r="T36" i="111"/>
  <c r="V35" i="111"/>
  <c r="N54" i="111"/>
  <c r="M50" i="111"/>
  <c r="Q22" i="111"/>
  <c r="P19" i="111"/>
  <c r="P17" i="111" s="1"/>
  <c r="P47" i="111" s="1"/>
  <c r="P48" i="111" s="1"/>
  <c r="S21" i="111"/>
  <c r="U20" i="111"/>
  <c r="H46" i="113"/>
  <c r="J74" i="111"/>
  <c r="I37" i="113"/>
  <c r="F70" i="111"/>
  <c r="F50" i="111"/>
  <c r="L72" i="111"/>
  <c r="J73" i="111"/>
  <c r="H76" i="111"/>
  <c r="H75" i="111"/>
  <c r="L71" i="111"/>
  <c r="H48" i="113" l="1"/>
  <c r="I47" i="113" s="1"/>
  <c r="I29" i="113"/>
  <c r="I22" i="113"/>
  <c r="X33" i="111"/>
  <c r="X30" i="111" s="1"/>
  <c r="W30" i="111"/>
  <c r="S37" i="111"/>
  <c r="R34" i="111"/>
  <c r="W35" i="111"/>
  <c r="U36" i="111"/>
  <c r="O54" i="111"/>
  <c r="N50" i="111"/>
  <c r="R22" i="111"/>
  <c r="Q19" i="111"/>
  <c r="Q17" i="111" s="1"/>
  <c r="Q47" i="111" s="1"/>
  <c r="Q48" i="111" s="1"/>
  <c r="T21" i="111"/>
  <c r="V20" i="111"/>
  <c r="E62" i="111"/>
  <c r="E67" i="111" s="1"/>
  <c r="K73" i="111"/>
  <c r="M72" i="111"/>
  <c r="G70" i="111"/>
  <c r="K74" i="111"/>
  <c r="M71" i="111"/>
  <c r="I75" i="111"/>
  <c r="G50" i="111"/>
  <c r="G58" i="111" s="1"/>
  <c r="G60" i="111" s="1"/>
  <c r="I76" i="111"/>
  <c r="E80" i="111" l="1"/>
  <c r="E101" i="111" s="1"/>
  <c r="E105" i="111" s="1"/>
  <c r="E68" i="111"/>
  <c r="G64" i="111"/>
  <c r="G65" i="111"/>
  <c r="G63" i="111"/>
  <c r="I46" i="113"/>
  <c r="I45" i="113"/>
  <c r="I42" i="113"/>
  <c r="I44" i="113"/>
  <c r="I43" i="113"/>
  <c r="V36" i="111"/>
  <c r="X35" i="111"/>
  <c r="T37" i="111"/>
  <c r="S34" i="111"/>
  <c r="P54" i="111"/>
  <c r="O50" i="111"/>
  <c r="S22" i="111"/>
  <c r="R19" i="111"/>
  <c r="R17" i="111" s="1"/>
  <c r="R47" i="111" s="1"/>
  <c r="R48" i="111" s="1"/>
  <c r="U21" i="111"/>
  <c r="W20" i="111"/>
  <c r="I3" i="113"/>
  <c r="H70" i="111"/>
  <c r="H58" i="111"/>
  <c r="H60" i="111" s="1"/>
  <c r="N72" i="111"/>
  <c r="L73" i="111"/>
  <c r="I18" i="113"/>
  <c r="J76" i="111"/>
  <c r="J75" i="111"/>
  <c r="L74" i="111"/>
  <c r="I14" i="113"/>
  <c r="N71" i="111"/>
  <c r="I7" i="113"/>
  <c r="H63" i="111" l="1"/>
  <c r="H64" i="111"/>
  <c r="H65" i="111"/>
  <c r="I48" i="113"/>
  <c r="I36" i="113"/>
  <c r="I38" i="113" s="1"/>
  <c r="W36" i="111"/>
  <c r="U37" i="111"/>
  <c r="T34" i="111"/>
  <c r="Q54" i="111"/>
  <c r="P50" i="111"/>
  <c r="T22" i="111"/>
  <c r="S19" i="111"/>
  <c r="S17" i="111" s="1"/>
  <c r="S47" i="111" s="1"/>
  <c r="S48" i="111" s="1"/>
  <c r="V21" i="111"/>
  <c r="X20" i="111"/>
  <c r="E103" i="111"/>
  <c r="G62" i="111"/>
  <c r="G67" i="111" s="1"/>
  <c r="O71" i="111"/>
  <c r="K75" i="111"/>
  <c r="M73" i="111"/>
  <c r="M74" i="111"/>
  <c r="K76" i="111"/>
  <c r="I70" i="111"/>
  <c r="I58" i="111"/>
  <c r="I60" i="111" s="1"/>
  <c r="O72" i="111"/>
  <c r="G80" i="111" l="1"/>
  <c r="G101" i="111" s="1"/>
  <c r="G68" i="111"/>
  <c r="I63" i="111"/>
  <c r="I64" i="111"/>
  <c r="I65" i="111"/>
  <c r="V37" i="111"/>
  <c r="U34" i="111"/>
  <c r="X36" i="111"/>
  <c r="R54" i="111"/>
  <c r="Q50" i="111"/>
  <c r="U22" i="111"/>
  <c r="T19" i="111"/>
  <c r="T17" i="111" s="1"/>
  <c r="T47" i="111" s="1"/>
  <c r="T48" i="111" s="1"/>
  <c r="W21" i="111"/>
  <c r="P72" i="111"/>
  <c r="J70" i="111"/>
  <c r="L76" i="111"/>
  <c r="H62" i="111"/>
  <c r="H67" i="111" s="1"/>
  <c r="L75" i="111"/>
  <c r="J58" i="111"/>
  <c r="J60" i="111" s="1"/>
  <c r="N74" i="111"/>
  <c r="N73" i="111"/>
  <c r="P71" i="111"/>
  <c r="J65" i="111" l="1"/>
  <c r="J63" i="111"/>
  <c r="J64" i="111"/>
  <c r="H80" i="111"/>
  <c r="H101" i="111" s="1"/>
  <c r="H68" i="111"/>
  <c r="W37" i="111"/>
  <c r="V34" i="111"/>
  <c r="S54" i="111"/>
  <c r="R50" i="111"/>
  <c r="V22" i="111"/>
  <c r="U19" i="111"/>
  <c r="U17" i="111" s="1"/>
  <c r="U47" i="111" s="1"/>
  <c r="U48" i="111" s="1"/>
  <c r="X21" i="111"/>
  <c r="Q71" i="111"/>
  <c r="O73" i="111"/>
  <c r="M75" i="111"/>
  <c r="K70" i="111"/>
  <c r="Q72" i="111"/>
  <c r="K58" i="111"/>
  <c r="K60" i="111" s="1"/>
  <c r="I62" i="111"/>
  <c r="I67" i="111" s="1"/>
  <c r="O74" i="111"/>
  <c r="M76" i="111"/>
  <c r="I80" i="111" l="1"/>
  <c r="I101" i="111" s="1"/>
  <c r="I68" i="111"/>
  <c r="K65" i="111"/>
  <c r="K63" i="111"/>
  <c r="K64" i="111"/>
  <c r="X37" i="111"/>
  <c r="X34" i="111" s="1"/>
  <c r="W34" i="111"/>
  <c r="T54" i="111"/>
  <c r="S50" i="111"/>
  <c r="W22" i="111"/>
  <c r="V19" i="111"/>
  <c r="V17" i="111" s="1"/>
  <c r="V47" i="111" s="1"/>
  <c r="V48" i="111" s="1"/>
  <c r="N76" i="111"/>
  <c r="N75" i="111"/>
  <c r="L70" i="111"/>
  <c r="M58" i="111"/>
  <c r="M60" i="111" s="1"/>
  <c r="L58" i="111"/>
  <c r="L60" i="111" s="1"/>
  <c r="J62" i="111"/>
  <c r="J67" i="111" s="1"/>
  <c r="P74" i="111"/>
  <c r="R72" i="111"/>
  <c r="P73" i="111"/>
  <c r="R71" i="111"/>
  <c r="M64" i="111" l="1"/>
  <c r="M65" i="111"/>
  <c r="M63" i="111"/>
  <c r="L65" i="111"/>
  <c r="L63" i="111"/>
  <c r="L64" i="111"/>
  <c r="J80" i="111"/>
  <c r="J101" i="111" s="1"/>
  <c r="J68" i="111"/>
  <c r="U54" i="111"/>
  <c r="T50" i="111"/>
  <c r="X22" i="111"/>
  <c r="X19" i="111" s="1"/>
  <c r="X17" i="111" s="1"/>
  <c r="X47" i="111" s="1"/>
  <c r="X48" i="111" s="1"/>
  <c r="W19" i="111"/>
  <c r="W17" i="111" s="1"/>
  <c r="W47" i="111" s="1"/>
  <c r="W48" i="111" s="1"/>
  <c r="K62" i="111"/>
  <c r="K67" i="111" s="1"/>
  <c r="S71" i="111"/>
  <c r="Q73" i="111"/>
  <c r="M70" i="111"/>
  <c r="O76" i="111"/>
  <c r="S72" i="111"/>
  <c r="O75" i="111"/>
  <c r="Q74" i="111"/>
  <c r="K80" i="111" l="1"/>
  <c r="K101" i="111" s="1"/>
  <c r="K68" i="111"/>
  <c r="V54" i="111"/>
  <c r="U50" i="111"/>
  <c r="M62" i="111"/>
  <c r="M67" i="111" s="1"/>
  <c r="T72" i="111"/>
  <c r="R73" i="111"/>
  <c r="R74" i="111"/>
  <c r="N70" i="111"/>
  <c r="O58" i="111"/>
  <c r="O60" i="111" s="1"/>
  <c r="N58" i="111"/>
  <c r="N60" i="111" s="1"/>
  <c r="T71" i="111"/>
  <c r="L62" i="111"/>
  <c r="L67" i="111" s="1"/>
  <c r="P75" i="111"/>
  <c r="P76" i="111"/>
  <c r="L80" i="111" l="1"/>
  <c r="L101" i="111" s="1"/>
  <c r="L68" i="111"/>
  <c r="M80" i="111"/>
  <c r="M101" i="111" s="1"/>
  <c r="M68" i="111"/>
  <c r="N64" i="111"/>
  <c r="N65" i="111"/>
  <c r="N63" i="111"/>
  <c r="O64" i="111"/>
  <c r="O65" i="111"/>
  <c r="O63" i="111"/>
  <c r="W54" i="111"/>
  <c r="V50" i="111"/>
  <c r="O70" i="111"/>
  <c r="U71" i="111"/>
  <c r="Q76" i="111"/>
  <c r="S74" i="111"/>
  <c r="S73" i="111"/>
  <c r="Q75" i="111"/>
  <c r="U72" i="111"/>
  <c r="X54" i="111" l="1"/>
  <c r="X50" i="111" s="1"/>
  <c r="W50" i="111"/>
  <c r="N62" i="111"/>
  <c r="N67" i="111" s="1"/>
  <c r="N68" i="111" s="1"/>
  <c r="V72" i="111"/>
  <c r="T73" i="111"/>
  <c r="R75" i="111"/>
  <c r="R76" i="111"/>
  <c r="V71" i="111"/>
  <c r="T74" i="111"/>
  <c r="P70" i="111"/>
  <c r="Q58" i="111"/>
  <c r="Q60" i="111" s="1"/>
  <c r="P58" i="111"/>
  <c r="P60" i="111" s="1"/>
  <c r="O62" i="111"/>
  <c r="O67" i="111" s="1"/>
  <c r="O80" i="111" l="1"/>
  <c r="O101" i="111" s="1"/>
  <c r="O68" i="111"/>
  <c r="P63" i="111"/>
  <c r="P64" i="111"/>
  <c r="P65" i="111"/>
  <c r="Q63" i="111"/>
  <c r="Q64" i="111"/>
  <c r="Q65" i="111"/>
  <c r="N80" i="111"/>
  <c r="N101" i="111" s="1"/>
  <c r="Q70" i="111"/>
  <c r="R58" i="111"/>
  <c r="R60" i="111" s="1"/>
  <c r="U74" i="111"/>
  <c r="W71" i="111"/>
  <c r="U73" i="111"/>
  <c r="S75" i="111"/>
  <c r="S76" i="111"/>
  <c r="W72" i="111"/>
  <c r="X72" i="111"/>
  <c r="R65" i="111" l="1"/>
  <c r="R63" i="111"/>
  <c r="R64" i="111"/>
  <c r="Q62" i="111"/>
  <c r="Q67" i="111" s="1"/>
  <c r="T75" i="111"/>
  <c r="V74" i="111"/>
  <c r="T76" i="111"/>
  <c r="R70" i="111"/>
  <c r="S58" i="111"/>
  <c r="S60" i="111" s="1"/>
  <c r="P62" i="111"/>
  <c r="P67" i="111" s="1"/>
  <c r="P68" i="111" s="1"/>
  <c r="V73" i="111"/>
  <c r="X71" i="111"/>
  <c r="Q80" i="111" l="1"/>
  <c r="Q101" i="111" s="1"/>
  <c r="Q68" i="111"/>
  <c r="S65" i="111"/>
  <c r="S63" i="111"/>
  <c r="S64" i="111"/>
  <c r="P80" i="111"/>
  <c r="P101" i="111" s="1"/>
  <c r="W73" i="111"/>
  <c r="W74" i="111"/>
  <c r="X74" i="111"/>
  <c r="U75" i="111"/>
  <c r="U76" i="111"/>
  <c r="T58" i="111"/>
  <c r="T60" i="111" s="1"/>
  <c r="S70" i="111"/>
  <c r="R62" i="111"/>
  <c r="R67" i="111" s="1"/>
  <c r="R68" i="111" s="1"/>
  <c r="T65" i="111" l="1"/>
  <c r="T63" i="111"/>
  <c r="T64" i="111"/>
  <c r="R80" i="111"/>
  <c r="R101" i="111" s="1"/>
  <c r="S62" i="111"/>
  <c r="S67" i="111" s="1"/>
  <c r="S68" i="111" s="1"/>
  <c r="V75" i="111"/>
  <c r="X73" i="111"/>
  <c r="T70" i="111"/>
  <c r="U58" i="111"/>
  <c r="U60" i="111" s="1"/>
  <c r="V76" i="111"/>
  <c r="U64" i="111" l="1"/>
  <c r="U65" i="111"/>
  <c r="U63" i="111"/>
  <c r="S80" i="111"/>
  <c r="S101" i="111" s="1"/>
  <c r="X76" i="111"/>
  <c r="W76" i="111"/>
  <c r="W75" i="111"/>
  <c r="T62" i="111"/>
  <c r="T67" i="111" s="1"/>
  <c r="T68" i="111" s="1"/>
  <c r="U70" i="111"/>
  <c r="T80" i="111" l="1"/>
  <c r="T101" i="111" s="1"/>
  <c r="V70" i="111"/>
  <c r="X75" i="111"/>
  <c r="V58" i="111"/>
  <c r="V60" i="111" s="1"/>
  <c r="U62" i="111"/>
  <c r="U67" i="111" s="1"/>
  <c r="U68" i="111" s="1"/>
  <c r="V64" i="111" l="1"/>
  <c r="V65" i="111"/>
  <c r="V63" i="111"/>
  <c r="U80" i="111"/>
  <c r="U101" i="111" s="1"/>
  <c r="W70" i="111"/>
  <c r="W58" i="111"/>
  <c r="W60" i="111" s="1"/>
  <c r="W64" i="111" l="1"/>
  <c r="W65" i="111"/>
  <c r="W63" i="111"/>
  <c r="V62" i="111"/>
  <c r="V67" i="111" s="1"/>
  <c r="V68" i="111" s="1"/>
  <c r="X70" i="111"/>
  <c r="X58" i="111"/>
  <c r="X60" i="111" s="1"/>
  <c r="X63" i="111" l="1"/>
  <c r="X64" i="111"/>
  <c r="X65" i="111"/>
  <c r="V80" i="111"/>
  <c r="V101" i="111" s="1"/>
  <c r="W62" i="111"/>
  <c r="W67" i="111" s="1"/>
  <c r="W68" i="111" s="1"/>
  <c r="W80" i="111" l="1"/>
  <c r="W101" i="111" s="1"/>
  <c r="X62" i="111"/>
  <c r="X67" i="111" s="1"/>
  <c r="X68" i="111" s="1"/>
  <c r="X80" i="111" l="1"/>
  <c r="X101" i="111" s="1"/>
  <c r="F8" i="111" l="1"/>
  <c r="F15" i="111" l="1"/>
  <c r="F47" i="111" s="1"/>
  <c r="F48" i="111" l="1"/>
  <c r="F58" i="111"/>
  <c r="F60" i="111" s="1"/>
  <c r="F64" i="111" l="1"/>
  <c r="F65" i="111"/>
  <c r="F63" i="111"/>
  <c r="F62" i="111" l="1"/>
  <c r="F67" i="111" s="1"/>
  <c r="F68" i="111" s="1"/>
  <c r="F80" i="111" l="1"/>
  <c r="F101" i="111" s="1"/>
  <c r="F105" i="111" l="1"/>
  <c r="G105" i="111" s="1"/>
  <c r="H105" i="111" s="1"/>
  <c r="I105" i="111" s="1"/>
  <c r="C110" i="111"/>
  <c r="C9" i="134" s="1"/>
  <c r="C108" i="111"/>
  <c r="F103" i="111"/>
  <c r="G103" i="111" s="1"/>
  <c r="H103" i="111" s="1"/>
  <c r="I103" i="111" s="1"/>
  <c r="J103" i="111" s="1"/>
  <c r="K103" i="111" s="1"/>
  <c r="L103" i="111" s="1"/>
  <c r="M103" i="111" s="1"/>
  <c r="N103" i="111" s="1"/>
  <c r="O103" i="111" s="1"/>
  <c r="P103" i="111" s="1"/>
  <c r="Q103" i="111" s="1"/>
  <c r="R103" i="111" s="1"/>
  <c r="S103" i="111" s="1"/>
  <c r="T103" i="111" s="1"/>
  <c r="U103" i="111" s="1"/>
  <c r="V103" i="111" s="1"/>
  <c r="W103" i="111" s="1"/>
  <c r="X103" i="111" s="1"/>
  <c r="J105" i="111" l="1"/>
  <c r="K105" i="111" s="1"/>
  <c r="L105" i="111" s="1"/>
  <c r="M105" i="111" l="1"/>
  <c r="N105" i="111" l="1"/>
  <c r="O105" i="111" s="1"/>
  <c r="P105" i="111" l="1"/>
  <c r="Q105" i="111" s="1"/>
  <c r="R105" i="111" s="1"/>
  <c r="S105" i="111" s="1"/>
  <c r="T105" i="111" s="1"/>
  <c r="U105" i="111" s="1"/>
  <c r="V105" i="111" s="1"/>
  <c r="W105" i="111" s="1"/>
  <c r="X105" i="111" s="1"/>
  <c r="C111" i="111" s="1"/>
</calcChain>
</file>

<file path=xl/comments1.xml><?xml version="1.0" encoding="utf-8"?>
<comments xmlns="http://schemas.openxmlformats.org/spreadsheetml/2006/main">
  <authors>
    <author>Geverson Martins Chaves</author>
  </authors>
  <commentList>
    <comment ref="B7" authorId="0">
      <text>
        <r>
          <rPr>
            <b/>
            <sz val="9"/>
            <color indexed="81"/>
            <rFont val="Segoe UI"/>
            <family val="2"/>
          </rPr>
          <t>Ano 2022 - Parcial</t>
        </r>
      </text>
    </comment>
  </commentList>
</comments>
</file>

<file path=xl/comments2.xml><?xml version="1.0" encoding="utf-8"?>
<comments xmlns="http://schemas.openxmlformats.org/spreadsheetml/2006/main">
  <authors>
    <author>Geverson Martins Chaves</author>
  </authors>
  <commentList>
    <comment ref="I4" authorId="0">
      <text>
        <r>
          <rPr>
            <b/>
            <sz val="9"/>
            <color indexed="81"/>
            <rFont val="Segoe UI"/>
            <family val="2"/>
          </rPr>
          <t>§ 5º-B, § 5º-D e § 5º-F do artigo 18 da Lei Complementar 123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<sst xmlns="http://schemas.openxmlformats.org/spreadsheetml/2006/main" count="1787" uniqueCount="744">
  <si>
    <t>Total</t>
  </si>
  <si>
    <t>INSS</t>
  </si>
  <si>
    <t>%</t>
  </si>
  <si>
    <t>Item</t>
  </si>
  <si>
    <t>Unidade</t>
  </si>
  <si>
    <t>Referência</t>
  </si>
  <si>
    <t>Coeficiente</t>
  </si>
  <si>
    <t>R$/veíc.</t>
  </si>
  <si>
    <t>Pneus</t>
  </si>
  <si>
    <t>Quantidade</t>
  </si>
  <si>
    <t>Anual</t>
  </si>
  <si>
    <t>veíc.</t>
  </si>
  <si>
    <t>Mensal</t>
  </si>
  <si>
    <t>Custo Variável</t>
  </si>
  <si>
    <t>R$/mês</t>
  </si>
  <si>
    <t>R$/ano</t>
  </si>
  <si>
    <t>Pessoal Operacional</t>
  </si>
  <si>
    <t>Pessoal de Manutenção</t>
  </si>
  <si>
    <t>Pessoal Administrativo</t>
  </si>
  <si>
    <t>Despesas Gerais</t>
  </si>
  <si>
    <t>Seguro de Responsabilidade Civil</t>
  </si>
  <si>
    <t>Seguro Obrigatório</t>
  </si>
  <si>
    <t>P1</t>
  </si>
  <si>
    <t>P2</t>
  </si>
  <si>
    <t>P3</t>
  </si>
  <si>
    <t>P4</t>
  </si>
  <si>
    <t>1.</t>
  </si>
  <si>
    <t>2.</t>
  </si>
  <si>
    <t>km/mês</t>
  </si>
  <si>
    <t>3.</t>
  </si>
  <si>
    <t>4.</t>
  </si>
  <si>
    <t>5.</t>
  </si>
  <si>
    <t>Contribuição Social sobre o Faturamento - COFINS</t>
  </si>
  <si>
    <t>Programa de Integração Social - PIS</t>
  </si>
  <si>
    <t>Contribuição Previdenciária sobre a Receita Bruta - CPRB</t>
  </si>
  <si>
    <t>Adicional de Imposto de Renda</t>
  </si>
  <si>
    <t>Payback</t>
  </si>
  <si>
    <t>Descrição</t>
  </si>
  <si>
    <t>Peso</t>
  </si>
  <si>
    <t>Investimentos</t>
  </si>
  <si>
    <t>Descrição do Item</t>
  </si>
  <si>
    <t>Supervisor</t>
  </si>
  <si>
    <t>Preço</t>
  </si>
  <si>
    <t>R$/litro</t>
  </si>
  <si>
    <t>R$/unid.</t>
  </si>
  <si>
    <t>R$/colab.mês</t>
  </si>
  <si>
    <t>Detran</t>
  </si>
  <si>
    <t>Energia Elétrica</t>
  </si>
  <si>
    <t>Outras despesas</t>
  </si>
  <si>
    <t>Honorários Advocatícios</t>
  </si>
  <si>
    <t>Honorários Contábeis</t>
  </si>
  <si>
    <t>Manutenção Software</t>
  </si>
  <si>
    <t>R$/veíc.ano</t>
  </si>
  <si>
    <t>Impressora Multifuncional</t>
  </si>
  <si>
    <t>Telefone Fixo</t>
  </si>
  <si>
    <t>Calça</t>
  </si>
  <si>
    <t>Camisa</t>
  </si>
  <si>
    <t>Licença de Softwares</t>
  </si>
  <si>
    <t>Auxiliar Administrativo</t>
  </si>
  <si>
    <t>Vigilância Patrimonial</t>
  </si>
  <si>
    <t>Manutenção Infraestrutura de TI</t>
  </si>
  <si>
    <t>Manutenção de Equipamentos e Hardware</t>
  </si>
  <si>
    <t>Ano 1</t>
  </si>
  <si>
    <t>Ano 2</t>
  </si>
  <si>
    <t>Ano 3</t>
  </si>
  <si>
    <t>Ano 4</t>
  </si>
  <si>
    <t>Ano 5</t>
  </si>
  <si>
    <t>Ano 6</t>
  </si>
  <si>
    <t>Ano 7</t>
  </si>
  <si>
    <t>Ano 8</t>
  </si>
  <si>
    <t>Ano 9</t>
  </si>
  <si>
    <t>Ano 10</t>
  </si>
  <si>
    <t>Ano 11</t>
  </si>
  <si>
    <t>Ano 12</t>
  </si>
  <si>
    <t>Ano 13</t>
  </si>
  <si>
    <t>Ano 14</t>
  </si>
  <si>
    <t>Ano 15</t>
  </si>
  <si>
    <t>Ano 16</t>
  </si>
  <si>
    <t>Imposto sobre Serviço de qualquer natureza - ISS</t>
  </si>
  <si>
    <t>Peças e Acessórios</t>
  </si>
  <si>
    <t>Taxa de Lucratividade sobre a Receita</t>
  </si>
  <si>
    <t>E</t>
  </si>
  <si>
    <t>D</t>
  </si>
  <si>
    <t>T</t>
  </si>
  <si>
    <t>pontos</t>
  </si>
  <si>
    <t>a.a.</t>
  </si>
  <si>
    <t>INCRA</t>
  </si>
  <si>
    <t>SEBRAE</t>
  </si>
  <si>
    <t>FGTS</t>
  </si>
  <si>
    <t>-</t>
  </si>
  <si>
    <t>Método</t>
  </si>
  <si>
    <t>Rateio Mensal</t>
  </si>
  <si>
    <t>Seguro do Casco</t>
  </si>
  <si>
    <t>peça</t>
  </si>
  <si>
    <t>Capacidade do Tanque de Combustível</t>
  </si>
  <si>
    <t>Óleo do Cárter</t>
  </si>
  <si>
    <t>Óleo do Câmbio</t>
  </si>
  <si>
    <t>Óleo do Diferencial</t>
  </si>
  <si>
    <t>Óleo da Direção Hidráulica</t>
  </si>
  <si>
    <t>Arrefecimento</t>
  </si>
  <si>
    <t>Embreagem</t>
  </si>
  <si>
    <t>Sistema de Freios</t>
  </si>
  <si>
    <t>Marca</t>
  </si>
  <si>
    <t>Fabricante</t>
  </si>
  <si>
    <t>Linear</t>
  </si>
  <si>
    <t>Modelo</t>
  </si>
  <si>
    <t>Ano de Fabricação</t>
  </si>
  <si>
    <t>Ano do Modelo</t>
  </si>
  <si>
    <t>Cilindrada</t>
  </si>
  <si>
    <t>Tipo de Combustível</t>
  </si>
  <si>
    <t>Bitola do Pneu</t>
  </si>
  <si>
    <t>mm/aa</t>
  </si>
  <si>
    <t>cm³</t>
  </si>
  <si>
    <t>CV</t>
  </si>
  <si>
    <t>Potência do Motor</t>
  </si>
  <si>
    <t>Preço Combustível</t>
  </si>
  <si>
    <t>Preço do Pneu</t>
  </si>
  <si>
    <t>Preço do Veículo Novo com rodagem</t>
  </si>
  <si>
    <t>Preço do Veículo Novo sem rodagem</t>
  </si>
  <si>
    <t>Preço da Lavação e Higienização</t>
  </si>
  <si>
    <t>Preço do Óleo do Cárter</t>
  </si>
  <si>
    <t>Preço do Óleo do Câmbio</t>
  </si>
  <si>
    <t>Preço do Óleo do Diferencial</t>
  </si>
  <si>
    <t>Preço do Óleo da Direção Hidráulica</t>
  </si>
  <si>
    <t>Custo Fixo</t>
  </si>
  <si>
    <t>Capacidade</t>
  </si>
  <si>
    <t>Reservatório</t>
  </si>
  <si>
    <r>
      <t xml:space="preserve">Preço </t>
    </r>
    <r>
      <rPr>
        <i/>
        <sz val="8"/>
        <rFont val="Calibri"/>
        <family val="2"/>
        <scheme val="minor"/>
      </rPr>
      <t>(R$/veic.mês)</t>
    </r>
  </si>
  <si>
    <r>
      <t xml:space="preserve">Preço
</t>
    </r>
    <r>
      <rPr>
        <i/>
        <sz val="8"/>
        <rFont val="Calibri"/>
        <family val="2"/>
        <scheme val="minor"/>
      </rPr>
      <t>(R$/km)</t>
    </r>
  </si>
  <si>
    <r>
      <t xml:space="preserve">Preço
</t>
    </r>
    <r>
      <rPr>
        <i/>
        <sz val="8"/>
        <rFont val="Calibri"/>
        <family val="2"/>
        <scheme val="minor"/>
      </rPr>
      <t>(R$)</t>
    </r>
  </si>
  <si>
    <t>Quilometragem Média Mensal</t>
  </si>
  <si>
    <t>R$/serv.</t>
  </si>
  <si>
    <t>Preço do Fluído de Arrefecimento</t>
  </si>
  <si>
    <t>Preço do Fluído de Embreagem</t>
  </si>
  <si>
    <t>Preço do Fluído do Sistema de Freios</t>
  </si>
  <si>
    <r>
      <t>VB/a.a</t>
    </r>
    <r>
      <rPr>
        <i/>
        <sz val="8"/>
        <color rgb="FFFF0000"/>
        <rFont val="Calibri"/>
        <family val="2"/>
        <scheme val="minor"/>
      </rPr>
      <t>*</t>
    </r>
  </si>
  <si>
    <r>
      <t>Lavação e Higienização</t>
    </r>
    <r>
      <rPr>
        <i/>
        <sz val="9"/>
        <color rgb="FFFF0000"/>
        <rFont val="Calibri"/>
        <family val="2"/>
        <scheme val="minor"/>
      </rPr>
      <t>**</t>
    </r>
  </si>
  <si>
    <t>* Valor Base - percentual em relação ao valor de veículo.</t>
  </si>
  <si>
    <t>Serviço</t>
  </si>
  <si>
    <t>1.1.</t>
  </si>
  <si>
    <t>Composição do Orçamento do Serviço</t>
  </si>
  <si>
    <t>1.2.</t>
  </si>
  <si>
    <t>1.3.</t>
  </si>
  <si>
    <t>2.1.</t>
  </si>
  <si>
    <t>2.2.</t>
  </si>
  <si>
    <t>2.3.</t>
  </si>
  <si>
    <t>2.4.</t>
  </si>
  <si>
    <t>2.5.</t>
  </si>
  <si>
    <t>3.1.</t>
  </si>
  <si>
    <t>3.2.</t>
  </si>
  <si>
    <t>3.3.</t>
  </si>
  <si>
    <t>4.1.</t>
  </si>
  <si>
    <t>4.2.</t>
  </si>
  <si>
    <t>4.3.</t>
  </si>
  <si>
    <t>Despesa com Veículo</t>
  </si>
  <si>
    <t>5.1.</t>
  </si>
  <si>
    <t>5.2.</t>
  </si>
  <si>
    <t>5.3.</t>
  </si>
  <si>
    <t>P5</t>
  </si>
  <si>
    <r>
      <t xml:space="preserve">Investimento
</t>
    </r>
    <r>
      <rPr>
        <i/>
        <sz val="8"/>
        <rFont val="Calibri"/>
        <family val="2"/>
        <scheme val="minor"/>
      </rPr>
      <t>(R$)</t>
    </r>
  </si>
  <si>
    <r>
      <t xml:space="preserve">Depreciação
</t>
    </r>
    <r>
      <rPr>
        <i/>
        <sz val="8"/>
        <rFont val="Calibri"/>
        <family val="2"/>
        <scheme val="minor"/>
      </rPr>
      <t>(R$/mês)</t>
    </r>
  </si>
  <si>
    <t>Cone de Sinalização</t>
  </si>
  <si>
    <r>
      <t xml:space="preserve">Preço
</t>
    </r>
    <r>
      <rPr>
        <i/>
        <sz val="8"/>
        <rFont val="Calibri"/>
        <family val="2"/>
        <scheme val="minor"/>
      </rPr>
      <t>(R$/veíc.)</t>
    </r>
  </si>
  <si>
    <t>Custo por Quilômetro</t>
  </si>
  <si>
    <t>Brazilian 10Y - Government Bond</t>
  </si>
  <si>
    <t>Taxa do Banco Central do Brasil</t>
  </si>
  <si>
    <t>Taxa do Banco Central - USA</t>
  </si>
  <si>
    <t>Como encontrá-lo</t>
  </si>
  <si>
    <t>U.S. Tr Bond - 10Y</t>
  </si>
  <si>
    <t>Rf</t>
  </si>
  <si>
    <t>É o retorno que o investidor pode esperar de um investimento sem risco. O prêmio de risco de mercado é uma função da oferta e demanda. Quando em equilíbrio, não há necessidade de pagar um prêmio, isto é, a oferta está alinhada à demanda. Se a demanda aumenta e a oferta não a supre, o preço daquele ativo sobre. A diferença de preço é o prêmio. O prêmio de risco de mercado é a diferença de preço em relação ao risco de equilíbrio</t>
  </si>
  <si>
    <t>a.a</t>
  </si>
  <si>
    <t>Rm</t>
  </si>
  <si>
    <t>Risco de mercado</t>
  </si>
  <si>
    <t>(Rm-Rf)</t>
  </si>
  <si>
    <t>Prêmio de risco de mercado (Rm-Rf)</t>
  </si>
  <si>
    <t>Refere-se a um adicional sobre o rendimento em um ativo livre de risco que é requerido por investidores daquele mercado e obtém-se a partir de uma série histórica longa de rendimentos médios anuais históricos de um portfólio de mercado de referência.</t>
  </si>
  <si>
    <t>Bu</t>
  </si>
  <si>
    <t>Beta não alavancado</t>
  </si>
  <si>
    <t>Reflete a sensibilidade, volatilidade do investimento em relação aos movimentos do mercado como um todo e pode ser definido como o grau de incerteza em relação à projeção do retorno sobre o ativo inerente ao negócio que não pode ser eliminado pela diversificação.</t>
  </si>
  <si>
    <t>Capital próprio (Equity)</t>
  </si>
  <si>
    <t>Considerando o equilíbrio entre capital próprio (Equity, E) e capital de terceiros (Dívida, D), estima-se que a estrutura de capital alvo da Concessão contempla estrutura alavancada. Esta estrutura representa a média de alavancagem da vida do projeto tendo em vista o horizonte de 20 anos da Concessão.</t>
  </si>
  <si>
    <t>Capital de terceiros</t>
  </si>
  <si>
    <t>D/E</t>
  </si>
  <si>
    <t>Estrutura de capital</t>
  </si>
  <si>
    <t>Impostos</t>
  </si>
  <si>
    <t>Corresponde a soma da CSLL (Contribuição Social sobre Lucro Líquido, equivalente a 9% a.a., o IR de 15% a.a. e o Adicional de IR, de 10% a.a.</t>
  </si>
  <si>
    <t>IPEADATA</t>
  </si>
  <si>
    <t>Rb</t>
  </si>
  <si>
    <t>Risco país</t>
  </si>
  <si>
    <t>Conceito que considera a possibilidade de alterações no cenário econômico-financeiro de determinado país com reflexos nos ativos de empresas estrangeiras a partir dos investimentos realizados. Esse indicador representa o risco percebido pela comunidade internacional de investidores a investimentos feitos no Brasil.</t>
  </si>
  <si>
    <t>BL</t>
  </si>
  <si>
    <t>Beta Alavancado (BL)</t>
  </si>
  <si>
    <t>Custo de capital próprio nominal (Re)</t>
  </si>
  <si>
    <t>FED</t>
  </si>
  <si>
    <t>Inflação US</t>
  </si>
  <si>
    <t>BACEN</t>
  </si>
  <si>
    <t>Inflação Br</t>
  </si>
  <si>
    <t>Re (Br, nominal)</t>
  </si>
  <si>
    <t>BNDES</t>
  </si>
  <si>
    <t>TJLP</t>
  </si>
  <si>
    <t>FINAME</t>
  </si>
  <si>
    <t>Máximo de 3% a.a.</t>
  </si>
  <si>
    <t>Taxa de intermediação financeira</t>
  </si>
  <si>
    <t>Risco de crédito</t>
  </si>
  <si>
    <t>Remuneração instituição credenciada</t>
  </si>
  <si>
    <t>Rd nominal</t>
  </si>
  <si>
    <t>Benefício tributário</t>
  </si>
  <si>
    <t>Rd nominal pós IR</t>
  </si>
  <si>
    <t>Custo médio ponderado capital (WACC)</t>
  </si>
  <si>
    <t>rf</t>
  </si>
  <si>
    <t>B</t>
  </si>
  <si>
    <t>rm</t>
  </si>
  <si>
    <t>rb</t>
  </si>
  <si>
    <t>re nominal</t>
  </si>
  <si>
    <t>re real</t>
  </si>
  <si>
    <t>re</t>
  </si>
  <si>
    <t>rd</t>
  </si>
  <si>
    <t>r WACC</t>
  </si>
  <si>
    <t>r WACC real</t>
  </si>
  <si>
    <t>Ano</t>
  </si>
  <si>
    <t>Fonte</t>
  </si>
  <si>
    <t>Base</t>
  </si>
  <si>
    <t>Sigla</t>
  </si>
  <si>
    <t>Valor</t>
  </si>
  <si>
    <t>Taxa livre de risco
(Risk free)</t>
  </si>
  <si>
    <t>S&amp;P 500
(30 anos)</t>
  </si>
  <si>
    <t>Remuneração básica BNDES</t>
  </si>
  <si>
    <t>https://www.bndes.gov.br/wps/portal/site/home/financiamento/guia/taxa-de-juros</t>
  </si>
  <si>
    <t>70% TJLP (7% aa) + 30% TJ462 (TJLP + 1%)</t>
  </si>
  <si>
    <t>Ganho efetivo da operação</t>
  </si>
  <si>
    <t>Contribuição Social Sobre Lucro - CSLL</t>
  </si>
  <si>
    <t>Imposto de Renda - IR</t>
  </si>
  <si>
    <t>Emplacamento, Licenciamento, Taxas e IPVA</t>
  </si>
  <si>
    <t>Sumário:</t>
  </si>
  <si>
    <t>6.</t>
  </si>
  <si>
    <t>Gerente Administrativo e Financeiro</t>
  </si>
  <si>
    <t>Planilha 3 - Investimentos Iniciais</t>
  </si>
  <si>
    <t>Planilha 4 - Composição da Despesa com Pessoal</t>
  </si>
  <si>
    <t>Planilha 5 - Composição da Despesa com Benefício Social</t>
  </si>
  <si>
    <t>Planilha 6 - Composição da Despesa Geral</t>
  </si>
  <si>
    <t>Planilha 10 - Composição da Depreciação de Veículo, Máquina e Equipamento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</si>
  <si>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</si>
  <si>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</si>
  <si>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</si>
  <si>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</si>
  <si>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</si>
  <si>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</si>
  <si>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</si>
  <si>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</si>
  <si>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</si>
  <si>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</si>
  <si>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</si>
  <si>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</si>
  <si>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colab.</t>
  </si>
  <si>
    <t>pç.</t>
  </si>
  <si>
    <t>Água e Esgoto</t>
  </si>
  <si>
    <t>Seguro de Vida, Invalidez e Funeral:</t>
  </si>
  <si>
    <t>Despesa Mensal</t>
  </si>
  <si>
    <t>Investimento</t>
  </si>
  <si>
    <t>Uniforme e EPI:</t>
  </si>
  <si>
    <r>
      <t>Lavação e Higienização</t>
    </r>
    <r>
      <rPr>
        <sz val="9"/>
        <color rgb="FFFF0000"/>
        <rFont val="Calibri"/>
        <family val="2"/>
        <scheme val="minor"/>
      </rPr>
      <t>**</t>
    </r>
  </si>
  <si>
    <t>2.6.</t>
  </si>
  <si>
    <r>
      <t xml:space="preserve">Vida Útil
</t>
    </r>
    <r>
      <rPr>
        <i/>
        <sz val="8"/>
        <rFont val="Calibri"/>
        <family val="2"/>
        <scheme val="minor"/>
      </rPr>
      <t>(anos)</t>
    </r>
  </si>
  <si>
    <t>Custo Mensal</t>
  </si>
  <si>
    <t>5.4.</t>
  </si>
  <si>
    <t>5.5.</t>
  </si>
  <si>
    <t>5.6.</t>
  </si>
  <si>
    <t>5.7.</t>
  </si>
  <si>
    <t>Participação da Despesa com Pessoal</t>
  </si>
  <si>
    <t>Participação da Despesa com Benefício Social, Uniforme e EPI</t>
  </si>
  <si>
    <t>Participação da Despesa com Depreciação de Capital</t>
  </si>
  <si>
    <t>Participação</t>
  </si>
  <si>
    <r>
      <t xml:space="preserve">Preço
</t>
    </r>
    <r>
      <rPr>
        <i/>
        <sz val="8"/>
        <rFont val="Calibri"/>
        <family val="2"/>
        <scheme val="minor"/>
      </rPr>
      <t>(R$/veic.mês)</t>
    </r>
  </si>
  <si>
    <t>A. Demonstrativo de Resultado Econômico - DRE</t>
  </si>
  <si>
    <t>11.1.</t>
  </si>
  <si>
    <t>B. Fluxo de Caixa</t>
  </si>
  <si>
    <t>Prazo de Concessão</t>
  </si>
  <si>
    <t>Assistência Médica e Hospitalar</t>
  </si>
  <si>
    <t>Uniforme</t>
  </si>
  <si>
    <t>EPI</t>
  </si>
  <si>
    <t>Ocorrência Anual</t>
  </si>
  <si>
    <t>12</t>
  </si>
  <si>
    <t>Custo Anual</t>
  </si>
  <si>
    <t>A.</t>
  </si>
  <si>
    <t>B.</t>
  </si>
  <si>
    <t>C.</t>
  </si>
  <si>
    <t>Uniforme e EPI</t>
  </si>
  <si>
    <t>D.</t>
  </si>
  <si>
    <t>Benefícios Sociais:</t>
  </si>
  <si>
    <t>Auxílio Alimentação</t>
  </si>
  <si>
    <t>Vale Transporte</t>
  </si>
  <si>
    <t>Seguro de Vida, Invalidez e Funeral</t>
  </si>
  <si>
    <t>Outras Despesas:</t>
  </si>
  <si>
    <t>Administrativas</t>
  </si>
  <si>
    <t>Serviço de Terceiro</t>
  </si>
  <si>
    <t>Operacionais</t>
  </si>
  <si>
    <t>Material de Limpeza e Conservação</t>
  </si>
  <si>
    <t>Veículos</t>
  </si>
  <si>
    <r>
      <t xml:space="preserve">Nobreak </t>
    </r>
    <r>
      <rPr>
        <i/>
        <sz val="8"/>
        <rFont val="Calibri"/>
        <family val="2"/>
        <scheme val="minor"/>
      </rPr>
      <t>(1500VA)</t>
    </r>
  </si>
  <si>
    <r>
      <t xml:space="preserve">Estabilizador </t>
    </r>
    <r>
      <rPr>
        <i/>
        <sz val="8"/>
        <rFont val="Calibri"/>
        <family val="2"/>
        <scheme val="minor"/>
      </rPr>
      <t>(600VA)</t>
    </r>
  </si>
  <si>
    <t>Subtotal</t>
  </si>
  <si>
    <t>Total da Despesa Anual</t>
  </si>
  <si>
    <t>Total da Despesa Mensal</t>
  </si>
  <si>
    <t>Premissas Básicas:</t>
  </si>
  <si>
    <t>Informação Técnica do Veículo</t>
  </si>
  <si>
    <t>Caraterísticas</t>
  </si>
  <si>
    <t>Informação Financeira do Veículo</t>
  </si>
  <si>
    <t>Resultado</t>
  </si>
  <si>
    <t>Informação Operacional do Veículo</t>
  </si>
  <si>
    <t>Memória de Cálculo:</t>
  </si>
  <si>
    <t>Und.</t>
  </si>
  <si>
    <t>Ocorrência anual</t>
  </si>
  <si>
    <t>Custo Fixo Anual</t>
  </si>
  <si>
    <r>
      <t xml:space="preserve">Preço Unitário
</t>
    </r>
    <r>
      <rPr>
        <i/>
        <sz val="8"/>
        <rFont val="Calibri"/>
        <family val="2"/>
        <scheme val="minor"/>
      </rPr>
      <t>(R$)</t>
    </r>
  </si>
  <si>
    <t>Combustível</t>
  </si>
  <si>
    <t>Lubrificante</t>
  </si>
  <si>
    <t>Fluídos</t>
  </si>
  <si>
    <t>Rodagem</t>
  </si>
  <si>
    <t>Lavação e Higienização</t>
  </si>
  <si>
    <r>
      <t xml:space="preserve">Fator Consumo
</t>
    </r>
    <r>
      <rPr>
        <i/>
        <sz val="8"/>
        <rFont val="Calibri"/>
        <family val="2"/>
        <scheme val="minor"/>
      </rPr>
      <t>(km)</t>
    </r>
  </si>
  <si>
    <t>Depreciação do Capital</t>
  </si>
  <si>
    <t>Quilometragem</t>
  </si>
  <si>
    <r>
      <t>Valor Residual</t>
    </r>
    <r>
      <rPr>
        <i/>
        <sz val="8"/>
        <rFont val="Calibri"/>
        <family val="2"/>
        <scheme val="minor"/>
      </rPr>
      <t xml:space="preserve">
(%)</t>
    </r>
  </si>
  <si>
    <t>Frota Vinculada e Quilometragem Média Mensal</t>
  </si>
  <si>
    <r>
      <t>EBITDA (</t>
    </r>
    <r>
      <rPr>
        <b/>
        <i/>
        <sz val="9"/>
        <color indexed="8"/>
        <rFont val="Calibri"/>
        <family val="2"/>
        <scheme val="minor"/>
      </rPr>
      <t>Lucro antes de juros, impostos, depreciação e amortização)</t>
    </r>
  </si>
  <si>
    <r>
      <t>EBIT</t>
    </r>
    <r>
      <rPr>
        <b/>
        <i/>
        <sz val="9"/>
        <color indexed="8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(Lucro antes de juros e imposto de renda)</t>
    </r>
  </si>
  <si>
    <t>Imposto de Renda e CSLL</t>
  </si>
  <si>
    <t>Lucro Líquido do Exercício</t>
  </si>
  <si>
    <t>Valores Não Desembolsados</t>
  </si>
  <si>
    <t>Fluxo de Caixa Operacional</t>
  </si>
  <si>
    <t>Revenda</t>
  </si>
  <si>
    <t>Fluxo de Caixa dos Investimentos</t>
  </si>
  <si>
    <t>Fluxo de Caixa Livre</t>
  </si>
  <si>
    <r>
      <t>EBT</t>
    </r>
    <r>
      <rPr>
        <i/>
        <sz val="8"/>
        <color theme="1"/>
        <rFont val="Calibri"/>
        <family val="2"/>
        <scheme val="minor"/>
      </rPr>
      <t xml:space="preserve"> (Lucro antes de imposto de renda)</t>
    </r>
  </si>
  <si>
    <t>Premissas para o cálculo:</t>
  </si>
  <si>
    <t>Índice</t>
  </si>
  <si>
    <t>EMBI+Risco-Brasil</t>
  </si>
  <si>
    <t>http://ipeadata.gov.br/ExibeSerie.aspx?serid=40940&amp;module=Mhttp://ipeadata.gov.br/ExibeSerie.aspx?serid=40940&amp;module=M</t>
  </si>
  <si>
    <t>SELIC</t>
  </si>
  <si>
    <t>https://www.bcb.gov.br/controleinflacao/historicotaxasjuros</t>
  </si>
  <si>
    <t>https://www.bcb.gov.br/acessoinformacao/legado?url=https:%2F%2Fwww4.bcb.gov.br%2Fpec%2Ftaxas%2Fport%2Fptaxnpesq.asp%3Fid%3Dtxcotacao</t>
  </si>
  <si>
    <t>https://tradingeconomics.com/brazil/government-bond-yield</t>
  </si>
  <si>
    <t>US 10Y - Government Bond</t>
  </si>
  <si>
    <t>https://www.bloomberg.com/quote/USGG10YR:IND</t>
  </si>
  <si>
    <t>https://www1.folha.uol.com.br/mercado/2019/05/banco-central-dos-eua-mantem-juros-entre-225-e-25-ao-ano.shtml</t>
  </si>
  <si>
    <t>Inflação - EUA</t>
  </si>
  <si>
    <t>https://pt.inflation.eu/taxas-de-inflacao/estados-unidos/inflacao-historica/ipc-inflacao-estados-unidos.aspx</t>
  </si>
  <si>
    <t>Inflação - BRA</t>
  </si>
  <si>
    <t>https://pt.global-rates.com/estatisticas-economicas/inflacao/indice-de-precos-ao-consumidor/ipc/brasil.aspx</t>
  </si>
  <si>
    <t>BNDES (Custo Financeiro)</t>
  </si>
  <si>
    <t>http://pages.stern.nyu.edu/~adamodar/</t>
  </si>
  <si>
    <t>CSLL e IR</t>
  </si>
  <si>
    <t>Remuneração básica BNDES (Taxa do BNDES)</t>
  </si>
  <si>
    <t>Taxa de intermediação financeira (Taxa do Agente)</t>
  </si>
  <si>
    <t>Capital Próprio</t>
  </si>
  <si>
    <t>Capital de Terceiro</t>
  </si>
  <si>
    <t>A. Cálculo:</t>
  </si>
  <si>
    <t>Defina o risco de equilíbrio ou a taxa livre de risco. O investimento com menor risco são os títulos da dívida do governo dos EUA, isto é, há uma chance muito remota de que o governo americano dê um calote. Por essa razão, a taxa de retorno desses títulos é sempre usada como uma aproximação para a taxa de retorno livre de risco. Outra aproximação é a LIBOR ("London interbank offer rate" - Taxa interbancária de Londres).
Determine a taxa livre de risco. Novamente, como os títulos possuem a confiança e o crédito do governo dos EUA, usaremos os títulos do governo de 10 anos como uma aproximação para a taxa livre de risco. Essa é a taxa básica.</t>
  </si>
  <si>
    <t>Utilizar a taxa SELIC</t>
  </si>
  <si>
    <t>Determine a taxa de retorno de mercado.
Encontre o prêmio de risco de mercado. Encontre a diferença entre a taxa média de retorno de mercado e a taxa livre de risco.
Diferença entre a taxa SELIC e a taxa livre de risco (U.S. Tr.Bond).</t>
  </si>
  <si>
    <t>Website Damodaran
Online</t>
  </si>
  <si>
    <t>Adotando como referência a base de dados de Aswath Damodaran que contempla empresas internacionais de transporte público, identificou-se os respectivos Betas, o perfil de endividamento e os impostos cobrados em seus respectivos países.</t>
  </si>
  <si>
    <t>Empresa (D=25%)</t>
  </si>
  <si>
    <t>Website Damodaran Online</t>
  </si>
  <si>
    <t>Média  anual do índice EMBI+- Emerging Markets Bond. Corresponde ao spread entre os títulos da dívida externa brasileira e os títulos da dívida pública americana.</t>
  </si>
  <si>
    <r>
      <t xml:space="preserve">Re </t>
    </r>
    <r>
      <rPr>
        <i/>
        <sz val="8"/>
        <color theme="1"/>
        <rFont val="Calibri"/>
        <family val="2"/>
        <scheme val="minor"/>
      </rPr>
      <t>(US, nominal)</t>
    </r>
  </si>
  <si>
    <t>Resumo WACC</t>
  </si>
  <si>
    <t>Referências:</t>
  </si>
  <si>
    <t>Tributos e Repasses:</t>
  </si>
  <si>
    <r>
      <t>Sinalização Vertical</t>
    </r>
    <r>
      <rPr>
        <i/>
        <sz val="8"/>
        <rFont val="Calibri"/>
        <family val="2"/>
        <scheme val="minor"/>
      </rPr>
      <t xml:space="preserve"> (placa)</t>
    </r>
  </si>
  <si>
    <r>
      <t>Sinalização Horizontal - Legenda</t>
    </r>
    <r>
      <rPr>
        <i/>
        <sz val="8"/>
        <rFont val="Calibri"/>
        <family val="2"/>
        <scheme val="minor"/>
      </rPr>
      <t xml:space="preserve"> 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</si>
  <si>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r>
      <t xml:space="preserve">Sinalização Horizontal - Bordo </t>
    </r>
    <r>
      <rPr>
        <i/>
        <sz val="8"/>
        <rFont val="Calibri"/>
        <family val="2"/>
        <scheme val="minor"/>
      </rPr>
      <t>(m</t>
    </r>
    <r>
      <rPr>
        <i/>
        <vertAlign val="superscript"/>
        <sz val="8"/>
        <rFont val="Calibri"/>
        <family val="2"/>
        <scheme val="minor"/>
      </rPr>
      <t>2</t>
    </r>
    <r>
      <rPr>
        <i/>
        <sz val="8"/>
        <rFont val="Calibri"/>
        <family val="2"/>
        <scheme val="minor"/>
      </rPr>
      <t>)</t>
    </r>
  </si>
  <si>
    <t>** Mínimo de duas lavagens  por mês.</t>
  </si>
  <si>
    <t>** Mínimo de duas lavagens por mês.</t>
  </si>
  <si>
    <t>Seguro Patrimonial</t>
  </si>
  <si>
    <t>Ano 17</t>
  </si>
  <si>
    <t>Ano 18</t>
  </si>
  <si>
    <t>Ano 19</t>
  </si>
  <si>
    <t>Ano 20</t>
  </si>
  <si>
    <t xml:space="preserve">Veículo </t>
  </si>
  <si>
    <t>Custo Fixo Mensal</t>
  </si>
  <si>
    <t>Custo Variável Mensal</t>
  </si>
  <si>
    <t>Veículo</t>
  </si>
  <si>
    <t>Quantidade de Veículo</t>
  </si>
  <si>
    <t>Planilha 13 - Orçamento Anual do Custo do Serviço</t>
  </si>
  <si>
    <t>Planilha 14 - Fluxo de Caixa Projetado</t>
  </si>
  <si>
    <t>Projeção</t>
  </si>
  <si>
    <t>20 anos</t>
  </si>
  <si>
    <t>Indicadores e Méritos do Fluxo de Caixa</t>
  </si>
  <si>
    <r>
      <t>Payback</t>
    </r>
    <r>
      <rPr>
        <i/>
        <sz val="8"/>
        <color theme="0"/>
        <rFont val="Calibri"/>
        <family val="2"/>
        <scheme val="minor"/>
      </rPr>
      <t xml:space="preserve"> (anos)</t>
    </r>
  </si>
  <si>
    <t>Valor Presente Líquido - VPL</t>
  </si>
  <si>
    <t>Taxa Interna de Retorno - TIR</t>
  </si>
  <si>
    <t>Investimento na Implantação</t>
  </si>
  <si>
    <t>Máquinas, Equipamentos e Mobiliário</t>
  </si>
  <si>
    <t>Depreciação de Máquinas, Equipamentos e Mobiliário</t>
  </si>
  <si>
    <t>Quantidade
Mensal</t>
  </si>
  <si>
    <t>Manobrista</t>
  </si>
  <si>
    <t>Luvas</t>
  </si>
  <si>
    <t>Giroflex Led (Entrada e Saída de Veículos)</t>
  </si>
  <si>
    <t xml:space="preserve">Placa Decorativa </t>
  </si>
  <si>
    <t>Serviço de Terceiros</t>
  </si>
  <si>
    <t>Preço Combustível Diesel</t>
  </si>
  <si>
    <t>Depreciação de Equipamentos Eletrônicos, TI e Comunicação</t>
  </si>
  <si>
    <t>Internet</t>
  </si>
  <si>
    <t>Computador (CPU + tela 21,5" + teclado + mouse) ou Notebook</t>
  </si>
  <si>
    <t>Equipamentos Eletrônicos, TI e Comunicação</t>
  </si>
  <si>
    <t>Sistema de Armazenamento de Vídeos na Nuvem</t>
  </si>
  <si>
    <t>Sistema de Vigilância de Pátio</t>
  </si>
  <si>
    <t>Tablet´s</t>
  </si>
  <si>
    <t>Smartphones</t>
  </si>
  <si>
    <t>Material de Expediente</t>
  </si>
  <si>
    <t>Preço Combustível Diesel S-10</t>
  </si>
  <si>
    <t>Média veículos apreendidos</t>
  </si>
  <si>
    <t>Composição do Grupo A</t>
  </si>
  <si>
    <t>GRUPO A</t>
  </si>
  <si>
    <t>Fórmula</t>
  </si>
  <si>
    <t>Alíquota</t>
  </si>
  <si>
    <t>Observações</t>
  </si>
  <si>
    <t xml:space="preserve">São encargos básicos correspondentes às obrigações que por lei incidem diretamente sobre a folha de pagamento e como tal, recaem sobre os salários pagos aos empregados do setor. Este grupo engloba os seguintes encargos: INSS, FGTS, SEST, SENAT, SEBRAE, INCRA, Salário-educação e seguro de acidente de trabalho.
A Lei nº 12.715, de 17/09/2012 (DOU de 18/09/2012), alterou as regras de incidência das contribuições previdenciárias.
A Lei nº 13.043, de 13 de novembro de 2014 , alterou a vigência do benefício da substituição da incidência de 20% referente ao INSS por 2% incidente sobre o valor da receita bruta.
</t>
  </si>
  <si>
    <t>SEST</t>
  </si>
  <si>
    <t>SENAT</t>
  </si>
  <si>
    <t>Salário Educação</t>
  </si>
  <si>
    <t>Acidente de Trabalho</t>
  </si>
  <si>
    <t>Composição do Grupo B</t>
  </si>
  <si>
    <t>GRUPO B</t>
  </si>
  <si>
    <t>Abono de Férias</t>
  </si>
  <si>
    <t xml:space="preserve"> A Constituição Federal (art. 7º, inciso XVII) assegura ao trabalhador o direito ao gozo de férias anuais remuneradas com, pelo menos, um terço a mais do que o salário normal. Considerando que o período aquisitivo para as férias é de 12 meses.</t>
  </si>
  <si>
    <t>Décimo Terceiro Salário</t>
  </si>
  <si>
    <t>A Constituição Federal (art. 7º, inciso VIII) garante ao trabalhador o direito ao décimo terceiro salário, com base na remuneração integral. Até junho de 1989 sobre ele só havia a incidência do FGTS. Porém, por força do disposto no parágrafo único do art. 10 da Lei nº 7.787, de 30 de junho de 1989, e no parágrafo 7º do art. 28 da Lei nº 8.212, de 24 de julho de 1991, o décimo terceiro salário passou a integrar o salário de contribuição, saindo do Grupo C e passando a integrar o Grupo B.</t>
  </si>
  <si>
    <t>A Constituição Federal (art. 7º, inciso XXI) garante ao trabalhador o direito ao aviso prévio proporcional ao tempo de serviço, sendo no mínimo trinta dias. Por outro lado, a CLT (art. 488) prevê a redução da jornada diária em duas horas durante o cumprimento do aviso prévio, sem prejuízo do salário integral. A Lei Federal 12.506/2011, publicada em 13 de outubro de 2011.
Obs.: considerando que o setor apresenta uma taxa de rotatividade da mão de obra de 4% ao mês; que 5% das demissões sejam com aviso prévio trabalhado; que o tempo de permanência na empresa seja entre 2 e 3 anos que, com a aplicação da tabela, repercutirá em 36 dias de aviso prévio; e que a jornada de trabalho máxima mensal seja de 220 horas.</t>
  </si>
  <si>
    <t>Onde:
P = percentual anual de empregados que utilizam esse benefício.</t>
  </si>
  <si>
    <t>A Constituição Federal (art. 7º, inciso XIX) garante ao trabalhador o direito à licença paternidade, fixando a sua duração, até que a lei venha a discipliná-la, em 5 dias (Ato das Disposições Transitórias, art. 10, parágrafo 1º). Considerando a duração da licença em relação ao número de dias do ano.
Obs.: admitindo-se que 3% dos empregados se utilizem desse benefício por ano.</t>
  </si>
  <si>
    <t>F = percentual anual de empregados que
utilizam esse benefício</t>
  </si>
  <si>
    <t>É garantido ao trabalhador o direito a se ausentar do serviço por até 2 dias consecutivos em caso de falecimento de parentes do 1º grau ou dependentes, de acordo com a CLT (art. 473, inciso I). Considerando a duração da licença em relação ao número de dias do ano.
Obs.:  admitindo-se que 2,5% dos empregados se utilizem desse benefício por ano.</t>
  </si>
  <si>
    <t>Onde:
C = percentual anual de empregados que
utilizam esse benefício.</t>
  </si>
  <si>
    <t>A CLT (art. 473, inciso II) garante ao trabalhador o direito a se ausentar do serviço por até 3 dias consecutivos em virtude de casamento. Considerando a duração da licença em relação ao número de dias do ano.
Obs.: admitindo-se que 2,5% dos empregados se utilizem desse benefício por ano.</t>
  </si>
  <si>
    <t>Adicional Noturno</t>
  </si>
  <si>
    <t>Onde:
U = duração equivalente de operação noturna em dia útil (horas/dia);
u = número de dias úteis no mês (dias/mês);
S = duração equivalente de operação noturna no sábado (horas/dia);
s = número de sábado no mês (dias/mês);
D = duração equivalente de operação noturna no domingo (horas/dia);
d = número de domingos no mês (dias/mês);
H = jornada de trabalho mensal (horas/mês);
N = duração da hora noturna (horas/hora);
a = acréscimo sobre a hora diurna.</t>
  </si>
  <si>
    <t>O direito do trabalhador ao adicional noturno é garantido pela CLT (art.73).
A Constituição Federal – (art. 7º, inciso IX), por sua vez, garante o direito à remuneração do trabalho noturno superior à do diurno, não fixando condições especiais. Assim, a condição de revezamento semanal ou quinzenal foi tacitamente revogada pelo dispositivo constitucional, não excluindo do empregado o direito ao adicional noturno.
Para calcular o valor do adicional noturno, devem ser utilizados os dados relacionados ao cálculo do Fator de Utilização de Motoristas e Cobradores, observando o intervalo entre 22:00 horas e 5:00 horas. Para dias úteis, sábados e domingos, devem-se somar os percentuais de frota operante das faixas horárias contidas no intervalo supracitado e dividir por 100 para ser obter
a duração equivalente de operação noturna.
Obs.: considerando uma duração equivalente de operação noturna de 0,8 hora em dias úteis, 0,6 hora nos sábados e 0,4 hora nos domingos e considerando que um mês possui em média 22 dias úteis, 4 sábados e 4 domingos, que a jornada de trabalho máxima mensal é de 220 horas, que 52 minutos e 30 segundos correspondem a 0,875 hora e que o acréscimo sobre a hora diurna é de 20%.</t>
  </si>
  <si>
    <t>(*) Valores estimados com base em uma situação média. Deve-se calcular em conformidade com os encargos trabalhista e previdenciários, direitos sociais e obrigações decorrentes de convenções e acordos de trabalho de cada localidade.</t>
  </si>
  <si>
    <t>Composição do Grupo C</t>
  </si>
  <si>
    <t>GRUPO C</t>
  </si>
  <si>
    <r>
      <t>Aviso Prévio Indenizado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</si>
  <si>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p = duração do aviso prévio (dias);
R =  taxa de rotatividade mensal (%);
T =  percentual de demissões com aviso prévio indenizado (%).</t>
  </si>
  <si>
    <t>A Constituição Federal (art. 7º, inciso XXI) garante ao trabalhador o direito a aviso prévio proporcional ao tempo de serviço, sendo no mínimo de trinta dias. Por outro lado a CLT (art. 487) prevê a indenização ao empregado por parte do empregador da remuneração correspondente ao período do aviso, caso este não avise àquele com a devida antecedência sobre a rescisão.
A partir da publicação da Lei Federal nº 12.506/2011, ocorrida em 13/10/2011, a composição dos encargos sociais sofreu alteração no aviso prévio indenizado, integrante do grupo C.
Obs.: considerando que o setor apresenta uma taxa de rotatividade da mão de obra de 4% ao mês; que 95% das demissões sejam com aviso prévio indenizado; que o tempo de permanência na empresa seja entre dois e três anos que, com a aplicação da tabela, repercutirá em 36 dias de aviso prévio.
Na prática, o aviso prévio indenizado corresponde a cerca de 100% das despensas ocorridas para o pessoal de operação, tendo em vista a natureza do serviço.</t>
  </si>
  <si>
    <r>
      <t>Depósito por Rescisão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</si>
  <si>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B =  total dos encargos do grupo B.</t>
  </si>
  <si>
    <t>A Constituição Federal (art. 7º, inciso I) garante ao trabalhador a proteção contra despedida arbitrária ou sem justa causa. Elevado de 10% para 40% a partir de 05/10/1988, e elevado para 50% com base nos dispositivos previstos na Lei Federal nº 110/2001. O encargo é igual ao depósito mensal de 8,0% com a incidência dos encargos do grupo B.
Obs.: considerando os exemplos adotados até então, nos quais os encargos do Grupo B totalizam 13,49% (valores médios estimados).</t>
  </si>
  <si>
    <r>
      <t>Indenização Adicional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</si>
  <si>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Onde:
R =  taxa de rotatividade mensal (%).</t>
  </si>
  <si>
    <t>O artigo 9º da Lei nº 7.238/84 (Instrução Normativa 2 SNT de 12/03/92) prevê uma indenização adicional, correspondente a um salário mensal, quando a empresa efetuar uma Dispensa Sem Justa Causa nos 30 (trinta) dias que antecedem a data-base da categoria profissional.
Obs.: considerando que o setor apresenta uma taxa de rotatividade da mão de obra de 4% ao mês.</t>
  </si>
  <si>
    <t>Composição do Grupo D</t>
  </si>
  <si>
    <t>GRUPO D</t>
  </si>
  <si>
    <t>Incidência do Grupo A sobre o Grupo B</t>
  </si>
  <si>
    <t xml:space="preserve">Onde:
A = total dos encargos do GRUPO A;
B = total dos encargos do GRUPO B. </t>
  </si>
  <si>
    <t>Corresponde à incidência cumulativa dos encargos do Grupo A sobre os encargos do Grupo B.
Obs.:  considerando os exemplos adotados até então, nos quais os encargos do Grupo B totalizam 13,49% (valores médios estimados).</t>
  </si>
  <si>
    <t>Encargos Sociais</t>
  </si>
  <si>
    <t>Grupo</t>
  </si>
  <si>
    <t>Grupo A</t>
  </si>
  <si>
    <r>
      <t>Grupo B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</si>
  <si>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C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</si>
  <si>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r>
      <t>Grupo D</t>
    </r>
    <r>
      <rPr>
        <i/>
        <vertAlign val="superscript"/>
        <sz val="9"/>
        <color rgb="FF000000"/>
        <rFont val="Calibri"/>
        <family val="2"/>
        <scheme val="minor"/>
      </rPr>
      <t>(*)</t>
    </r>
  </si>
  <si>
    <t>Total dos Encargos Sociais</t>
  </si>
  <si>
    <t>Prédios e Instalações</t>
  </si>
  <si>
    <t>Wacc</t>
  </si>
  <si>
    <t>Área Coberta Pátio  (m²)</t>
  </si>
  <si>
    <t>Cercas Elétricas (Linear)</t>
  </si>
  <si>
    <t xml:space="preserve">Planilha 12 - Composição dos Encargos Sociais </t>
  </si>
  <si>
    <t>Valor de Outorga Proposto</t>
  </si>
  <si>
    <t>Balanço Social</t>
  </si>
  <si>
    <t>Considera-se a taxa de inflação de longo prazo projetada dos Estados Unidos¹ e a projeção de inflação de longo prazo do Banco Central do Brasil (BACEN) na data de outobro de 2017 para obtenção do custo de capital próprio em moeda nacional.</t>
  </si>
  <si>
    <t>Est. de Apreensões</t>
  </si>
  <si>
    <t>Part. (%)</t>
  </si>
  <si>
    <t>Quant. de Apreensões</t>
  </si>
  <si>
    <t>*não caracteriza exigências, nem recomendações para a formação da proposta financeira</t>
  </si>
  <si>
    <t>Planilha 1 - Resumo Executivo</t>
  </si>
  <si>
    <t>Indicadores Básico</t>
  </si>
  <si>
    <t>Estudo Atual</t>
  </si>
  <si>
    <t>Número de períodos anuais previstos para a Concessão</t>
  </si>
  <si>
    <t>ano</t>
  </si>
  <si>
    <t>Número total de Concessionárias previstas</t>
  </si>
  <si>
    <t>R$</t>
  </si>
  <si>
    <t>Valor global estimado de receita bruta</t>
  </si>
  <si>
    <t>Taxa Interna de Retorno do Investimento - TIR</t>
  </si>
  <si>
    <t>Indicadores Básicos</t>
  </si>
  <si>
    <t>Custo Corrente Direto</t>
  </si>
  <si>
    <t>veículos/ano</t>
  </si>
  <si>
    <t>Custo com Pessoal</t>
  </si>
  <si>
    <t>Quant.</t>
  </si>
  <si>
    <t>Salário Base</t>
  </si>
  <si>
    <t>Preço
Mensal</t>
  </si>
  <si>
    <t>Quant. Anual</t>
  </si>
  <si>
    <t>Colaboradores</t>
  </si>
  <si>
    <t>Preço Unitário</t>
  </si>
  <si>
    <t>1.4.</t>
  </si>
  <si>
    <t>1.5.</t>
  </si>
  <si>
    <t>1.6.</t>
  </si>
  <si>
    <t>1.7.</t>
  </si>
  <si>
    <t>1.8.</t>
  </si>
  <si>
    <t>1.9.</t>
  </si>
  <si>
    <t>1.10.</t>
  </si>
  <si>
    <t>3.4.</t>
  </si>
  <si>
    <t>Planilha 2 - Insumos Básicos</t>
  </si>
  <si>
    <t>3.5.</t>
  </si>
  <si>
    <t>3.6.</t>
  </si>
  <si>
    <t>3.7.</t>
  </si>
  <si>
    <t>4.4.</t>
  </si>
  <si>
    <t>4.5.</t>
  </si>
  <si>
    <t>4.6.</t>
  </si>
  <si>
    <t>6.1.</t>
  </si>
  <si>
    <t>6.2.</t>
  </si>
  <si>
    <t>6.3.</t>
  </si>
  <si>
    <t>Custo Médio
Unitário</t>
  </si>
  <si>
    <t>Auxiliar de Serviços Gerais / Manut.</t>
  </si>
  <si>
    <t>Encargo Social</t>
  </si>
  <si>
    <t>5.1.1.</t>
  </si>
  <si>
    <t>5.1.2.</t>
  </si>
  <si>
    <t>5.1.3.</t>
  </si>
  <si>
    <t>5.2.1.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</si>
  <si>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</si>
  <si>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</si>
  <si>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</si>
  <si>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</si>
  <si>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</si>
  <si>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</si>
  <si>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</si>
  <si>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</si>
  <si>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2.1.1.</t>
  </si>
  <si>
    <t>2.2.1.</t>
  </si>
  <si>
    <t>2.2.3.</t>
  </si>
  <si>
    <t>2.2.2.</t>
  </si>
  <si>
    <t>2.2.4.</t>
  </si>
  <si>
    <t>2.3.1.</t>
  </si>
  <si>
    <t>2.3.2.</t>
  </si>
  <si>
    <t>2.3.3.</t>
  </si>
  <si>
    <t>2.4.1.</t>
  </si>
  <si>
    <t>2.5.1.</t>
  </si>
  <si>
    <t>2.6.1.</t>
  </si>
  <si>
    <t>1.1.1.</t>
  </si>
  <si>
    <t>1.2.1.</t>
  </si>
  <si>
    <t>1.3.1.</t>
  </si>
  <si>
    <r>
      <t>Aviso Prévio Trabalhado</t>
    </r>
    <r>
      <rPr>
        <i/>
        <vertAlign val="superscript"/>
        <sz val="9"/>
        <rFont val="Calibri"/>
        <family val="2"/>
        <scheme val="minor"/>
      </rPr>
      <t>(*)</t>
    </r>
  </si>
  <si>
    <r>
      <t xml:space="preserve">Onde:
h = redução da jornada diária (hora/dia);
p = duração de aviso prévio (dias);
H = jornada de trabalho mensal (horas);
R = taxa de retroatividade mensal (%);
T = percentual de demissão com aviso prévio trabalhado (%).
</t>
    </r>
    <r>
      <rPr>
        <b/>
        <i/>
        <sz val="8"/>
        <rFont val="Calibri"/>
        <family val="2"/>
        <scheme val="minor"/>
      </rPr>
      <t xml:space="preserve">Tempo de permanência:
</t>
    </r>
  </si>
  <si>
    <r>
      <t>Licença Paternidade</t>
    </r>
    <r>
      <rPr>
        <i/>
        <vertAlign val="superscript"/>
        <sz val="9"/>
        <rFont val="Calibri"/>
        <family val="2"/>
        <scheme val="minor"/>
      </rPr>
      <t>(*)</t>
    </r>
  </si>
  <si>
    <r>
      <t>Licença Funeral</t>
    </r>
    <r>
      <rPr>
        <i/>
        <vertAlign val="superscript"/>
        <sz val="9"/>
        <rFont val="Calibri"/>
        <family val="2"/>
        <scheme val="minor"/>
      </rPr>
      <t>(*)</t>
    </r>
  </si>
  <si>
    <r>
      <t>Licença Casamento</t>
    </r>
    <r>
      <rPr>
        <i/>
        <vertAlign val="superscript"/>
        <sz val="9"/>
        <rFont val="Calibri"/>
        <family val="2"/>
        <scheme val="minor"/>
      </rPr>
      <t>(*)</t>
    </r>
  </si>
  <si>
    <t>4.1.1.</t>
  </si>
  <si>
    <t>4.1.2.</t>
  </si>
  <si>
    <t>4.2.1.</t>
  </si>
  <si>
    <t>4.2.2.</t>
  </si>
  <si>
    <t>4.2.3.</t>
  </si>
  <si>
    <t>4.3.1.</t>
  </si>
  <si>
    <t>4.3.2.</t>
  </si>
  <si>
    <t>7.</t>
  </si>
  <si>
    <t>Outorga</t>
  </si>
  <si>
    <t>14.1.</t>
  </si>
  <si>
    <t>4.1.3.</t>
  </si>
  <si>
    <t>4.2.4.</t>
  </si>
  <si>
    <t>4.2.5.</t>
  </si>
  <si>
    <t>4.3.3.</t>
  </si>
  <si>
    <t>6.4.</t>
  </si>
  <si>
    <t>6.5.</t>
  </si>
  <si>
    <t>6.6.</t>
  </si>
  <si>
    <t>10.1.</t>
  </si>
  <si>
    <t>15.1.</t>
  </si>
  <si>
    <t>Regime</t>
  </si>
  <si>
    <t>Cofins</t>
  </si>
  <si>
    <t>PIS</t>
  </si>
  <si>
    <t>ISS</t>
  </si>
  <si>
    <t>CPRB</t>
  </si>
  <si>
    <t>CSLL</t>
  </si>
  <si>
    <t>IRPJ</t>
  </si>
  <si>
    <t>Adicional</t>
  </si>
  <si>
    <t>Simples</t>
  </si>
  <si>
    <t>Deducoes</t>
  </si>
  <si>
    <t>Lucro Presumido</t>
  </si>
  <si>
    <t>Lucro Real</t>
  </si>
  <si>
    <t>Símples</t>
  </si>
  <si>
    <t>4.2.6.</t>
  </si>
  <si>
    <r>
      <t>Alíquotas dos Tributos e Repasses</t>
    </r>
    <r>
      <rPr>
        <i/>
        <sz val="8"/>
        <color theme="1"/>
        <rFont val="Calibri"/>
        <family val="2"/>
        <scheme val="minor"/>
      </rPr>
      <t xml:space="preserve"> (%)</t>
    </r>
  </si>
  <si>
    <r>
      <t>Receita Líquida</t>
    </r>
    <r>
      <rPr>
        <i/>
        <sz val="8"/>
        <color rgb="FF000000"/>
        <rFont val="Calibri"/>
        <family val="2"/>
        <scheme val="minor"/>
      </rPr>
      <t xml:space="preserve"> (R$/ano)</t>
    </r>
  </si>
  <si>
    <r>
      <t xml:space="preserve">Despesas e Custos Operacionais </t>
    </r>
    <r>
      <rPr>
        <i/>
        <sz val="8"/>
        <color rgb="FF000000"/>
        <rFont val="Calibri"/>
        <family val="2"/>
        <scheme val="minor"/>
      </rPr>
      <t>(R$/ano)</t>
    </r>
  </si>
  <si>
    <t>Custo com Benefício Social + EPI</t>
  </si>
  <si>
    <r>
      <t xml:space="preserve">Despesa com Depreciação </t>
    </r>
    <r>
      <rPr>
        <i/>
        <sz val="8"/>
        <color theme="1"/>
        <rFont val="Calibri"/>
        <family val="2"/>
        <scheme val="minor"/>
      </rPr>
      <t>(R$/ano)</t>
    </r>
  </si>
  <si>
    <t>Custo com Benefício Social, Uniforme e EPI</t>
  </si>
  <si>
    <t>Despesa com Depreciação</t>
  </si>
  <si>
    <t>Botina com Biqueira de Aço</t>
  </si>
  <si>
    <t>Sistema de Drenagem</t>
  </si>
  <si>
    <r>
      <t>Revestimento de Pátio, Acessos e Circulação (m²)</t>
    </r>
    <r>
      <rPr>
        <vertAlign val="superscript"/>
        <sz val="9"/>
        <rFont val="Calibri"/>
        <family val="2"/>
        <scheme val="minor"/>
      </rPr>
      <t>**</t>
    </r>
  </si>
  <si>
    <r>
      <t xml:space="preserve">Planilha 16 - Composição da WACC </t>
    </r>
    <r>
      <rPr>
        <i/>
        <sz val="9"/>
        <rFont val="Calibri"/>
        <family val="2"/>
        <scheme val="minor"/>
      </rPr>
      <t>(Weighted Average Capital Cost)</t>
    </r>
  </si>
  <si>
    <r>
      <t xml:space="preserve">WACC Real </t>
    </r>
    <r>
      <rPr>
        <i/>
        <sz val="9"/>
        <rFont val="Calibri"/>
        <family val="2"/>
        <scheme val="minor"/>
      </rPr>
      <t>(Weighted Average Capital Cost)</t>
    </r>
  </si>
  <si>
    <r>
      <t>Muro de Fechamento em Divisa (linear)</t>
    </r>
    <r>
      <rPr>
        <vertAlign val="superscript"/>
        <sz val="9"/>
        <rFont val="Calibri"/>
        <family val="2"/>
        <scheme val="minor"/>
      </rPr>
      <t>*</t>
    </r>
  </si>
  <si>
    <r>
      <rPr>
        <i/>
        <vertAlign val="superscript"/>
        <sz val="9"/>
        <rFont val="Calibri"/>
        <family val="2"/>
        <scheme val="minor"/>
      </rPr>
      <t>(**)</t>
    </r>
    <r>
      <rPr>
        <i/>
        <sz val="9"/>
        <rFont val="Calibri"/>
        <family val="2"/>
        <scheme val="minor"/>
      </rPr>
      <t xml:space="preserve"> Lastro de britas 3cm</t>
    </r>
  </si>
  <si>
    <r>
      <rPr>
        <i/>
        <vertAlign val="superscript"/>
        <sz val="9"/>
        <rFont val="Calibri"/>
        <family val="2"/>
        <scheme val="minor"/>
      </rPr>
      <t>(**)</t>
    </r>
    <r>
      <rPr>
        <i/>
        <sz val="9"/>
        <rFont val="Calibri"/>
        <family val="2"/>
        <scheme val="minor"/>
      </rPr>
      <t xml:space="preserve"> Lajota concreto sextavado 25x25x8cm com leito 10cm</t>
    </r>
  </si>
  <si>
    <r>
      <t>Revestimento de Circulação (m²)</t>
    </r>
    <r>
      <rPr>
        <vertAlign val="superscript"/>
        <sz val="9"/>
        <rFont val="Calibri"/>
        <family val="2"/>
        <scheme val="minor"/>
      </rPr>
      <t>***</t>
    </r>
  </si>
  <si>
    <t>Número de Veículos Operacionais</t>
  </si>
  <si>
    <t>Custo com Despesas Gerais</t>
  </si>
  <si>
    <t>Despesas com Veículos</t>
  </si>
  <si>
    <t>Custo Operacional do Serviço</t>
  </si>
  <si>
    <t>Composição dos Grupos de Custos</t>
  </si>
  <si>
    <t>Despesa com Remuneração de Capital</t>
  </si>
  <si>
    <t>Premissas:</t>
  </si>
  <si>
    <t>Anual [i]</t>
  </si>
  <si>
    <t>Saldo de Capital</t>
  </si>
  <si>
    <t>(*) Legenda:</t>
  </si>
  <si>
    <t>R = Remuneração do Capital</t>
  </si>
  <si>
    <t>n = Vida Útil em anos</t>
  </si>
  <si>
    <t>k = Valor Residual</t>
  </si>
  <si>
    <t>i = Taxa Anual em %</t>
  </si>
  <si>
    <t>R = {[2 + (n - 1) x (k + 1)] / (24 x n)} x i</t>
  </si>
  <si>
    <t>Frota Vinculada e Quilometragem Percorrida</t>
  </si>
  <si>
    <r>
      <t xml:space="preserve">Vida Útil
</t>
    </r>
    <r>
      <rPr>
        <i/>
        <sz val="8"/>
        <rFont val="Calibri"/>
        <family val="2"/>
        <scheme val="minor"/>
      </rPr>
      <t>(anos)</t>
    </r>
    <r>
      <rPr>
        <b/>
        <sz val="9"/>
        <rFont val="Calibri"/>
        <family val="2"/>
        <scheme val="minor"/>
      </rPr>
      <t xml:space="preserve"> [n]</t>
    </r>
  </si>
  <si>
    <r>
      <t>Valor Residual</t>
    </r>
    <r>
      <rPr>
        <i/>
        <sz val="8"/>
        <rFont val="Calibri"/>
        <family val="2"/>
        <scheme val="minor"/>
      </rPr>
      <t xml:space="preserve">
(%)</t>
    </r>
    <r>
      <rPr>
        <b/>
        <sz val="9"/>
        <rFont val="Calibri"/>
        <family val="2"/>
        <scheme val="minor"/>
      </rPr>
      <t xml:space="preserve"> [k]</t>
    </r>
  </si>
  <si>
    <r>
      <t>Mensal</t>
    </r>
    <r>
      <rPr>
        <i/>
        <vertAlign val="superscript"/>
        <sz val="9"/>
        <rFont val="Calibri"/>
        <family val="2"/>
        <scheme val="minor"/>
      </rPr>
      <t>(*)</t>
    </r>
  </si>
  <si>
    <r>
      <t xml:space="preserve">Quilometragem
</t>
    </r>
    <r>
      <rPr>
        <i/>
        <sz val="8"/>
        <rFont val="Calibri"/>
        <family val="2"/>
        <scheme val="minor"/>
      </rPr>
      <t>(média mensal)</t>
    </r>
  </si>
  <si>
    <r>
      <t xml:space="preserve">Preço veíc. sem Rodagem
</t>
    </r>
    <r>
      <rPr>
        <i/>
        <sz val="8"/>
        <rFont val="Calibri"/>
        <family val="2"/>
        <scheme val="minor"/>
      </rPr>
      <t>(R$/veíc.)</t>
    </r>
  </si>
  <si>
    <r>
      <t xml:space="preserve">Remuneração
</t>
    </r>
    <r>
      <rPr>
        <i/>
        <sz val="8"/>
        <rFont val="Calibri"/>
        <family val="2"/>
        <scheme val="minor"/>
      </rPr>
      <t>(R$/mês)</t>
    </r>
  </si>
  <si>
    <t>Remuneração de Máquinas, Equipamentos e Mobiliário</t>
  </si>
  <si>
    <t>Remuneração de Equipamentos Eletrônicos, TI e Comunicação</t>
  </si>
  <si>
    <t>Depreciação de Veículos</t>
  </si>
  <si>
    <t>Remuneração de Veículos</t>
  </si>
  <si>
    <t>Depreciação de Sinalizações (Vertical, Horizontal e Demais Sinalizações)</t>
  </si>
  <si>
    <t>Remuneração de Sinalizações (Vertical, Horizontal e Demais Sinalizações)</t>
  </si>
  <si>
    <t>Outras Despesas</t>
  </si>
  <si>
    <t>Veículo - Camionete com Capacidade de 500 Quilos (mínimo)</t>
  </si>
  <si>
    <t>Planilha 7 - Composição da Despesa com Veículo - Camionete Capacidade de no mínimo 500 quilos</t>
  </si>
  <si>
    <t>Planilha 8 - Composição da Despesa com Veículo - Guincho Plataforma Capacidade até 3,5 ton.</t>
  </si>
  <si>
    <t>Veículo - Caminhão Guincho Plataforma com Capacidade de 3,5 ton. (mínimo)</t>
  </si>
  <si>
    <t>Veículo - Caminhão Guincho Plataforma com Capacidade de 7,0 ton. (mínimo)</t>
  </si>
  <si>
    <t>Depreciação de Veículo Camionete Capacidade de 500 Quilos (mínimo)</t>
  </si>
  <si>
    <t>Depreciação de Caminhão Guincho Plataforma Capacidade de 3,5 ton. (mínimo)</t>
  </si>
  <si>
    <t>Depreciação de Caminhão Guincho Plataforma Capacidade de 7,0 ton. (mínimo)</t>
  </si>
  <si>
    <t>Remuneração de Veículo Camionete Capacidade de 500 Quilos (mínimo)</t>
  </si>
  <si>
    <t>Remuneração de Caminhão Guincho Plataforma Capacidade de 3,5 ton. (mínimo)</t>
  </si>
  <si>
    <t>Remuneração de Caminhão Guincho Plataforma Capacidade de 7,0 ton. (mínimo)</t>
  </si>
  <si>
    <t>Sinalizações</t>
  </si>
  <si>
    <t>Sinalizações (Vertical, Horizontal e Demais Sinalizações)</t>
  </si>
  <si>
    <t>Participação das Outras Despesas</t>
  </si>
  <si>
    <t>Participação da Despesa com Veículos</t>
  </si>
  <si>
    <t>P6</t>
  </si>
  <si>
    <t>Participação da Despesa com Remuneração de Capital</t>
  </si>
  <si>
    <t>Planilha 11 - Composição da Remuneração de Capital</t>
  </si>
  <si>
    <r>
      <t>Custo Operacional do Serviço</t>
    </r>
    <r>
      <rPr>
        <i/>
        <sz val="10"/>
        <rFont val="Calibri"/>
        <family val="2"/>
        <scheme val="minor"/>
      </rPr>
      <t xml:space="preserve"> (R$/mês)</t>
    </r>
  </si>
  <si>
    <r>
      <t xml:space="preserve">Participação 
</t>
    </r>
    <r>
      <rPr>
        <i/>
        <sz val="10"/>
        <rFont val="Calibri"/>
        <family val="2"/>
        <scheme val="minor"/>
      </rPr>
      <t>(%)</t>
    </r>
  </si>
  <si>
    <r>
      <t xml:space="preserve">Preço
</t>
    </r>
    <r>
      <rPr>
        <i/>
        <sz val="10"/>
        <color theme="1"/>
        <rFont val="Calibri"/>
        <family val="2"/>
        <scheme val="minor"/>
      </rPr>
      <t>(R$/colab.mês)</t>
    </r>
  </si>
  <si>
    <r>
      <t xml:space="preserve">Preço
</t>
    </r>
    <r>
      <rPr>
        <i/>
        <sz val="10"/>
        <color theme="1"/>
        <rFont val="Calibri"/>
        <family val="2"/>
        <scheme val="minor"/>
      </rPr>
      <t>(R$/unid.)</t>
    </r>
  </si>
  <si>
    <t>Licitação</t>
  </si>
  <si>
    <t>7.1.</t>
  </si>
  <si>
    <t>7.2.</t>
  </si>
  <si>
    <t>7.3.</t>
  </si>
  <si>
    <t>7.4.</t>
  </si>
  <si>
    <t>7.5.</t>
  </si>
  <si>
    <t>7.6.</t>
  </si>
  <si>
    <t>10.2.</t>
  </si>
  <si>
    <t>10.3.</t>
  </si>
  <si>
    <t>12.1.</t>
  </si>
  <si>
    <t>12.2.</t>
  </si>
  <si>
    <t>12.3.</t>
  </si>
  <si>
    <t>12.4.</t>
  </si>
  <si>
    <t>12.5.</t>
  </si>
  <si>
    <t>12.6.</t>
  </si>
  <si>
    <t>14.2.</t>
  </si>
  <si>
    <t>14.3.</t>
  </si>
  <si>
    <t>14.4.</t>
  </si>
  <si>
    <t>14.5.</t>
  </si>
  <si>
    <t>14.6.</t>
  </si>
  <si>
    <t>14.10.</t>
  </si>
  <si>
    <t>16.1.</t>
  </si>
  <si>
    <t>16.2.</t>
  </si>
  <si>
    <t>16.3.</t>
  </si>
  <si>
    <t>16.4.</t>
  </si>
  <si>
    <t>20.</t>
  </si>
  <si>
    <t>20.1.</t>
  </si>
  <si>
    <t>20.2.</t>
  </si>
  <si>
    <t>20.3.</t>
  </si>
  <si>
    <t>20.4.</t>
  </si>
  <si>
    <t>20.5.</t>
  </si>
  <si>
    <t>20.6.</t>
  </si>
  <si>
    <t>20.7.</t>
  </si>
  <si>
    <t>Estimativa de remoções de veículos ao longo da Concessão</t>
  </si>
  <si>
    <t>Estimativa anual de remoções de veículos</t>
  </si>
  <si>
    <t>Estimativa de receita anual por Concessionária</t>
  </si>
  <si>
    <t>Estimativa de Investimento na Concessão</t>
  </si>
  <si>
    <t>Número de funcionários no serviço</t>
  </si>
  <si>
    <t>Outras Adequações para Infraestrutura</t>
  </si>
  <si>
    <t>Operador de Guincho</t>
  </si>
  <si>
    <t>Diretor</t>
  </si>
  <si>
    <t>15.2</t>
  </si>
  <si>
    <t>Valor da Outorga Adicional (ágio)</t>
  </si>
  <si>
    <t>Valor de Outorga Adicional (ágio)</t>
  </si>
  <si>
    <t>20.8.</t>
  </si>
  <si>
    <t>Valor de Outorga Obrigatória</t>
  </si>
  <si>
    <r>
      <t xml:space="preserve">Valor de Outorga Adicional </t>
    </r>
    <r>
      <rPr>
        <b/>
        <i/>
        <sz val="9"/>
        <color rgb="FF000000"/>
        <rFont val="Calibri"/>
        <family val="2"/>
        <scheme val="minor"/>
      </rPr>
      <t>(ágio)</t>
    </r>
  </si>
  <si>
    <t>Valor de Outorga Adicional Proposto</t>
  </si>
  <si>
    <t>Valor da Outorga Obrigatória</t>
  </si>
  <si>
    <t>5.8.</t>
  </si>
  <si>
    <t>Área Administrativa  Pátio (m²)</t>
  </si>
  <si>
    <t>5.9.</t>
  </si>
  <si>
    <t>Área Administrativa (Liberação de Veículos) (m²)</t>
  </si>
  <si>
    <r>
      <rPr>
        <i/>
        <vertAlign val="superscript"/>
        <sz val="9"/>
        <rFont val="Calibri"/>
        <family val="2"/>
        <scheme val="minor"/>
      </rPr>
      <t>(*)</t>
    </r>
    <r>
      <rPr>
        <i/>
        <sz val="9"/>
        <rFont val="Calibri"/>
        <family val="2"/>
        <scheme val="minor"/>
      </rPr>
      <t xml:space="preserve"> Muro de Alvenaria de 15cm, altura 1,80m, com fundação em concreto, rebocado e pintado ou fechamento metálico pintado com fundação em concreto.</t>
    </r>
  </si>
  <si>
    <t>Tipo de Veículo</t>
  </si>
  <si>
    <t>Diária (A)</t>
  </si>
  <si>
    <t>Guarda (D)</t>
  </si>
  <si>
    <t>Guincho (E)</t>
  </si>
  <si>
    <t>Remoção de veículos leves, inclusive motocicletas</t>
  </si>
  <si>
    <t>Remoção de veículos pesados, tratores, ônibus e similares</t>
  </si>
  <si>
    <t>Valor Diária (A)</t>
  </si>
  <si>
    <t>Tempo médio (dia) de permanência no Pátio (B)</t>
  </si>
  <si>
    <t>Valor Total (C)</t>
  </si>
  <si>
    <t>Valor Guarda (D)</t>
  </si>
  <si>
    <t>Valor Guincho (E)</t>
  </si>
  <si>
    <t>Est. do Valor Total por Veículo (C+D+E)</t>
  </si>
  <si>
    <t>Est. Total Veículo Ano</t>
  </si>
  <si>
    <t>Est. de Receita Bruta Ano</t>
  </si>
  <si>
    <r>
      <t>Receita Bruta</t>
    </r>
    <r>
      <rPr>
        <b/>
        <i/>
        <sz val="9"/>
        <color rgb="FF000000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(R$/ano)</t>
    </r>
  </si>
  <si>
    <r>
      <t xml:space="preserve">ANEXO V.2
</t>
    </r>
    <r>
      <rPr>
        <b/>
        <sz val="17"/>
        <rFont val="Calibri"/>
        <family val="2"/>
      </rPr>
      <t>Demonstrativo de Viabilidade Econômico e Financeira</t>
    </r>
  </si>
  <si>
    <t>Planilha 15 - Estimativa de Receita</t>
  </si>
  <si>
    <t xml:space="preserve">MUNICÍPIO DO BALNEÁRIO RINCÃO
SERVIÇO DE REMOÇÃO, GUARDA, DEPÓSITO E ALIENAÇÃO DE VEÍCULOS </t>
  </si>
  <si>
    <t>Município</t>
  </si>
  <si>
    <t>Motocicletas</t>
  </si>
  <si>
    <t>Automóveis e Camionetas</t>
  </si>
  <si>
    <t>Caminhões, Ônibus e Micro-Ônibus</t>
  </si>
  <si>
    <t>Decretos Tarifas</t>
  </si>
  <si>
    <t>Diária</t>
  </si>
  <si>
    <t>Remoção</t>
  </si>
  <si>
    <t>Adicional por KM (+60km)</t>
  </si>
  <si>
    <t>Itajaí</t>
  </si>
  <si>
    <t>https://leismunicipais.com.br/a1/sc/i/itajai/decreto/2016/1084/10833/decreto-n-10833-2016-fixa-precos-publicos-de-servicos-de-remocao-e-diaria-custodia-de-veiculos-apreendidos-removidos-e-mantidos-em-deposito-publico-em-decorrencia-de-infracao-a-legislacao-de-transito-nas-vias-publicas-deste-municipio?q=remo%C3%A7%C3%A3o+de+ve%C3%ADculos</t>
  </si>
  <si>
    <t>Chapecó</t>
  </si>
  <si>
    <t>https://leismunicipais.com.br/a1/sc/c/chapeco/decreto/2002/1128/11277/decreto-n-11277-2002-institui-o-servico-municipal-de-remocao-guarda-e-deposito-de-veiculos-automotores-envolvidos-em-infracoes-previstas-na-legislacao-de-transito-e-da-outras-providencias?q=ufrm%20automotores</t>
  </si>
  <si>
    <t>Joivinville</t>
  </si>
  <si>
    <t>https://leismunicipais.com.br/a/sc/j/joinville/decreto/2016/2798/27974/decreto-n-27974-2016-atualiza-as-tarifas-dos-servicos-de-recolhimento-por-guincho-deposito-e-guarda-de-veiculos-automotores-recolhidos-por-infracao-de-transito-no-municipio-de-joinville?q=tarifa</t>
  </si>
  <si>
    <t>Rio do Sul</t>
  </si>
  <si>
    <t>https://leismunicipais.com.br/a/sc/r/rio-do-sul/decreto/2015/503/5029/decreto-n-5029-2015-altera-tarifa-da-exploracao-de-servicos-de-guincho-no-municipio-de-rio-do-sul?q=tarifa</t>
  </si>
  <si>
    <t>Adicional por KM (+30km)</t>
  </si>
  <si>
    <t>Antônio Carlos</t>
  </si>
  <si>
    <t>https://leismunicipais.com.br/a/sc/a/antonio-carlos/lei-ordinaria/2016/150/1500/lei-ordinaria-n-1500-2016-dispoe-sobre-a-remocao-guarda-deposito-e-a-alienacao-de-veiculos-removidos-apreendidos-e-retirados-de-circulacao-em-decorrencia-de-infracao-a-legislacao-de-transito-nas-vias-publicas-deste-municipio-com-fundamentacao-na-lei-n-9503-de-23-de-setembro-de-1997?q=remo%C3%A7%C3%A3o+e+guarda</t>
  </si>
  <si>
    <t>Palhoça</t>
  </si>
  <si>
    <t>https://leismunicipais.com.br/a1/sc/p/palhoca/lei-ordinaria/2002/137/1379/lei-ordinaria-n-1379-2002-dispoe-sobre-a-guarda-o-deposito-e-a-venda-de-veiculos-removidos-apreendidos-e-retirados-de-circulacao-bem-como-sobre-o-servico-de-remocao-de-veiculos-em-decorrencia-de-infracao-a-legislacao-de-transito-nas-vias-publicas-deste-municipio</t>
  </si>
  <si>
    <t>São José</t>
  </si>
  <si>
    <t>https://leismunicipais.com.br/a/sc/s/sao-jose/lei-complementar/2017/8/81/lei-complementar-n-81-2017-dispoe-sobre-a-remocao-a-guarda-o-deposito-e-leilao-de-veiculos-removidos-apreendidos-e-retirados-de-circulacao-das-vias-publicas-e-autorizacao-para-o-executivo-municipal-efetuar-a-exploracao-dos-servicos-de-forma-direta-ou-indireta</t>
  </si>
  <si>
    <t>Arrendamento Terreno (200 m²)</t>
  </si>
  <si>
    <t>Planilha 9 - Composição da Despesa com Veículo - Guincho Reboque acima de 7,0 ton.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</si>
</sst>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#,##0.0000"/>
    <numFmt numFmtId="167" formatCode="0.0000"/>
    <numFmt numFmtId="168" formatCode="_(&quot;R$&quot;* #,##0.00_);_(&quot;R$&quot;* \(#,##0.00\);_(&quot;R$&quot;* &quot;-&quot;??_);_(@_)"/>
    <numFmt numFmtId="169" formatCode="#,##0.000"/>
    <numFmt numFmtId="170" formatCode="0.000000"/>
    <numFmt numFmtId="171" formatCode="0.00000"/>
    <numFmt numFmtId="172" formatCode="0.000"/>
    <numFmt numFmtId="173" formatCode="_(* #,##0_);_(* \(#,##0\);_(* \-_);_(@_)"/>
    <numFmt numFmtId="174" formatCode="_(&quot;R$&quot;* #,##0_);_(&quot;R$&quot;* \(#,##0\);_(&quot;R$&quot;* \-_);_(@_)"/>
    <numFmt numFmtId="175" formatCode="_([$€-2]* #,##0.00_);_([$€-2]* \(#,##0.00\);_([$€-2]* \-??_)"/>
    <numFmt numFmtId="176" formatCode="&quot;R$ &quot;#,##0;[Red]&quot;-R$ &quot;#,##0"/>
    <numFmt numFmtId="177" formatCode="_-* #,##0.00&quot; Esc.&quot;_-;\-* #,##0.00&quot; Esc.&quot;_-;_-* \-??&quot; Esc.&quot;_-;_-@_-"/>
    <numFmt numFmtId="178" formatCode="_-* #,##0.00\ _E_s_c_._-;\-* #,##0.00\ _E_s_c_._-;_-* \-??\ _E_s_c_._-;_-@_-"/>
    <numFmt numFmtId="179" formatCode="mmmm\-yyyy"/>
    <numFmt numFmtId="180" formatCode="_(&quot;R$ &quot;* #,##0.00_);_(&quot;R$ &quot;* \(#,##0.00\);_(&quot;R$ &quot;* \-??_);_(@_)"/>
    <numFmt numFmtId="181" formatCode="_(&quot;R$ &quot;* #\,##0\.00_);_(&quot;R$ &quot;* \(#\,##0\.00\);_(&quot;R$ &quot;* \-??_);_(@_)"/>
    <numFmt numFmtId="182" formatCode="#,##0.000000000"/>
    <numFmt numFmtId="183" formatCode="[$€-2]\ #,##0.00_);[Red]\([$€-2]\ #,##0.00\)"/>
    <numFmt numFmtId="184" formatCode="mm/yy"/>
    <numFmt numFmtId="185" formatCode="&quot;R$ &quot;#,##0;&quot;-R$ &quot;#,##0"/>
    <numFmt numFmtId="186" formatCode="_(* #,##0.00_);_(* \(#,##0.00\);_(* \-??_);_(@_)"/>
    <numFmt numFmtId="187" formatCode="_(* #\,##0\.00_);_(* \(#\,##0\.00\);_(* \-??_);_(@_)"/>
    <numFmt numFmtId="188" formatCode="_(* #,##0_);_(* \(#,##0\);_(* \-??_);_(@_)"/>
    <numFmt numFmtId="189" formatCode="_-* #,##0.00\ _E_s_c_._-;\-* #,##0.00\ _E_s_c_._-;_-* &quot;-&quot;??\ _E_s_c_._-;_-@_-"/>
    <numFmt numFmtId="190" formatCode="0.0"/>
    <numFmt numFmtId="191" formatCode="#,##0.00000"/>
    <numFmt numFmtId="192" formatCode="_(* #,##0_);_(* \(#,##0\);_(* &quot;-&quot;_);_(@_)"/>
    <numFmt numFmtId="193" formatCode="_(&quot;R$&quot;* #,##0_);_(&quot;R$&quot;* \(#,##0\);_(&quot;R$&quot;* &quot;-&quot;_);_(@_)"/>
    <numFmt numFmtId="194" formatCode="_(&quot;R$&quot;* #,##0.00_);_(&quot;R$&quot;* \(#,##0.00\);_(&quot;R$&quot;* \-??_);_(@_)"/>
    <numFmt numFmtId="195" formatCode="_(&quot;R$ &quot;* #\,##0\.00_);_(&quot;R$ &quot;* \(#\,##0\.00\);_(&quot;R$ &quot;* &quot;-&quot;??_);_(@_)"/>
    <numFmt numFmtId="196" formatCode="_(&quot;$&quot;* #,##0.00_);_(&quot;$&quot;* \(#,##0.00\);_(&quot;$&quot;* &quot;-&quot;??_);_(@_)"/>
    <numFmt numFmtId="197" formatCode="_(\$* #,##0.00_);_(\$* \(#,##0.00\);_(\$* \-??_);_(@_)"/>
    <numFmt numFmtId="198" formatCode="_-&quot;R$ &quot;* #,##0.00_-;&quot;-R$ &quot;* #,##0.00_-;_-&quot;R$ &quot;* \-??_-;_-@_-"/>
    <numFmt numFmtId="199" formatCode="_(* #,##0.000_);_(* \(#,##0.000\);_(* &quot;-&quot;??_);_(@_)"/>
    <numFmt numFmtId="200" formatCode="_(&quot;R$ &quot;* #,##0_);_(&quot;R$ &quot;* \(#,##0\);_(&quot;R$ &quot;* &quot;-&quot;_);_(@_)"/>
    <numFmt numFmtId="201" formatCode="_(* #\,##0\.00_);_(* \(#\,##0\.00\);_(* &quot;-&quot;??_);_(@_)"/>
    <numFmt numFmtId="202" formatCode="&quot;R$ &quot;#,##0.00_);\(&quot;R$ &quot;#,##0.00\)"/>
    <numFmt numFmtId="203" formatCode="mmmm/yy"/>
    <numFmt numFmtId="204" formatCode="_-* #,##0.00_-;\-* #,##0.00_-;_-* \-??_-;_-@_-"/>
    <numFmt numFmtId="205" formatCode="0.0000%"/>
    <numFmt numFmtId="206" formatCode="_(* #,##0.0000_);_(* \(#,##0.0000\);_(* &quot;-&quot;??_);_(@_)"/>
    <numFmt numFmtId="207" formatCode="_-[$R$-416]\ * #,##0.00_-;\-[$R$-416]\ * #,##0.00_-;_-[$R$-416]\ * &quot;-&quot;??_-;_-@_-"/>
    <numFmt numFmtId="208" formatCode="&quot;R$ &quot;#,##0.00_);[Red]&quot;(R$ &quot;#,##0.00\)"/>
    <numFmt numFmtId="209" formatCode="[$R$-416]\ #,##0.00;\-[$R$-416]\ #,##0.00"/>
    <numFmt numFmtId="210" formatCode="#,##0.00;[Red]#,##0.00"/>
    <numFmt numFmtId="211" formatCode="#,##0.0"/>
    <numFmt numFmtId="212" formatCode="0.000%"/>
    <numFmt numFmtId="213" formatCode="0.00000000"/>
    <numFmt numFmtId="214" formatCode="#,##0.00000000"/>
    <numFmt numFmtId="215" formatCode="[$R$-416]\ #,##0.0000;\-[$R$-416]\ #,##0.0000"/>
    <numFmt numFmtId="216" formatCode="#,##0.0000;\-#,##0.0000"/>
    <numFmt numFmtId="217" formatCode="#,##0.000000"/>
    <numFmt numFmtId="218" formatCode="[$-416]mmm\-yy;@"/>
    <numFmt numFmtId="219" formatCode="0.00%;[Red]\-0.00%"/>
    <numFmt numFmtId="220" formatCode="0.0000%;[Red]\-0.0000%"/>
    <numFmt numFmtId="221" formatCode="_(&quot;R$ &quot;* #,##0.0000_);_(&quot;R$ &quot;* \(#,##0.0000\);_(&quot;R$ &quot;* &quot;-&quot;??_);_(@_)"/>
    <numFmt numFmtId="222" formatCode="_-&quot;R$&quot;\ * #,##0.0000_-;\-&quot;R$&quot;\ * #,##0.0000_-;_-&quot;R$&quot;\ * &quot;-&quot;??_-;_-@_-"/>
  </numFmts>
  <fonts count="1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sz val="11"/>
      <color indexed="20"/>
      <name val="Calibri"/>
      <family val="2"/>
    </font>
    <font>
      <sz val="11"/>
      <color indexed="8"/>
      <name val="Calibri"/>
      <family val="2"/>
      <charset val="204"/>
    </font>
    <font>
      <sz val="11"/>
      <color indexed="19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i/>
      <sz val="8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b/>
      <sz val="9"/>
      <color indexed="9"/>
      <name val="Calibri"/>
      <family val="2"/>
    </font>
    <font>
      <sz val="9"/>
      <name val="Calibri"/>
      <family val="2"/>
    </font>
    <font>
      <sz val="9"/>
      <color theme="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9"/>
      <name val="Calibri"/>
      <family val="2"/>
    </font>
    <font>
      <i/>
      <sz val="8"/>
      <name val="Calibri"/>
      <family val="2"/>
    </font>
    <font>
      <b/>
      <sz val="11"/>
      <color indexed="17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i/>
      <sz val="8"/>
      <color rgb="FF000000"/>
      <name val="Calibri"/>
      <family val="2"/>
      <scheme val="minor"/>
    </font>
    <font>
      <b/>
      <i/>
      <sz val="8"/>
      <color rgb="FF0070C0"/>
      <name val="Calibri"/>
      <family val="2"/>
      <scheme val="minor"/>
    </font>
    <font>
      <b/>
      <sz val="16"/>
      <name val="Calibri"/>
      <family val="2"/>
    </font>
    <font>
      <b/>
      <sz val="18"/>
      <name val="Calibri"/>
      <family val="2"/>
    </font>
    <font>
      <b/>
      <sz val="20"/>
      <name val="Calibri"/>
      <family val="2"/>
    </font>
    <font>
      <b/>
      <sz val="11"/>
      <color theme="1"/>
      <name val="Calibri"/>
      <family val="2"/>
      <scheme val="minor"/>
    </font>
    <font>
      <i/>
      <u/>
      <sz val="8"/>
      <color theme="10"/>
      <name val="Arial"/>
      <family val="2"/>
    </font>
    <font>
      <i/>
      <u/>
      <sz val="8"/>
      <color theme="10"/>
      <name val="Calibri"/>
      <family val="2"/>
      <scheme val="minor"/>
    </font>
    <font>
      <sz val="11"/>
      <color rgb="FF000000"/>
      <name val="Arial"/>
      <family val="2"/>
      <charset val="1"/>
    </font>
    <font>
      <sz val="10"/>
      <name val="Arial"/>
      <family val="2"/>
    </font>
    <font>
      <i/>
      <vertAlign val="superscript"/>
      <sz val="8"/>
      <name val="Calibri"/>
      <family val="2"/>
      <scheme val="minor"/>
    </font>
    <font>
      <sz val="8"/>
      <name val="Arial"/>
      <family val="2"/>
    </font>
    <font>
      <i/>
      <sz val="8"/>
      <color theme="0"/>
      <name val="Calibri"/>
      <family val="2"/>
      <scheme val="minor"/>
    </font>
    <font>
      <b/>
      <sz val="12"/>
      <name val="Calibri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i/>
      <vertAlign val="superscript"/>
      <sz val="9"/>
      <color rgb="FF00000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9"/>
      <name val="Calibri"/>
      <family val="2"/>
      <scheme val="minor"/>
    </font>
    <font>
      <i/>
      <vertAlign val="superscript"/>
      <sz val="9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indexed="81"/>
      <name val="Segoe UI"/>
      <family val="2"/>
    </font>
    <font>
      <i/>
      <sz val="9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8"/>
      <name val="Arial Narrow"/>
      <family val="2"/>
    </font>
    <font>
      <b/>
      <i/>
      <sz val="8"/>
      <name val="Arial Narrow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indexed="81"/>
      <name val="Segoe UI"/>
      <family val="2"/>
    </font>
    <font>
      <b/>
      <sz val="17"/>
      <name val="Calibri"/>
      <family val="2"/>
    </font>
    <font>
      <b/>
      <sz val="8.5"/>
      <color theme="1"/>
      <name val="Arial"/>
      <family val="2"/>
    </font>
    <font>
      <b/>
      <sz val="6"/>
      <color theme="1"/>
      <name val="Arial"/>
      <family val="2"/>
    </font>
    <font>
      <sz val="8.5"/>
      <color theme="1"/>
      <name val="Arial"/>
      <family val="2"/>
    </font>
    <font>
      <u/>
      <sz val="8"/>
      <color theme="1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2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56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31"/>
        <bgColor indexed="35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1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35"/>
      </patternFill>
    </fill>
    <fill>
      <patternFill patternType="solid">
        <fgColor indexed="43"/>
        <bgColor indexed="34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48"/>
      </patternFill>
    </fill>
    <fill>
      <patternFill patternType="solid">
        <fgColor indexed="25"/>
        <bgColor indexed="61"/>
      </patternFill>
    </fill>
    <fill>
      <patternFill patternType="solid">
        <fgColor indexed="50"/>
        <bgColor indexed="4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24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2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7"/>
      </patternFill>
    </fill>
    <fill>
      <patternFill patternType="solid">
        <fgColor indexed="41"/>
        <b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4"/>
      </patternFill>
    </fill>
    <fill>
      <patternFill patternType="solid">
        <fgColor indexed="54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4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rgb="FFBFBFBF"/>
      </patternFill>
    </fill>
    <fill>
      <patternFill patternType="solid">
        <fgColor rgb="FFFFFFFF"/>
        <bgColor rgb="FFFDEADA"/>
      </patternFill>
    </fill>
    <fill>
      <patternFill patternType="solid">
        <fgColor theme="1" tint="0.499984740745262"/>
        <bgColor rgb="FFBFBFB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3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auto="1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theme="0" tint="-0.24994659260841701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theme="0" tint="-0.24994659260841701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1499679555650502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thin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/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/>
      <top style="hair">
        <color auto="1"/>
      </top>
      <bottom style="thin">
        <color indexed="64"/>
      </bottom>
      <diagonal/>
    </border>
    <border>
      <left/>
      <right style="thin">
        <color theme="0" tint="-0.24994659260841701"/>
      </right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hair">
        <color auto="1"/>
      </bottom>
      <diagonal/>
    </border>
    <border>
      <left/>
      <right/>
      <top style="thin">
        <color theme="0"/>
      </top>
      <bottom style="hair">
        <color auto="1"/>
      </bottom>
      <diagonal/>
    </border>
    <border>
      <left/>
      <right style="thin">
        <color indexed="64"/>
      </right>
      <top style="thin">
        <color theme="0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 style="hair">
        <color indexed="64"/>
      </bottom>
      <diagonal/>
    </border>
    <border>
      <left style="thin">
        <color theme="0"/>
      </left>
      <right/>
      <top style="thin">
        <color auto="1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thin">
        <color auto="1"/>
      </bottom>
      <diagonal/>
    </border>
    <border>
      <left style="thin">
        <color theme="0"/>
      </left>
      <right/>
      <top style="hair">
        <color indexed="64"/>
      </top>
      <bottom style="thin">
        <color auto="1"/>
      </bottom>
      <diagonal/>
    </border>
    <border>
      <left/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/>
      </right>
      <top style="hair">
        <color indexed="64"/>
      </top>
      <bottom style="thin">
        <color auto="1"/>
      </bottom>
      <diagonal/>
    </border>
    <border>
      <left style="thin">
        <color theme="0"/>
      </left>
      <right/>
      <top style="hair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theme="0" tint="-0.2499465926084170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auto="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theme="0"/>
      </right>
      <top style="double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auto="1"/>
      </top>
      <bottom style="thin">
        <color theme="0"/>
      </bottom>
      <diagonal/>
    </border>
    <border>
      <left style="thin">
        <color theme="0"/>
      </left>
      <right style="double">
        <color auto="1"/>
      </right>
      <top style="double">
        <color auto="1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 style="double">
        <color auto="1"/>
      </bottom>
      <diagonal/>
    </border>
    <border>
      <left style="double">
        <color auto="1"/>
      </left>
      <right style="thin">
        <color theme="0" tint="-0.34998626667073579"/>
      </right>
      <top style="double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double">
        <color auto="1"/>
      </right>
      <top style="double">
        <color auto="1"/>
      </top>
      <bottom style="thin">
        <color theme="0" tint="-0.34998626667073579"/>
      </bottom>
      <diagonal/>
    </border>
    <border>
      <left style="double">
        <color auto="1"/>
      </left>
      <right style="thin">
        <color theme="0" tint="-0.34998626667073579"/>
      </right>
      <top style="thin">
        <color theme="0" tint="-0.34998626667073579"/>
      </top>
      <bottom style="double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auto="1"/>
      </bottom>
      <diagonal/>
    </border>
    <border>
      <left style="thin">
        <color theme="0" tint="-0.34998626667073579"/>
      </left>
      <right style="double">
        <color auto="1"/>
      </right>
      <top style="thin">
        <color theme="0" tint="-0.34998626667073579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double">
        <color auto="1"/>
      </left>
      <right style="thin">
        <color theme="0"/>
      </right>
      <top style="double">
        <color auto="1"/>
      </top>
      <bottom/>
      <diagonal/>
    </border>
    <border>
      <left style="double">
        <color auto="1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thin">
        <color theme="0"/>
      </right>
      <top style="double">
        <color auto="1"/>
      </top>
      <bottom/>
      <diagonal/>
    </border>
    <border>
      <left style="thin">
        <color theme="0"/>
      </left>
      <right style="thin">
        <color theme="0"/>
      </right>
      <top/>
      <bottom style="double">
        <color auto="1"/>
      </bottom>
      <diagonal/>
    </border>
    <border>
      <left style="thin">
        <color theme="0"/>
      </left>
      <right style="double">
        <color auto="1"/>
      </right>
      <top style="double">
        <color auto="1"/>
      </top>
      <bottom/>
      <diagonal/>
    </border>
    <border>
      <left style="thin">
        <color theme="0"/>
      </left>
      <right style="double">
        <color auto="1"/>
      </right>
      <top/>
      <bottom style="double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theme="0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hair">
        <color theme="1"/>
      </bottom>
      <diagonal/>
    </border>
    <border>
      <left style="thin">
        <color theme="0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/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0"/>
      </right>
      <top style="hair">
        <color indexed="64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indexed="64"/>
      </top>
      <bottom style="thin">
        <color auto="1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</borders>
  <cellStyleXfs count="40314">
    <xf numFmtId="0" fontId="0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0" fillId="0" borderId="0"/>
    <xf numFmtId="0" fontId="21" fillId="0" borderId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7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9" borderId="0" applyNumberFormat="0" applyBorder="0" applyAlignment="0" applyProtection="0"/>
    <xf numFmtId="0" fontId="24" fillId="7" borderId="0" applyNumberFormat="0" applyBorder="0" applyAlignment="0" applyProtection="0"/>
    <xf numFmtId="0" fontId="24" fillId="4" borderId="0" applyNumberFormat="0" applyBorder="0" applyAlignment="0" applyProtection="0"/>
    <xf numFmtId="37" fontId="19" fillId="0" borderId="0"/>
    <xf numFmtId="0" fontId="25" fillId="12" borderId="0" applyNumberFormat="0" applyBorder="0" applyAlignment="0" applyProtection="0"/>
    <xf numFmtId="0" fontId="25" fillId="7" borderId="0" applyNumberFormat="0" applyBorder="0" applyAlignment="0" applyProtection="0"/>
    <xf numFmtId="0" fontId="26" fillId="2" borderId="0" applyNumberFormat="0" applyBorder="0" applyAlignment="0" applyProtection="0"/>
    <xf numFmtId="0" fontId="27" fillId="13" borderId="1" applyNumberFormat="0" applyAlignment="0" applyProtection="0"/>
    <xf numFmtId="0" fontId="28" fillId="14" borderId="2" applyNumberFormat="0" applyAlignment="0" applyProtection="0"/>
    <xf numFmtId="0" fontId="29" fillId="0" borderId="3" applyNumberFormat="0" applyFill="0" applyAlignment="0" applyProtection="0"/>
    <xf numFmtId="173" fontId="19" fillId="0" borderId="0" applyFill="0" applyBorder="0" applyAlignment="0" applyProtection="0"/>
    <xf numFmtId="174" fontId="19" fillId="0" borderId="0" applyFill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0" fillId="8" borderId="1" applyNumberFormat="0" applyAlignment="0" applyProtection="0"/>
    <xf numFmtId="175" fontId="19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19" borderId="0" applyNumberFormat="0" applyBorder="0" applyAlignment="0" applyProtection="0"/>
    <xf numFmtId="168" fontId="33" fillId="0" borderId="0" applyFont="0" applyFill="0" applyBorder="0" applyAlignment="0" applyProtection="0"/>
    <xf numFmtId="164" fontId="19" fillId="0" borderId="0" applyFill="0" applyBorder="0" applyAlignment="0" applyProtection="0"/>
    <xf numFmtId="176" fontId="19" fillId="0" borderId="0" applyFill="0" applyBorder="0" applyAlignment="0" applyProtection="0"/>
    <xf numFmtId="176" fontId="19" fillId="0" borderId="0" applyFill="0" applyBorder="0" applyAlignment="0" applyProtection="0"/>
    <xf numFmtId="166" fontId="19" fillId="0" borderId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172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9" fontId="19" fillId="0" borderId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180" fontId="19" fillId="0" borderId="0" applyFill="0" applyBorder="0" applyAlignment="0" applyProtection="0"/>
    <xf numFmtId="164" fontId="23" fillId="0" borderId="0" applyFont="0" applyFill="0" applyBorder="0" applyAlignment="0" applyProtection="0"/>
    <xf numFmtId="172" fontId="19" fillId="0" borderId="0" applyFill="0" applyBorder="0" applyAlignment="0" applyProtection="0"/>
    <xf numFmtId="170" fontId="19" fillId="0" borderId="0" applyFill="0" applyBorder="0" applyAlignment="0" applyProtection="0"/>
    <xf numFmtId="181" fontId="19" fillId="0" borderId="0" applyFill="0" applyBorder="0" applyAlignment="0" applyProtection="0"/>
    <xf numFmtId="181" fontId="19" fillId="0" borderId="0" applyFill="0" applyBorder="0" applyAlignment="0" applyProtection="0"/>
    <xf numFmtId="169" fontId="19" fillId="0" borderId="0" applyFill="0" applyBorder="0" applyAlignment="0" applyProtection="0"/>
    <xf numFmtId="181" fontId="19" fillId="0" borderId="0" applyFill="0" applyBorder="0" applyAlignment="0" applyProtection="0"/>
    <xf numFmtId="171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64" fontId="19" fillId="0" borderId="0" applyFill="0" applyBorder="0" applyAlignment="0" applyProtection="0"/>
    <xf numFmtId="0" fontId="34" fillId="8" borderId="0" applyNumberFormat="0" applyBorder="0" applyAlignment="0" applyProtection="0"/>
    <xf numFmtId="0" fontId="19" fillId="0" borderId="0"/>
    <xf numFmtId="0" fontId="35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19" fillId="5" borderId="4" applyNumberFormat="0" applyAlignment="0" applyProtection="0"/>
    <xf numFmtId="9" fontId="36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ill="0" applyBorder="0" applyAlignment="0" applyProtection="0"/>
    <xf numFmtId="0" fontId="38" fillId="13" borderId="5" applyNumberFormat="0" applyAlignment="0" applyProtection="0"/>
    <xf numFmtId="183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78" fontId="19" fillId="0" borderId="0" applyFill="0" applyBorder="0" applyAlignment="0" applyProtection="0"/>
    <xf numFmtId="167" fontId="19" fillId="0" borderId="0" applyFill="0" applyBorder="0" applyAlignment="0" applyProtection="0"/>
    <xf numFmtId="184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85" fontId="19" fillId="0" borderId="0" applyFill="0" applyBorder="0" applyAlignment="0" applyProtection="0"/>
    <xf numFmtId="185" fontId="19" fillId="0" borderId="0" applyFill="0" applyBorder="0" applyAlignment="0" applyProtection="0"/>
    <xf numFmtId="175" fontId="19" fillId="0" borderId="0" applyFill="0" applyBorder="0" applyAlignment="0" applyProtection="0"/>
    <xf numFmtId="185" fontId="19" fillId="0" borderId="0" applyFill="0" applyBorder="0" applyAlignment="0" applyProtection="0"/>
    <xf numFmtId="186" fontId="19" fillId="0" borderId="0" applyFill="0" applyBorder="0" applyAlignment="0" applyProtection="0"/>
    <xf numFmtId="186" fontId="19" fillId="0" borderId="0" applyFill="0" applyBorder="0" applyAlignment="0" applyProtection="0"/>
    <xf numFmtId="0" fontId="19" fillId="0" borderId="0" applyFill="0" applyBorder="0" applyAlignment="0" applyProtection="0"/>
    <xf numFmtId="187" fontId="19" fillId="0" borderId="0" applyFill="0" applyBorder="0" applyAlignment="0" applyProtection="0"/>
    <xf numFmtId="175" fontId="19" fillId="0" borderId="0" applyFill="0" applyBorder="0" applyAlignment="0" applyProtection="0"/>
    <xf numFmtId="186" fontId="19" fillId="0" borderId="0" applyFill="0" applyBorder="0" applyAlignment="0" applyProtection="0"/>
    <xf numFmtId="165" fontId="23" fillId="0" borderId="0" applyFont="0" applyFill="0" applyBorder="0" applyAlignment="0" applyProtection="0"/>
    <xf numFmtId="187" fontId="19" fillId="0" borderId="0" applyFill="0" applyBorder="0" applyAlignment="0" applyProtection="0"/>
    <xf numFmtId="188" fontId="19" fillId="0" borderId="0" applyFont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0" fontId="2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8" applyNumberFormat="0" applyFill="0" applyAlignment="0" applyProtection="0"/>
    <xf numFmtId="0" fontId="43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0" applyNumberFormat="0" applyFill="0" applyAlignment="0" applyProtection="0"/>
    <xf numFmtId="189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3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7" fillId="0" borderId="0"/>
    <xf numFmtId="0" fontId="23" fillId="34" borderId="0" applyNumberFormat="0" applyBorder="0" applyAlignment="0" applyProtection="0"/>
    <xf numFmtId="0" fontId="16" fillId="21" borderId="0" applyNumberFormat="0" applyBorder="0" applyAlignment="0" applyProtection="0"/>
    <xf numFmtId="0" fontId="23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21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3" borderId="0" applyNumberFormat="0" applyBorder="0" applyAlignment="0" applyProtection="0"/>
    <xf numFmtId="0" fontId="23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23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23" fillId="39" borderId="0" applyNumberFormat="0" applyBorder="0" applyAlignment="0" applyProtection="0"/>
    <xf numFmtId="0" fontId="16" fillId="25" borderId="0" applyNumberFormat="0" applyBorder="0" applyAlignment="0" applyProtection="0"/>
    <xf numFmtId="0" fontId="23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25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23" fillId="35" borderId="0" applyNumberFormat="0" applyBorder="0" applyAlignment="0" applyProtection="0"/>
    <xf numFmtId="0" fontId="16" fillId="27" borderId="0" applyNumberFormat="0" applyBorder="0" applyAlignment="0" applyProtection="0"/>
    <xf numFmtId="0" fontId="23" fillId="19" borderId="0" applyNumberFormat="0" applyBorder="0" applyAlignment="0" applyProtection="0"/>
    <xf numFmtId="0" fontId="16" fillId="42" borderId="0" applyNumberFormat="0" applyBorder="0" applyAlignment="0" applyProtection="0"/>
    <xf numFmtId="0" fontId="16" fillId="27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23" fillId="43" borderId="0" applyNumberFormat="0" applyBorder="0" applyAlignment="0" applyProtection="0"/>
    <xf numFmtId="0" fontId="16" fillId="29" borderId="0" applyNumberFormat="0" applyBorder="0" applyAlignment="0" applyProtection="0"/>
    <xf numFmtId="0" fontId="23" fillId="43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23" fillId="39" borderId="0" applyNumberFormat="0" applyBorder="0" applyAlignment="0" applyProtection="0"/>
    <xf numFmtId="0" fontId="16" fillId="31" borderId="0" applyNumberFormat="0" applyBorder="0" applyAlignment="0" applyProtection="0"/>
    <xf numFmtId="0" fontId="23" fillId="44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23" fillId="43" borderId="0" applyNumberFormat="0" applyBorder="0" applyAlignment="0" applyProtection="0"/>
    <xf numFmtId="0" fontId="16" fillId="22" borderId="0" applyNumberFormat="0" applyBorder="0" applyAlignment="0" applyProtection="0"/>
    <xf numFmtId="0" fontId="23" fillId="3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23" fillId="45" borderId="0" applyNumberFormat="0" applyBorder="0" applyAlignment="0" applyProtection="0"/>
    <xf numFmtId="0" fontId="16" fillId="26" borderId="0" applyNumberFormat="0" applyBorder="0" applyAlignment="0" applyProtection="0"/>
    <xf numFmtId="0" fontId="23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26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23" fillId="37" borderId="0" applyNumberFormat="0" applyBorder="0" applyAlignment="0" applyProtection="0"/>
    <xf numFmtId="0" fontId="16" fillId="28" borderId="0" applyNumberFormat="0" applyBorder="0" applyAlignment="0" applyProtection="0"/>
    <xf numFmtId="0" fontId="23" fillId="1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23" fillId="43" borderId="0" applyNumberFormat="0" applyBorder="0" applyAlignment="0" applyProtection="0"/>
    <xf numFmtId="0" fontId="16" fillId="30" borderId="0" applyNumberFormat="0" applyBorder="0" applyAlignment="0" applyProtection="0"/>
    <xf numFmtId="0" fontId="23" fillId="34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23" fillId="39" borderId="0" applyNumberFormat="0" applyBorder="0" applyAlignment="0" applyProtection="0"/>
    <xf numFmtId="0" fontId="16" fillId="32" borderId="0" applyNumberFormat="0" applyBorder="0" applyAlignment="0" applyProtection="0"/>
    <xf numFmtId="0" fontId="23" fillId="48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" borderId="0" applyNumberFormat="0" applyBorder="0" applyAlignment="0" applyProtection="0"/>
    <xf numFmtId="0" fontId="24" fillId="51" borderId="0" applyNumberFormat="0" applyBorder="0" applyAlignment="0" applyProtection="0"/>
    <xf numFmtId="0" fontId="24" fillId="46" borderId="0" applyNumberFormat="0" applyBorder="0" applyAlignment="0" applyProtection="0"/>
    <xf numFmtId="0" fontId="46" fillId="47" borderId="0" applyNumberFormat="0" applyBorder="0" applyAlignment="0" applyProtection="0"/>
    <xf numFmtId="0" fontId="24" fillId="37" borderId="0" applyNumberFormat="0" applyBorder="0" applyAlignment="0" applyProtection="0"/>
    <xf numFmtId="0" fontId="24" fillId="52" borderId="0" applyNumberFormat="0" applyBorder="0" applyAlignment="0" applyProtection="0"/>
    <xf numFmtId="0" fontId="46" fillId="53" borderId="0" applyNumberFormat="0" applyBorder="0" applyAlignment="0" applyProtection="0"/>
    <xf numFmtId="0" fontId="24" fillId="4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46" fillId="56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5" fillId="7" borderId="0" applyNumberFormat="0" applyBorder="0" applyAlignment="0" applyProtection="0"/>
    <xf numFmtId="0" fontId="25" fillId="43" borderId="0" applyNumberFormat="0" applyBorder="0" applyAlignment="0" applyProtection="0"/>
    <xf numFmtId="0" fontId="25" fillId="12" borderId="0" applyNumberFormat="0" applyBorder="0" applyAlignment="0" applyProtection="0"/>
    <xf numFmtId="0" fontId="25" fillId="58" borderId="0" applyNumberFormat="0" applyBorder="0" applyAlignment="0" applyProtection="0"/>
    <xf numFmtId="0" fontId="25" fillId="40" borderId="0" applyNumberFormat="0" applyBorder="0" applyAlignment="0" applyProtection="0"/>
    <xf numFmtId="0" fontId="25" fillId="7" borderId="0" applyNumberFormat="0" applyBorder="0" applyAlignment="0" applyProtection="0"/>
    <xf numFmtId="0" fontId="25" fillId="43" borderId="0" applyNumberFormat="0" applyBorder="0" applyAlignment="0" applyProtection="0"/>
    <xf numFmtId="0" fontId="26" fillId="2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6" fillId="59" borderId="0" applyNumberFormat="0" applyBorder="0" applyAlignment="0" applyProtection="0"/>
    <xf numFmtId="0" fontId="25" fillId="60" borderId="0" applyNumberFormat="0" applyBorder="0" applyAlignment="0" applyProtection="0"/>
    <xf numFmtId="0" fontId="26" fillId="2" borderId="0" applyNumberFormat="0" applyBorder="0" applyAlignment="0" applyProtection="0"/>
    <xf numFmtId="0" fontId="25" fillId="43" borderId="0" applyNumberFormat="0" applyBorder="0" applyAlignment="0" applyProtection="0"/>
    <xf numFmtId="0" fontId="26" fillId="2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60" fillId="0" borderId="19" applyNumberFormat="0" applyFill="0" applyAlignment="0" applyProtection="0"/>
    <xf numFmtId="173" fontId="19" fillId="0" borderId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74" fontId="19" fillId="0" borderId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0" fontId="24" fillId="62" borderId="0" applyNumberFormat="0" applyBorder="0" applyAlignment="0" applyProtection="0"/>
    <xf numFmtId="0" fontId="24" fillId="50" borderId="0" applyNumberFormat="0" applyBorder="0" applyAlignment="0" applyProtection="0"/>
    <xf numFmtId="0" fontId="24" fillId="18" borderId="0" applyNumberFormat="0" applyBorder="0" applyAlignment="0" applyProtection="0"/>
    <xf numFmtId="0" fontId="24" fillId="51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5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65" borderId="0" applyNumberFormat="0" applyBorder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175" fontId="19" fillId="0" borderId="0" applyFill="0" applyBorder="0" applyAlignment="0" applyProtection="0"/>
    <xf numFmtId="0" fontId="19" fillId="0" borderId="0"/>
    <xf numFmtId="0" fontId="25" fillId="66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37" borderId="0" applyNumberFormat="0" applyBorder="0" applyAlignment="0" applyProtection="0"/>
    <xf numFmtId="168" fontId="33" fillId="0" borderId="0" applyFont="0" applyFill="0" applyBorder="0" applyAlignment="0" applyProtection="0"/>
    <xf numFmtId="44" fontId="19" fillId="0" borderId="0" applyFill="0" applyBorder="0" applyAlignment="0" applyProtection="0"/>
    <xf numFmtId="194" fontId="19" fillId="0" borderId="0" applyFill="0" applyBorder="0" applyAlignment="0" applyProtection="0"/>
    <xf numFmtId="168" fontId="33" fillId="0" borderId="0" applyFont="0" applyFill="0" applyBorder="0" applyAlignment="0" applyProtection="0"/>
    <xf numFmtId="195" fontId="19" fillId="0" borderId="0" applyFont="0" applyFill="0" applyBorder="0" applyAlignment="0" applyProtection="0"/>
    <xf numFmtId="194" fontId="19" fillId="0" borderId="0" applyFill="0" applyBorder="0" applyAlignment="0" applyProtection="0"/>
    <xf numFmtId="168" fontId="33" fillId="0" borderId="0" applyFont="0" applyFill="0" applyBorder="0" applyAlignment="0" applyProtection="0"/>
    <xf numFmtId="194" fontId="19" fillId="0" borderId="0" applyFill="0" applyBorder="0" applyAlignment="0" applyProtection="0"/>
    <xf numFmtId="177" fontId="19" fillId="0" borderId="0" applyFill="0" applyBorder="0" applyAlignment="0" applyProtection="0"/>
    <xf numFmtId="180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80" fontId="19" fillId="0" borderId="0" applyFill="0" applyBorder="0" applyAlignment="0" applyProtection="0"/>
    <xf numFmtId="196" fontId="22" fillId="0" borderId="0" applyFont="0" applyFill="0" applyBorder="0" applyAlignment="0" applyProtection="0"/>
    <xf numFmtId="197" fontId="19" fillId="0" borderId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98" fontId="19" fillId="0" borderId="0" applyFill="0" applyBorder="0" applyAlignment="0" applyProtection="0"/>
    <xf numFmtId="164" fontId="1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19" fillId="0" borderId="0" applyFill="0" applyBorder="0" applyAlignment="0" applyProtection="0"/>
    <xf numFmtId="164" fontId="19" fillId="0" borderId="0" applyFont="0" applyFill="0" applyBorder="0" applyAlignment="0" applyProtection="0"/>
    <xf numFmtId="180" fontId="19" fillId="0" borderId="0" applyFill="0" applyBorder="0" applyAlignment="0" applyProtection="0"/>
    <xf numFmtId="176" fontId="19" fillId="0" borderId="0" applyFill="0" applyBorder="0" applyAlignment="0" applyProtection="0"/>
    <xf numFmtId="176" fontId="19" fillId="0" borderId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178" fontId="19" fillId="0" borderId="0" applyFill="0" applyBorder="0" applyAlignment="0" applyProtection="0"/>
    <xf numFmtId="199" fontId="19" fillId="0" borderId="0" applyFill="0" applyBorder="0" applyAlignment="0" applyProtection="0"/>
    <xf numFmtId="178" fontId="19" fillId="0" borderId="0" applyFill="0" applyBorder="0" applyAlignment="0" applyProtection="0"/>
    <xf numFmtId="199" fontId="19" fillId="0" borderId="0" applyFill="0" applyBorder="0" applyAlignment="0" applyProtection="0"/>
    <xf numFmtId="179" fontId="19" fillId="0" borderId="0" applyFill="0" applyBorder="0" applyAlignment="0" applyProtection="0"/>
    <xf numFmtId="199" fontId="19" fillId="0" borderId="0" applyFill="0" applyBorder="0" applyAlignment="0" applyProtection="0"/>
    <xf numFmtId="199" fontId="19" fillId="0" borderId="0" applyFill="0" applyBorder="0" applyAlignment="0" applyProtection="0"/>
    <xf numFmtId="172" fontId="19" fillId="0" borderId="0" applyFill="0" applyBorder="0" applyAlignment="0" applyProtection="0"/>
    <xf numFmtId="199" fontId="19" fillId="0" borderId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177" fontId="19" fillId="0" borderId="0" applyFill="0" applyBorder="0" applyAlignment="0" applyProtection="0"/>
    <xf numFmtId="44" fontId="16" fillId="0" borderId="0" applyFont="0" applyFill="0" applyBorder="0" applyAlignment="0" applyProtection="0"/>
    <xf numFmtId="198" fontId="19" fillId="0" borderId="0" applyFill="0" applyBorder="0" applyAlignment="0" applyProtection="0"/>
    <xf numFmtId="44" fontId="1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9" fillId="0" borderId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9" fillId="0" borderId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9" fillId="0" borderId="0" applyFill="0" applyBorder="0" applyAlignment="0" applyProtection="0"/>
    <xf numFmtId="180" fontId="19" fillId="0" borderId="0" applyFill="0" applyBorder="0" applyAlignment="0" applyProtection="0"/>
    <xf numFmtId="170" fontId="19" fillId="0" borderId="0" applyFill="0" applyBorder="0" applyAlignment="0" applyProtection="0"/>
    <xf numFmtId="170" fontId="19" fillId="0" borderId="0" applyFont="0" applyFill="0" applyBorder="0" applyAlignment="0" applyProtection="0"/>
    <xf numFmtId="172" fontId="19" fillId="0" borderId="0" applyFill="0" applyBorder="0" applyAlignment="0" applyProtection="0"/>
    <xf numFmtId="44" fontId="23" fillId="0" borderId="0" applyFont="0" applyFill="0" applyBorder="0" applyAlignment="0" applyProtection="0"/>
    <xf numFmtId="180" fontId="19" fillId="0" borderId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1" fontId="19" fillId="0" borderId="0" applyFill="0" applyBorder="0" applyAlignment="0" applyProtection="0"/>
    <xf numFmtId="195" fontId="19" fillId="0" borderId="0" applyFont="0" applyFill="0" applyBorder="0" applyAlignment="0" applyProtection="0"/>
    <xf numFmtId="181" fontId="19" fillId="0" borderId="0" applyFill="0" applyBorder="0" applyAlignment="0" applyProtection="0"/>
    <xf numFmtId="195" fontId="19" fillId="0" borderId="0" applyFont="0" applyFill="0" applyBorder="0" applyAlignment="0" applyProtection="0"/>
    <xf numFmtId="169" fontId="19" fillId="0" borderId="0" applyFill="0" applyBorder="0" applyAlignment="0" applyProtection="0"/>
    <xf numFmtId="169" fontId="19" fillId="0" borderId="0" applyFont="0" applyFill="0" applyBorder="0" applyAlignment="0" applyProtection="0"/>
    <xf numFmtId="168" fontId="35" fillId="0" borderId="0" applyFont="0" applyFill="0" applyBorder="0" applyAlignment="0" applyProtection="0"/>
    <xf numFmtId="181" fontId="19" fillId="0" borderId="0" applyFill="0" applyBorder="0" applyAlignment="0" applyProtection="0"/>
    <xf numFmtId="194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69" fontId="19" fillId="0" borderId="0" applyFill="0" applyBorder="0" applyAlignment="0" applyProtection="0"/>
    <xf numFmtId="169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64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82" fontId="19" fillId="0" borderId="0" applyFill="0" applyBorder="0" applyAlignment="0" applyProtection="0"/>
    <xf numFmtId="164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82" fontId="19" fillId="0" borderId="0" applyFill="0" applyBorder="0" applyAlignment="0" applyProtection="0"/>
    <xf numFmtId="164" fontId="19" fillId="0" borderId="0" applyFont="0" applyFill="0" applyBorder="0" applyAlignment="0" applyProtection="0"/>
    <xf numFmtId="194" fontId="19" fillId="0" borderId="0" applyFill="0" applyBorder="0" applyAlignment="0" applyProtection="0"/>
    <xf numFmtId="0" fontId="34" fillId="45" borderId="0" applyNumberFormat="0" applyBorder="0" applyAlignment="0" applyProtection="0"/>
    <xf numFmtId="0" fontId="6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9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62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9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62" fillId="0" borderId="0"/>
    <xf numFmtId="0" fontId="19" fillId="0" borderId="0"/>
    <xf numFmtId="0" fontId="16" fillId="0" borderId="0"/>
    <xf numFmtId="0" fontId="62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5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9" fillId="0" borderId="0"/>
    <xf numFmtId="0" fontId="35" fillId="0" borderId="0"/>
    <xf numFmtId="0" fontId="19" fillId="0" borderId="0"/>
    <xf numFmtId="0" fontId="3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5" borderId="4" applyNumberFormat="0" applyAlignment="0" applyProtection="0"/>
    <xf numFmtId="0" fontId="19" fillId="5" borderId="4" applyNumberFormat="0" applyAlignment="0" applyProtection="0"/>
    <xf numFmtId="0" fontId="16" fillId="20" borderId="16" applyNumberFormat="0" applyFont="0" applyAlignment="0" applyProtection="0"/>
    <xf numFmtId="0" fontId="16" fillId="20" borderId="16" applyNumberFormat="0" applyFont="0" applyAlignment="0" applyProtection="0"/>
    <xf numFmtId="0" fontId="19" fillId="39" borderId="4" applyNumberFormat="0" applyAlignment="0" applyProtection="0"/>
    <xf numFmtId="0" fontId="23" fillId="20" borderId="16" applyNumberFormat="0" applyFont="0" applyAlignment="0" applyProtection="0"/>
    <xf numFmtId="0" fontId="16" fillId="20" borderId="16" applyNumberFormat="0" applyFont="0" applyAlignment="0" applyProtection="0"/>
    <xf numFmtId="0" fontId="16" fillId="20" borderId="16" applyNumberFormat="0" applyFon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ill="0" applyBorder="0" applyAlignment="0" applyProtection="0"/>
    <xf numFmtId="9" fontId="3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7" fontId="19" fillId="0" borderId="0" applyFont="0" applyFill="0" applyBorder="0" applyAlignment="0" applyProtection="0"/>
    <xf numFmtId="183" fontId="19" fillId="0" borderId="0" applyFill="0" applyBorder="0" applyAlignment="0" applyProtection="0"/>
    <xf numFmtId="189" fontId="19" fillId="0" borderId="0" applyFont="0" applyFill="0" applyBorder="0" applyAlignment="0" applyProtection="0"/>
    <xf numFmtId="183" fontId="19" fillId="0" borderId="0" applyFill="0" applyBorder="0" applyAlignment="0" applyProtection="0"/>
    <xf numFmtId="165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3" fontId="19" fillId="0" borderId="0" applyFill="0" applyBorder="0" applyAlignment="0" applyProtection="0"/>
    <xf numFmtId="165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ill="0" applyBorder="0" applyAlignment="0" applyProtection="0"/>
    <xf numFmtId="165" fontId="19" fillId="0" borderId="0" applyFont="0" applyFill="0" applyBorder="0" applyAlignment="0" applyProtection="0"/>
    <xf numFmtId="182" fontId="19" fillId="0" borderId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84" fontId="19" fillId="0" borderId="0" applyFill="0" applyBorder="0" applyAlignment="0" applyProtection="0"/>
    <xf numFmtId="171" fontId="19" fillId="0" borderId="0" applyFill="0" applyBorder="0" applyAlignment="0" applyProtection="0"/>
    <xf numFmtId="167" fontId="19" fillId="0" borderId="0" applyFill="0" applyBorder="0" applyAlignment="0" applyProtection="0"/>
    <xf numFmtId="171" fontId="19" fillId="0" borderId="0" applyFill="0" applyBorder="0" applyAlignment="0" applyProtection="0"/>
    <xf numFmtId="167" fontId="19" fillId="0" borderId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5" fontId="19" fillId="0" borderId="0" applyFill="0" applyBorder="0" applyAlignment="0" applyProtection="0"/>
    <xf numFmtId="165" fontId="19" fillId="0" borderId="0" applyFont="0" applyFill="0" applyBorder="0" applyAlignment="0" applyProtection="0"/>
    <xf numFmtId="185" fontId="19" fillId="0" borderId="0" applyFill="0" applyBorder="0" applyAlignment="0" applyProtection="0"/>
    <xf numFmtId="185" fontId="19" fillId="0" borderId="0" applyFill="0" applyBorder="0" applyAlignment="0" applyProtection="0"/>
    <xf numFmtId="180" fontId="19" fillId="0" borderId="0" applyFill="0" applyBorder="0" applyAlignment="0" applyProtection="0"/>
    <xf numFmtId="175" fontId="19" fillId="0" borderId="0" applyFill="0" applyBorder="0" applyAlignment="0" applyProtection="0"/>
    <xf numFmtId="200" fontId="19" fillId="0" borderId="0" applyFill="0" applyBorder="0" applyAlignment="0" applyProtection="0"/>
    <xf numFmtId="175" fontId="19" fillId="0" borderId="0" applyFont="0" applyFill="0" applyBorder="0" applyAlignment="0" applyProtection="0"/>
    <xf numFmtId="185" fontId="19" fillId="0" borderId="0" applyFill="0" applyBorder="0" applyAlignment="0" applyProtection="0"/>
    <xf numFmtId="5" fontId="19" fillId="0" borderId="0" applyFont="0" applyFill="0" applyBorder="0" applyAlignment="0" applyProtection="0"/>
    <xf numFmtId="185" fontId="19" fillId="0" borderId="0" applyFill="0" applyBorder="0" applyAlignment="0" applyProtection="0"/>
    <xf numFmtId="185" fontId="19" fillId="0" borderId="0" applyFill="0" applyBorder="0" applyAlignment="0" applyProtection="0"/>
    <xf numFmtId="165" fontId="19" fillId="0" borderId="0" applyFont="0" applyFill="0" applyBorder="0" applyAlignment="0" applyProtection="0"/>
    <xf numFmtId="172" fontId="19" fillId="0" borderId="0" applyFill="0" applyBorder="0" applyAlignment="0" applyProtection="0"/>
    <xf numFmtId="191" fontId="19" fillId="0" borderId="0" applyFont="0" applyFill="0" applyBorder="0" applyAlignment="0" applyProtection="0"/>
    <xf numFmtId="172" fontId="19" fillId="0" borderId="0" applyFill="0" applyBorder="0" applyAlignment="0" applyProtection="0"/>
    <xf numFmtId="165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5" fontId="19" fillId="0" borderId="0" applyFill="0" applyBorder="0" applyAlignment="0" applyProtection="0"/>
    <xf numFmtId="185" fontId="19" fillId="0" borderId="0" applyFill="0" applyBorder="0" applyAlignment="0" applyProtection="0"/>
    <xf numFmtId="165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6" fontId="19" fillId="0" borderId="0" applyFill="0" applyBorder="0" applyAlignment="0" applyProtection="0"/>
    <xf numFmtId="165" fontId="23" fillId="0" borderId="0" applyFont="0" applyFill="0" applyBorder="0" applyAlignment="0" applyProtection="0"/>
    <xf numFmtId="0" fontId="19" fillId="0" borderId="0" applyFill="0" applyBorder="0" applyAlignment="0" applyProtection="0"/>
    <xf numFmtId="186" fontId="19" fillId="0" borderId="0" applyFill="0" applyBorder="0" applyAlignment="0" applyProtection="0"/>
    <xf numFmtId="201" fontId="19" fillId="0" borderId="0" applyFont="0" applyFill="0" applyBorder="0" applyAlignment="0" applyProtection="0"/>
    <xf numFmtId="175" fontId="19" fillId="0" borderId="0" applyFill="0" applyBorder="0" applyAlignment="0" applyProtection="0"/>
    <xf numFmtId="187" fontId="19" fillId="0" borderId="0" applyFill="0" applyBorder="0" applyAlignment="0" applyProtection="0"/>
    <xf numFmtId="202" fontId="19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186" fontId="19" fillId="0" borderId="0" applyFill="0" applyBorder="0" applyAlignment="0" applyProtection="0"/>
    <xf numFmtId="202" fontId="23" fillId="0" borderId="0" applyFont="0" applyFill="0" applyBorder="0" applyAlignment="0" applyProtection="0"/>
    <xf numFmtId="187" fontId="19" fillId="0" borderId="0" applyFill="0" applyBorder="0" applyAlignment="0" applyProtection="0"/>
    <xf numFmtId="187" fontId="19" fillId="0" borderId="0" applyFill="0" applyBorder="0" applyAlignment="0" applyProtection="0"/>
    <xf numFmtId="166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203" fontId="19" fillId="0" borderId="0" applyFill="0" applyBorder="0" applyAlignment="0" applyProtection="0"/>
    <xf numFmtId="203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65" fontId="19" fillId="0" borderId="0" applyFont="0" applyFill="0" applyBorder="0" applyAlignment="0" applyProtection="0"/>
    <xf numFmtId="171" fontId="19" fillId="0" borderId="0" applyFill="0" applyBorder="0" applyAlignment="0" applyProtection="0"/>
    <xf numFmtId="165" fontId="19" fillId="0" borderId="0" applyFont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ill="0" applyBorder="0" applyAlignment="0" applyProtection="0"/>
    <xf numFmtId="188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65" fontId="19" fillId="0" borderId="0" applyFont="0" applyFill="0" applyBorder="0" applyAlignment="0" applyProtection="0"/>
    <xf numFmtId="171" fontId="19" fillId="0" borderId="0" applyFill="0" applyBorder="0" applyAlignment="0" applyProtection="0"/>
    <xf numFmtId="165" fontId="19" fillId="0" borderId="0" applyFont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171" fontId="19" fillId="0" borderId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1" fontId="19" fillId="0" borderId="0" applyFont="0" applyFill="0" applyBorder="0" applyAlignment="0" applyProtection="0"/>
    <xf numFmtId="187" fontId="19" fillId="0" borderId="0" applyFill="0" applyBorder="0" applyAlignment="0" applyProtection="0"/>
    <xf numFmtId="201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19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186" fontId="19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201" fontId="19" fillId="0" borderId="0" applyFont="0" applyFill="0" applyBorder="0" applyAlignment="0" applyProtection="0"/>
    <xf numFmtId="186" fontId="19" fillId="0" borderId="0" applyFill="0" applyBorder="0" applyAlignment="0" applyProtection="0"/>
    <xf numFmtId="201" fontId="19" fillId="0" borderId="0" applyFont="0" applyFill="0" applyBorder="0" applyAlignment="0" applyProtection="0"/>
    <xf numFmtId="178" fontId="19" fillId="0" borderId="0" applyFill="0" applyBorder="0" applyAlignment="0" applyProtection="0"/>
    <xf numFmtId="201" fontId="1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201" fontId="1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6" fontId="19" fillId="0" borderId="0" applyFill="0" applyBorder="0" applyAlignment="0" applyProtection="0"/>
    <xf numFmtId="165" fontId="22" fillId="0" borderId="0" applyFont="0" applyFill="0" applyBorder="0" applyAlignment="0" applyProtection="0"/>
    <xf numFmtId="186" fontId="19" fillId="0" borderId="0" applyFill="0" applyBorder="0" applyAlignment="0" applyProtection="0"/>
    <xf numFmtId="43" fontId="16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204" fontId="19" fillId="0" borderId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204" fontId="19" fillId="0" borderId="0" applyFill="0" applyBorder="0" applyAlignment="0" applyProtection="0"/>
    <xf numFmtId="0" fontId="73" fillId="0" borderId="0"/>
    <xf numFmtId="0" fontId="77" fillId="0" borderId="0"/>
    <xf numFmtId="9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26" fillId="59" borderId="0" applyNumberFormat="0" applyBorder="0" applyAlignment="0" applyProtection="0"/>
    <xf numFmtId="0" fontId="27" fillId="13" borderId="23" applyNumberFormat="0" applyAlignment="0" applyProtection="0"/>
    <xf numFmtId="0" fontId="30" fillId="8" borderId="23" applyNumberFormat="0" applyAlignment="0" applyProtection="0"/>
    <xf numFmtId="164" fontId="2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9" fillId="0" borderId="0"/>
    <xf numFmtId="175" fontId="19" fillId="0" borderId="0"/>
    <xf numFmtId="0" fontId="19" fillId="5" borderId="24" applyNumberFormat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8" fillId="13" borderId="25" applyNumberFormat="0" applyAlignment="0" applyProtection="0"/>
    <xf numFmtId="165" fontId="23" fillId="0" borderId="0" applyFont="0" applyFill="0" applyBorder="0" applyAlignment="0" applyProtection="0"/>
    <xf numFmtId="0" fontId="45" fillId="0" borderId="26" applyNumberFormat="0" applyFill="0" applyAlignment="0" applyProtection="0"/>
    <xf numFmtId="0" fontId="26" fillId="2" borderId="0" applyNumberFormat="0" applyBorder="0" applyAlignment="0" applyProtection="0"/>
    <xf numFmtId="0" fontId="14" fillId="0" borderId="0"/>
    <xf numFmtId="0" fontId="14" fillId="0" borderId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164" fontId="19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9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8" fillId="13" borderId="25" applyNumberFormat="0" applyAlignment="0" applyProtection="0"/>
    <xf numFmtId="0" fontId="38" fillId="13" borderId="25" applyNumberFormat="0" applyAlignment="0" applyProtection="0"/>
    <xf numFmtId="0" fontId="38" fillId="13" borderId="25" applyNumberFormat="0" applyAlignment="0" applyProtection="0"/>
    <xf numFmtId="0" fontId="38" fillId="13" borderId="25" applyNumberFormat="0" applyAlignment="0" applyProtection="0"/>
    <xf numFmtId="0" fontId="38" fillId="13" borderId="25" applyNumberFormat="0" applyAlignment="0" applyProtection="0"/>
    <xf numFmtId="0" fontId="38" fillId="13" borderId="25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9" fontId="19" fillId="0" borderId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9" fillId="5" borderId="4" applyNumberFormat="0" applyAlignment="0" applyProtection="0"/>
    <xf numFmtId="9" fontId="19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13" borderId="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31" applyNumberFormat="0" applyFill="0" applyAlignment="0" applyProtection="0"/>
    <xf numFmtId="0" fontId="45" fillId="0" borderId="10" applyNumberFormat="0" applyFill="0" applyAlignment="0" applyProtection="0"/>
    <xf numFmtId="43" fontId="19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9" fontId="19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165" fontId="12" fillId="0" borderId="0" applyFont="0" applyFill="0" applyBorder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164" fontId="12" fillId="0" borderId="0" applyFont="0" applyFill="0" applyBorder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2" fillId="0" borderId="0"/>
    <xf numFmtId="0" fontId="12" fillId="0" borderId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9" fontId="12" fillId="0" borderId="0" applyFont="0" applyFill="0" applyBorder="0" applyAlignment="0" applyProtection="0"/>
    <xf numFmtId="0" fontId="19" fillId="5" borderId="4" applyNumberFormat="0" applyAlignment="0" applyProtection="0"/>
    <xf numFmtId="165" fontId="12" fillId="0" borderId="0" applyFont="0" applyFill="0" applyBorder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8" fillId="13" borderId="5" applyNumberFormat="0" applyAlignment="0" applyProtection="0"/>
    <xf numFmtId="0" fontId="59" fillId="61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2" fillId="0" borderId="0"/>
    <xf numFmtId="0" fontId="12" fillId="0" borderId="0"/>
    <xf numFmtId="0" fontId="12" fillId="0" borderId="0"/>
    <xf numFmtId="0" fontId="30" fillId="45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165" fontId="12" fillId="0" borderId="0" applyFont="0" applyFill="0" applyBorder="0" applyAlignment="0" applyProtection="0"/>
    <xf numFmtId="178" fontId="19" fillId="0" borderId="0" applyFill="0" applyBorder="0" applyAlignment="0" applyProtection="0"/>
    <xf numFmtId="9" fontId="12" fillId="0" borderId="0" applyFont="0" applyFill="0" applyBorder="0" applyAlignment="0" applyProtection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44" fontId="12" fillId="0" borderId="0" applyFont="0" applyFill="0" applyBorder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0" fillId="8" borderId="1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0" fillId="8" borderId="1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44" borderId="1" applyNumberFormat="0" applyAlignment="0" applyProtection="0"/>
    <xf numFmtId="0" fontId="12" fillId="0" borderId="0"/>
    <xf numFmtId="0" fontId="30" fillId="8" borderId="1" applyNumberFormat="0" applyAlignment="0" applyProtection="0"/>
    <xf numFmtId="0" fontId="30" fillId="8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30" fillId="8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45" borderId="1" applyNumberFormat="0" applyAlignment="0" applyProtection="0"/>
    <xf numFmtId="0" fontId="30" fillId="8" borderId="1" applyNumberFormat="0" applyAlignment="0" applyProtection="0"/>
    <xf numFmtId="0" fontId="12" fillId="0" borderId="0"/>
    <xf numFmtId="0" fontId="30" fillId="8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12" fillId="0" borderId="0"/>
    <xf numFmtId="0" fontId="30" fillId="8" borderId="1" applyNumberFormat="0" applyAlignment="0" applyProtection="0"/>
    <xf numFmtId="0" fontId="30" fillId="8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5" fillId="0" borderId="10" applyNumberFormat="0" applyFill="0" applyAlignment="0" applyProtection="0"/>
    <xf numFmtId="0" fontId="19" fillId="0" borderId="0"/>
    <xf numFmtId="175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13" borderId="1" applyNumberFormat="0" applyAlignment="0" applyProtection="0"/>
    <xf numFmtId="0" fontId="27" fillId="13" borderId="1" applyNumberForma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9" fontId="19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9" fillId="39" borderId="4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9" fillId="5" borderId="4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6" fontId="19" fillId="0" borderId="0" applyFill="0" applyBorder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189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9" fillId="5" borderId="4" applyNumberFormat="0" applyAlignment="0" applyProtection="0"/>
    <xf numFmtId="9" fontId="12" fillId="0" borderId="0" applyFont="0" applyFill="0" applyBorder="0" applyAlignment="0" applyProtection="0"/>
    <xf numFmtId="0" fontId="38" fillId="13" borderId="5" applyNumberFormat="0" applyAlignment="0" applyProtection="0"/>
    <xf numFmtId="165" fontId="12" fillId="0" borderId="0" applyFont="0" applyFill="0" applyBorder="0" applyAlignment="0" applyProtection="0"/>
    <xf numFmtId="0" fontId="45" fillId="0" borderId="10" applyNumberFormat="0" applyFill="0" applyAlignment="0" applyProtection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5" fillId="0" borderId="10" applyNumberFormat="0" applyFill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8" fillId="13" borderId="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2" fillId="0" borderId="0"/>
    <xf numFmtId="43" fontId="12" fillId="0" borderId="0" applyFont="0" applyFill="0" applyBorder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8" fillId="13" borderId="5" applyNumberFormat="0" applyAlignment="0" applyProtection="0"/>
    <xf numFmtId="0" fontId="59" fillId="61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45" fillId="0" borderId="22" applyNumberFormat="0" applyFill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30" fillId="44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45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45" borderId="1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39" borderId="4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59" fillId="61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8" fillId="61" borderId="5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44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30" fillId="44" borderId="1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21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2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25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27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26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44" borderId="1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5" borderId="4" applyNumberFormat="0" applyAlignment="0" applyProtection="0"/>
    <xf numFmtId="0" fontId="19" fillId="5" borderId="4" applyNumberForma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9" fillId="39" borderId="4" applyNumberFormat="0" applyAlignment="0" applyProtection="0"/>
    <xf numFmtId="0" fontId="12" fillId="20" borderId="16" applyNumberFormat="0" applyFont="0" applyAlignment="0" applyProtection="0"/>
    <xf numFmtId="0" fontId="12" fillId="20" borderId="16" applyNumberFormat="0" applyFon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1" fontId="1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164" fontId="12" fillId="0" borderId="0" applyFont="0" applyFill="0" applyBorder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2" fillId="0" borderId="0"/>
    <xf numFmtId="0" fontId="12" fillId="0" borderId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9" fontId="12" fillId="0" borderId="0" applyFont="0" applyFill="0" applyBorder="0" applyAlignment="0" applyProtection="0"/>
    <xf numFmtId="0" fontId="19" fillId="5" borderId="4" applyNumberFormat="0" applyAlignment="0" applyProtection="0"/>
    <xf numFmtId="165" fontId="12" fillId="0" borderId="0" applyFont="0" applyFill="0" applyBorder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8" fillId="13" borderId="5" applyNumberFormat="0" applyAlignment="0" applyProtection="0"/>
    <xf numFmtId="0" fontId="59" fillId="61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39" borderId="4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59" fillId="61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44" borderId="1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9" fillId="5" borderId="4" applyNumberFormat="0" applyAlignment="0" applyProtection="0"/>
    <xf numFmtId="9" fontId="12" fillId="0" borderId="0" applyFont="0" applyFill="0" applyBorder="0" applyAlignment="0" applyProtection="0"/>
    <xf numFmtId="0" fontId="38" fillId="13" borderId="5" applyNumberFormat="0" applyAlignment="0" applyProtection="0"/>
    <xf numFmtId="165" fontId="12" fillId="0" borderId="0" applyFont="0" applyFill="0" applyBorder="0" applyAlignment="0" applyProtection="0"/>
    <xf numFmtId="0" fontId="45" fillId="0" borderId="10" applyNumberFormat="0" applyFill="0" applyAlignment="0" applyProtection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5" fillId="0" borderId="10" applyNumberFormat="0" applyFill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8" fillId="13" borderId="5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30" fillId="45" borderId="1" applyNumberFormat="0" applyAlignment="0" applyProtection="0"/>
    <xf numFmtId="0" fontId="38" fillId="61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8" fillId="13" borderId="5" applyNumberFormat="0" applyAlignment="0" applyProtection="0"/>
    <xf numFmtId="0" fontId="59" fillId="61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45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61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61" borderId="5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19" fillId="39" borderId="4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0" fillId="44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45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59" fillId="61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45" fillId="0" borderId="22" applyNumberFormat="0" applyFill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19" fillId="39" borderId="4" applyNumberFormat="0" applyAlignment="0" applyProtection="0"/>
    <xf numFmtId="0" fontId="30" fillId="44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38" fillId="61" borderId="5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19" fillId="5" borderId="4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0" fontId="27" fillId="13" borderId="1" applyNumberFormat="0" applyAlignment="0" applyProtection="0"/>
    <xf numFmtId="0" fontId="30" fillId="8" borderId="1" applyNumberFormat="0" applyAlignment="0" applyProtection="0"/>
    <xf numFmtId="0" fontId="19" fillId="5" borderId="4" applyNumberFormat="0" applyAlignment="0" applyProtection="0"/>
    <xf numFmtId="0" fontId="38" fillId="13" borderId="5" applyNumberFormat="0" applyAlignment="0" applyProtection="0"/>
    <xf numFmtId="0" fontId="45" fillId="0" borderId="10" applyNumberFormat="0" applyFill="0" applyAlignment="0" applyProtection="0"/>
    <xf numFmtId="0" fontId="45" fillId="0" borderId="10" applyNumberFormat="0" applyFill="0" applyAlignment="0" applyProtection="0"/>
    <xf numFmtId="0" fontId="38" fillId="13" borderId="5" applyNumberFormat="0" applyAlignment="0" applyProtection="0"/>
    <xf numFmtId="0" fontId="38" fillId="13" borderId="5" applyNumberFormat="0" applyAlignment="0" applyProtection="0"/>
    <xf numFmtId="0" fontId="19" fillId="5" borderId="4" applyNumberFormat="0" applyAlignment="0" applyProtection="0"/>
    <xf numFmtId="0" fontId="30" fillId="8" borderId="1" applyNumberFormat="0" applyAlignment="0" applyProtection="0"/>
    <xf numFmtId="0" fontId="27" fillId="13" borderId="1" applyNumberFormat="0" applyAlignment="0" applyProtection="0"/>
    <xf numFmtId="0" fontId="45" fillId="0" borderId="10" applyNumberFormat="0" applyFill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/>
    <xf numFmtId="0" fontId="73" fillId="0" borderId="0"/>
    <xf numFmtId="43" fontId="12" fillId="0" borderId="0" applyFont="0" applyFill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59" fillId="61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27" fillId="13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45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44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0" fontId="30" fillId="8" borderId="23" applyNumberFormat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23" fillId="20" borderId="16" applyNumberFormat="0" applyFon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39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0" fontId="19" fillId="5" borderId="24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 applyNumberFormat="0" applyFill="0" applyBorder="0" applyAlignment="0" applyProtection="0"/>
    <xf numFmtId="0" fontId="91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3" fillId="0" borderId="0"/>
    <xf numFmtId="0" fontId="10" fillId="0" borderId="0"/>
    <xf numFmtId="0" fontId="21" fillId="0" borderId="0"/>
    <xf numFmtId="165" fontId="19" fillId="0" borderId="0" applyFont="0" applyFill="0" applyBorder="0" applyAlignment="0" applyProtection="0"/>
    <xf numFmtId="0" fontId="27" fillId="13" borderId="49" applyNumberFormat="0" applyAlignment="0" applyProtection="0"/>
    <xf numFmtId="0" fontId="27" fillId="13" borderId="49" applyNumberFormat="0" applyAlignment="0" applyProtection="0"/>
    <xf numFmtId="0" fontId="27" fillId="13" borderId="49" applyNumberFormat="0" applyAlignment="0" applyProtection="0"/>
    <xf numFmtId="0" fontId="27" fillId="13" borderId="49" applyNumberFormat="0" applyAlignment="0" applyProtection="0"/>
    <xf numFmtId="0" fontId="27" fillId="13" borderId="49" applyNumberFormat="0" applyAlignment="0" applyProtection="0"/>
    <xf numFmtId="0" fontId="30" fillId="8" borderId="49" applyNumberFormat="0" applyAlignment="0" applyProtection="0"/>
    <xf numFmtId="0" fontId="30" fillId="8" borderId="49" applyNumberFormat="0" applyAlignment="0" applyProtection="0"/>
    <xf numFmtId="0" fontId="30" fillId="8" borderId="49" applyNumberFormat="0" applyAlignment="0" applyProtection="0"/>
    <xf numFmtId="0" fontId="30" fillId="8" borderId="49" applyNumberFormat="0" applyAlignment="0" applyProtection="0"/>
    <xf numFmtId="0" fontId="30" fillId="8" borderId="49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9" fillId="0" borderId="0"/>
    <xf numFmtId="0" fontId="19" fillId="0" borderId="0"/>
    <xf numFmtId="0" fontId="10" fillId="0" borderId="0"/>
    <xf numFmtId="0" fontId="19" fillId="5" borderId="50" applyNumberFormat="0" applyAlignment="0" applyProtection="0"/>
    <xf numFmtId="0" fontId="19" fillId="5" borderId="50" applyNumberFormat="0" applyAlignment="0" applyProtection="0"/>
    <xf numFmtId="0" fontId="19" fillId="5" borderId="50" applyNumberFormat="0" applyAlignment="0" applyProtection="0"/>
    <xf numFmtId="0" fontId="19" fillId="5" borderId="50" applyNumberFormat="0" applyAlignment="0" applyProtection="0"/>
    <xf numFmtId="0" fontId="19" fillId="5" borderId="50" applyNumberFormat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8" fillId="13" borderId="51" applyNumberFormat="0" applyAlignment="0" applyProtection="0"/>
    <xf numFmtId="0" fontId="38" fillId="13" borderId="51" applyNumberFormat="0" applyAlignment="0" applyProtection="0"/>
    <xf numFmtId="0" fontId="38" fillId="13" borderId="51" applyNumberFormat="0" applyAlignment="0" applyProtection="0"/>
    <xf numFmtId="0" fontId="38" fillId="13" borderId="51" applyNumberFormat="0" applyAlignment="0" applyProtection="0"/>
    <xf numFmtId="0" fontId="38" fillId="13" borderId="51" applyNumberFormat="0" applyAlignment="0" applyProtection="0"/>
    <xf numFmtId="0" fontId="100" fillId="0" borderId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45" fillId="0" borderId="52" applyNumberFormat="0" applyFill="0" applyAlignment="0" applyProtection="0"/>
    <xf numFmtId="0" fontId="101" fillId="0" borderId="0"/>
    <xf numFmtId="43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5" fillId="0" borderId="90" applyNumberFormat="0" applyFill="0" applyAlignment="0" applyProtection="0"/>
    <xf numFmtId="0" fontId="27" fillId="13" borderId="65" applyNumberFormat="0" applyAlignment="0" applyProtection="0"/>
    <xf numFmtId="0" fontId="38" fillId="13" borderId="94" applyNumberFormat="0" applyAlignment="0" applyProtection="0"/>
    <xf numFmtId="0" fontId="19" fillId="5" borderId="66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92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27" fillId="13" borderId="82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19" fillId="5" borderId="83" applyNumberFormat="0" applyAlignment="0" applyProtection="0"/>
    <xf numFmtId="0" fontId="27" fillId="13" borderId="65" applyNumberFormat="0" applyAlignment="0" applyProtection="0"/>
    <xf numFmtId="0" fontId="27" fillId="13" borderId="101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5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44" borderId="74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45" fillId="0" borderId="77" applyNumberFormat="0" applyFill="0" applyAlignment="0" applyProtection="0"/>
    <xf numFmtId="0" fontId="27" fillId="13" borderId="65" applyNumberFormat="0" applyAlignment="0" applyProtection="0"/>
    <xf numFmtId="0" fontId="30" fillId="8" borderId="56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45" fillId="0" borderId="95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44" borderId="82" applyNumberFormat="0" applyAlignment="0" applyProtection="0"/>
    <xf numFmtId="0" fontId="19" fillId="39" borderId="83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45" fillId="0" borderId="86" applyNumberFormat="0" applyFill="0" applyAlignment="0" applyProtection="0"/>
    <xf numFmtId="0" fontId="30" fillId="8" borderId="74" applyNumberFormat="0" applyAlignment="0" applyProtection="0"/>
    <xf numFmtId="0" fontId="19" fillId="5" borderId="93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5" borderId="93" applyNumberFormat="0" applyAlignment="0" applyProtection="0"/>
    <xf numFmtId="0" fontId="30" fillId="45" borderId="65" applyNumberFormat="0" applyAlignment="0" applyProtection="0"/>
    <xf numFmtId="0" fontId="45" fillId="0" borderId="104" applyNumberFormat="0" applyFill="0" applyAlignment="0" applyProtection="0"/>
    <xf numFmtId="0" fontId="30" fillId="8" borderId="65" applyNumberFormat="0" applyAlignment="0" applyProtection="0"/>
    <xf numFmtId="0" fontId="59" fillId="61" borderId="82" applyNumberFormat="0" applyAlignment="0" applyProtection="0"/>
    <xf numFmtId="0" fontId="19" fillId="5" borderId="88" applyNumberFormat="0" applyAlignment="0" applyProtection="0"/>
    <xf numFmtId="0" fontId="19" fillId="39" borderId="83" applyNumberFormat="0" applyAlignment="0" applyProtection="0"/>
    <xf numFmtId="0" fontId="30" fillId="8" borderId="65" applyNumberFormat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102" applyNumberFormat="0" applyAlignment="0" applyProtection="0"/>
    <xf numFmtId="0" fontId="19" fillId="39" borderId="66" applyNumberFormat="0" applyAlignment="0" applyProtection="0"/>
    <xf numFmtId="0" fontId="19" fillId="39" borderId="75" applyNumberFormat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30" fillId="44" borderId="7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45" fillId="0" borderId="68" applyNumberFormat="0" applyFill="0" applyAlignment="0" applyProtection="0"/>
    <xf numFmtId="0" fontId="38" fillId="13" borderId="94" applyNumberFormat="0" applyAlignment="0" applyProtection="0"/>
    <xf numFmtId="0" fontId="10" fillId="0" borderId="0"/>
    <xf numFmtId="0" fontId="59" fillId="61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0" fillId="0" borderId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13" borderId="94" applyNumberFormat="0" applyAlignment="0" applyProtection="0"/>
    <xf numFmtId="0" fontId="27" fillId="13" borderId="74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61" borderId="84" applyNumberFormat="0" applyAlignment="0" applyProtection="0"/>
    <xf numFmtId="0" fontId="30" fillId="8" borderId="92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66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58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45" borderId="87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88" applyNumberFormat="0" applyAlignment="0" applyProtection="0"/>
    <xf numFmtId="0" fontId="38" fillId="13" borderId="76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61" borderId="76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38" fillId="13" borderId="67" applyNumberFormat="0" applyAlignment="0" applyProtection="0"/>
    <xf numFmtId="0" fontId="38" fillId="61" borderId="84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59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13" borderId="10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0" fillId="21" borderId="0" applyNumberFormat="0" applyBorder="0" applyAlignment="0" applyProtection="0"/>
    <xf numFmtId="0" fontId="27" fillId="13" borderId="82" applyNumberFormat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45" fillId="0" borderId="85" applyNumberFormat="0" applyFill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9" fillId="39" borderId="83" applyNumberFormat="0" applyAlignment="0" applyProtection="0"/>
    <xf numFmtId="0" fontId="10" fillId="25" borderId="0" applyNumberFormat="0" applyBorder="0" applyAlignment="0" applyProtection="0"/>
    <xf numFmtId="0" fontId="38" fillId="13" borderId="67" applyNumberFormat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45" fillId="0" borderId="69" applyNumberFormat="0" applyFill="0" applyAlignment="0" applyProtection="0"/>
    <xf numFmtId="0" fontId="10" fillId="27" borderId="0" applyNumberFormat="0" applyBorder="0" applyAlignment="0" applyProtection="0"/>
    <xf numFmtId="0" fontId="38" fillId="13" borderId="67" applyNumberFormat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8" fillId="13" borderId="67" applyNumberFormat="0" applyAlignment="0" applyProtection="0"/>
    <xf numFmtId="0" fontId="10" fillId="29" borderId="0" applyNumberFormat="0" applyBorder="0" applyAlignment="0" applyProtection="0"/>
    <xf numFmtId="0" fontId="38" fillId="13" borderId="67" applyNumberFormat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30" fillId="8" borderId="65" applyNumberFormat="0" applyAlignment="0" applyProtection="0"/>
    <xf numFmtId="0" fontId="10" fillId="31" borderId="0" applyNumberFormat="0" applyBorder="0" applyAlignment="0" applyProtection="0"/>
    <xf numFmtId="0" fontId="38" fillId="13" borderId="67" applyNumberFormat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0" fillId="8" borderId="87" applyNumberFormat="0" applyAlignment="0" applyProtection="0"/>
    <xf numFmtId="0" fontId="10" fillId="22" borderId="0" applyNumberFormat="0" applyBorder="0" applyAlignment="0" applyProtection="0"/>
    <xf numFmtId="0" fontId="45" fillId="0" borderId="90" applyNumberFormat="0" applyFill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7" fillId="13" borderId="87" applyNumberFormat="0" applyAlignment="0" applyProtection="0"/>
    <xf numFmtId="0" fontId="10" fillId="26" borderId="0" applyNumberFormat="0" applyBorder="0" applyAlignment="0" applyProtection="0"/>
    <xf numFmtId="0" fontId="19" fillId="5" borderId="66" applyNumberFormat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45" fillId="0" borderId="90" applyNumberFormat="0" applyFill="0" applyAlignment="0" applyProtection="0"/>
    <xf numFmtId="0" fontId="10" fillId="28" borderId="0" applyNumberFormat="0" applyBorder="0" applyAlignment="0" applyProtection="0"/>
    <xf numFmtId="0" fontId="38" fillId="13" borderId="89" applyNumberFormat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27" fillId="13" borderId="82" applyNumberFormat="0" applyAlignment="0" applyProtection="0"/>
    <xf numFmtId="0" fontId="10" fillId="30" borderId="0" applyNumberFormat="0" applyBorder="0" applyAlignment="0" applyProtection="0"/>
    <xf numFmtId="0" fontId="27" fillId="13" borderId="82" applyNumberFormat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9" fillId="39" borderId="66" applyNumberFormat="0" applyAlignment="0" applyProtection="0"/>
    <xf numFmtId="0" fontId="10" fillId="32" borderId="0" applyNumberFormat="0" applyBorder="0" applyAlignment="0" applyProtection="0"/>
    <xf numFmtId="0" fontId="30" fillId="8" borderId="82" applyNumberFormat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8" borderId="74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45" fillId="0" borderId="77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45" fillId="0" borderId="68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45" borderId="65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65" applyNumberFormat="0" applyAlignment="0" applyProtection="0"/>
    <xf numFmtId="0" fontId="27" fillId="13" borderId="82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45" borderId="87" applyNumberFormat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30" fillId="8" borderId="92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8" fillId="13" borderId="84" applyNumberFormat="0" applyAlignment="0" applyProtection="0"/>
    <xf numFmtId="0" fontId="30" fillId="45" borderId="101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19" fillId="5" borderId="88" applyNumberFormat="0" applyAlignment="0" applyProtection="0"/>
    <xf numFmtId="0" fontId="59" fillId="61" borderId="82" applyNumberFormat="0" applyAlignment="0" applyProtection="0"/>
    <xf numFmtId="0" fontId="38" fillId="13" borderId="94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101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45" fillId="0" borderId="85" applyNumberFormat="0" applyFill="0" applyAlignment="0" applyProtection="0"/>
    <xf numFmtId="0" fontId="19" fillId="39" borderId="93" applyNumberFormat="0" applyAlignment="0" applyProtection="0"/>
    <xf numFmtId="0" fontId="30" fillId="8" borderId="82" applyNumberFormat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19" fillId="39" borderId="75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44" fontId="10" fillId="0" borderId="0" applyFont="0" applyFill="0" applyBorder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8" fillId="13" borderId="89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0" fillId="8" borderId="74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45" fillId="0" borderId="95" applyNumberFormat="0" applyFill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8" borderId="92" applyNumberFormat="0" applyAlignment="0" applyProtection="0"/>
    <xf numFmtId="0" fontId="45" fillId="0" borderId="77" applyNumberFormat="0" applyFill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0" fillId="45" borderId="65" applyNumberFormat="0" applyAlignment="0" applyProtection="0"/>
    <xf numFmtId="0" fontId="45" fillId="0" borderId="85" applyNumberFormat="0" applyFill="0" applyAlignment="0" applyProtection="0"/>
    <xf numFmtId="0" fontId="38" fillId="61" borderId="67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8" fillId="61" borderId="84" applyNumberFormat="0" applyAlignment="0" applyProtection="0"/>
    <xf numFmtId="0" fontId="30" fillId="8" borderId="9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30" fillId="45" borderId="74" applyNumberFormat="0" applyAlignment="0" applyProtection="0"/>
    <xf numFmtId="0" fontId="27" fillId="13" borderId="87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75" applyNumberFormat="0" applyAlignment="0" applyProtection="0"/>
    <xf numFmtId="0" fontId="30" fillId="8" borderId="82" applyNumberFormat="0" applyAlignment="0" applyProtection="0"/>
    <xf numFmtId="0" fontId="10" fillId="0" borderId="0"/>
    <xf numFmtId="0" fontId="10" fillId="0" borderId="0"/>
    <xf numFmtId="0" fontId="27" fillId="13" borderId="74" applyNumberFormat="0" applyAlignment="0" applyProtection="0"/>
    <xf numFmtId="0" fontId="10" fillId="0" borderId="0"/>
    <xf numFmtId="0" fontId="27" fillId="13" borderId="82" applyNumberFormat="0" applyAlignment="0" applyProtection="0"/>
    <xf numFmtId="0" fontId="59" fillId="61" borderId="87" applyNumberFormat="0" applyAlignment="0" applyProtection="0"/>
    <xf numFmtId="0" fontId="10" fillId="0" borderId="0"/>
    <xf numFmtId="0" fontId="10" fillId="0" borderId="0"/>
    <xf numFmtId="0" fontId="10" fillId="0" borderId="0"/>
    <xf numFmtId="0" fontId="19" fillId="5" borderId="75" applyNumberFormat="0" applyAlignment="0" applyProtection="0"/>
    <xf numFmtId="0" fontId="38" fillId="13" borderId="8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83" applyNumberFormat="0" applyAlignment="0" applyProtection="0"/>
    <xf numFmtId="0" fontId="27" fillId="13" borderId="92" applyNumberFormat="0" applyAlignment="0" applyProtection="0"/>
    <xf numFmtId="0" fontId="10" fillId="0" borderId="0"/>
    <xf numFmtId="0" fontId="45" fillId="0" borderId="9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10" fillId="0" borderId="0"/>
    <xf numFmtId="0" fontId="30" fillId="45" borderId="82" applyNumberFormat="0" applyAlignment="0" applyProtection="0"/>
    <xf numFmtId="0" fontId="45" fillId="0" borderId="68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27" fillId="13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45" borderId="65" applyNumberFormat="0" applyAlignment="0" applyProtection="0"/>
    <xf numFmtId="0" fontId="10" fillId="0" borderId="0"/>
    <xf numFmtId="0" fontId="10" fillId="0" borderId="0"/>
    <xf numFmtId="0" fontId="59" fillId="61" borderId="65" applyNumberFormat="0" applyAlignment="0" applyProtection="0"/>
    <xf numFmtId="0" fontId="30" fillId="44" borderId="82" applyNumberFormat="0" applyAlignment="0" applyProtection="0"/>
    <xf numFmtId="0" fontId="45" fillId="0" borderId="85" applyNumberFormat="0" applyFill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45" fillId="0" borderId="85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3" borderId="74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13" borderId="67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9" fillId="5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9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6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44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45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8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8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8" borderId="6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57" applyNumberFormat="0" applyAlignment="0" applyProtection="0"/>
    <xf numFmtId="0" fontId="19" fillId="5" borderId="57" applyNumberForma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9" fillId="39" borderId="57" applyNumberFormat="0" applyAlignment="0" applyProtection="0"/>
    <xf numFmtId="0" fontId="27" fillId="13" borderId="65" applyNumberForma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0" fillId="8" borderId="65" applyNumberFormat="0" applyAlignment="0" applyProtection="0"/>
    <xf numFmtId="0" fontId="30" fillId="8" borderId="92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77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68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19" fillId="39" borderId="75" applyNumberFormat="0" applyAlignment="0" applyProtection="0"/>
    <xf numFmtId="0" fontId="45" fillId="0" borderId="95" applyNumberFormat="0" applyFill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80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19" fillId="39" borderId="9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104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9" fillId="5" borderId="93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104" applyNumberFormat="0" applyFill="0" applyAlignment="0" applyProtection="0"/>
    <xf numFmtId="9" fontId="10" fillId="0" borderId="0" applyFont="0" applyFill="0" applyBorder="0" applyAlignment="0" applyProtection="0"/>
    <xf numFmtId="0" fontId="30" fillId="8" borderId="82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9" fontId="10" fillId="0" borderId="0" applyFont="0" applyFill="0" applyBorder="0" applyAlignment="0" applyProtection="0"/>
    <xf numFmtId="0" fontId="45" fillId="0" borderId="77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77" applyNumberFormat="0" applyFill="0" applyAlignment="0" applyProtection="0"/>
    <xf numFmtId="0" fontId="19" fillId="39" borderId="83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19" fillId="5" borderId="93" applyNumberFormat="0" applyAlignment="0" applyProtection="0"/>
    <xf numFmtId="0" fontId="19" fillId="5" borderId="88" applyNumberFormat="0" applyAlignment="0" applyProtection="0"/>
    <xf numFmtId="0" fontId="19" fillId="5" borderId="75" applyNumberFormat="0" applyAlignment="0" applyProtection="0"/>
    <xf numFmtId="0" fontId="45" fillId="0" borderId="91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38" fillId="61" borderId="8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77" applyNumberFormat="0" applyFill="0" applyAlignment="0" applyProtection="0"/>
    <xf numFmtId="0" fontId="27" fillId="13" borderId="65" applyNumberFormat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6" applyNumberFormat="0" applyFill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59" fillId="61" borderId="87" applyNumberFormat="0" applyAlignment="0" applyProtection="0"/>
    <xf numFmtId="0" fontId="19" fillId="5" borderId="93" applyNumberFormat="0" applyAlignment="0" applyProtection="0"/>
    <xf numFmtId="0" fontId="45" fillId="0" borderId="85" applyNumberFormat="0" applyFill="0" applyAlignment="0" applyProtection="0"/>
    <xf numFmtId="0" fontId="38" fillId="13" borderId="67" applyNumberFormat="0" applyAlignment="0" applyProtection="0"/>
    <xf numFmtId="0" fontId="27" fillId="13" borderId="87" applyNumberFormat="0" applyAlignment="0" applyProtection="0"/>
    <xf numFmtId="0" fontId="19" fillId="39" borderId="83" applyNumberFormat="0" applyAlignment="0" applyProtection="0"/>
    <xf numFmtId="0" fontId="30" fillId="8" borderId="74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82" applyNumberFormat="0" applyAlignment="0" applyProtection="0"/>
    <xf numFmtId="0" fontId="45" fillId="0" borderId="68" applyNumberFormat="0" applyFill="0" applyAlignment="0" applyProtection="0"/>
    <xf numFmtId="0" fontId="30" fillId="8" borderId="78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8" fillId="13" borderId="89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68" applyNumberFormat="0" applyFill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30" fillId="44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38" fillId="13" borderId="94" applyNumberFormat="0" applyAlignment="0" applyProtection="0"/>
    <xf numFmtId="0" fontId="19" fillId="39" borderId="88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45" borderId="92" applyNumberFormat="0" applyAlignment="0" applyProtection="0"/>
    <xf numFmtId="0" fontId="30" fillId="45" borderId="87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8" fillId="13" borderId="89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1" borderId="82" applyNumberFormat="0" applyAlignment="0" applyProtection="0"/>
    <xf numFmtId="0" fontId="30" fillId="45" borderId="82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9" fillId="5" borderId="88" applyNumberFormat="0" applyAlignment="0" applyProtection="0"/>
    <xf numFmtId="0" fontId="45" fillId="0" borderId="104" applyNumberFormat="0" applyFill="0" applyAlignment="0" applyProtection="0"/>
    <xf numFmtId="0" fontId="30" fillId="8" borderId="65" applyNumberFormat="0" applyAlignment="0" applyProtection="0"/>
    <xf numFmtId="43" fontId="10" fillId="0" borderId="0" applyFont="0" applyFill="0" applyBorder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5" fillId="0" borderId="95" applyNumberFormat="0" applyFill="0" applyAlignment="0" applyProtection="0"/>
    <xf numFmtId="43" fontId="10" fillId="0" borderId="0" applyFont="0" applyFill="0" applyBorder="0" applyAlignment="0" applyProtection="0"/>
    <xf numFmtId="0" fontId="19" fillId="5" borderId="7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0" fillId="45" borderId="82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38" fillId="61" borderId="89" applyNumberFormat="0" applyAlignment="0" applyProtection="0"/>
    <xf numFmtId="0" fontId="19" fillId="39" borderId="93" applyNumberFormat="0" applyAlignment="0" applyProtection="0"/>
    <xf numFmtId="0" fontId="45" fillId="0" borderId="90" applyNumberFormat="0" applyFill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19" fillId="5" borderId="57" applyNumberFormat="0" applyAlignment="0" applyProtection="0"/>
    <xf numFmtId="0" fontId="30" fillId="8" borderId="82" applyNumberFormat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0" fontId="38" fillId="13" borderId="84" applyNumberFormat="0" applyAlignment="0" applyProtection="0"/>
    <xf numFmtId="0" fontId="45" fillId="0" borderId="59" applyNumberFormat="0" applyFill="0" applyAlignment="0" applyProtection="0"/>
    <xf numFmtId="0" fontId="27" fillId="13" borderId="87" applyNumberFormat="0" applyAlignment="0" applyProtection="0"/>
    <xf numFmtId="0" fontId="10" fillId="0" borderId="0"/>
    <xf numFmtId="0" fontId="10" fillId="0" borderId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94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0" fillId="8" borderId="82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7" fillId="13" borderId="82" applyNumberFormat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9" fillId="5" borderId="57" applyNumberFormat="0" applyAlignment="0" applyProtection="0"/>
    <xf numFmtId="0" fontId="19" fillId="5" borderId="66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13" borderId="76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45" fillId="0" borderId="59" applyNumberFormat="0" applyFill="0" applyAlignment="0" applyProtection="0"/>
    <xf numFmtId="0" fontId="30" fillId="8" borderId="82" applyNumberFormat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13" borderId="82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165" fontId="10" fillId="0" borderId="0" applyFont="0" applyFill="0" applyBorder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164" fontId="10" fillId="0" borderId="0" applyFont="0" applyFill="0" applyBorder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0" fillId="0" borderId="0"/>
    <xf numFmtId="0" fontId="10" fillId="0" borderId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9" fontId="10" fillId="0" borderId="0" applyFont="0" applyFill="0" applyBorder="0" applyAlignment="0" applyProtection="0"/>
    <xf numFmtId="0" fontId="19" fillId="5" borderId="57" applyNumberFormat="0" applyAlignment="0" applyProtection="0"/>
    <xf numFmtId="165" fontId="10" fillId="0" borderId="0" applyFont="0" applyFill="0" applyBorder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8" fillId="13" borderId="58" applyNumberFormat="0" applyAlignment="0" applyProtection="0"/>
    <xf numFmtId="0" fontId="59" fillId="61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0" fillId="0" borderId="0"/>
    <xf numFmtId="0" fontId="10" fillId="0" borderId="0"/>
    <xf numFmtId="0" fontId="38" fillId="13" borderId="84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165" fontId="10" fillId="0" borderId="0" applyFont="0" applyFill="0" applyBorder="0" applyAlignment="0" applyProtection="0"/>
    <xf numFmtId="0" fontId="30" fillId="8" borderId="82" applyNumberFormat="0" applyAlignment="0" applyProtection="0"/>
    <xf numFmtId="9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44" fontId="10" fillId="0" borderId="0" applyFont="0" applyFill="0" applyBorder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0" fillId="8" borderId="56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0" fillId="8" borderId="56" applyNumberFormat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44" borderId="56" applyNumberFormat="0" applyAlignment="0" applyProtection="0"/>
    <xf numFmtId="0" fontId="10" fillId="0" borderId="0"/>
    <xf numFmtId="0" fontId="30" fillId="8" borderId="56" applyNumberFormat="0" applyAlignment="0" applyProtection="0"/>
    <xf numFmtId="0" fontId="30" fillId="8" borderId="56" applyNumberFormat="0" applyAlignment="0" applyProtection="0"/>
    <xf numFmtId="0" fontId="10" fillId="0" borderId="0"/>
    <xf numFmtId="0" fontId="10" fillId="0" borderId="0"/>
    <xf numFmtId="0" fontId="10" fillId="0" borderId="0"/>
    <xf numFmtId="0" fontId="30" fillId="8" borderId="5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45" borderId="56" applyNumberFormat="0" applyAlignment="0" applyProtection="0"/>
    <xf numFmtId="0" fontId="30" fillId="8" borderId="56" applyNumberFormat="0" applyAlignment="0" applyProtection="0"/>
    <xf numFmtId="0" fontId="10" fillId="0" borderId="0"/>
    <xf numFmtId="0" fontId="30" fillId="8" borderId="5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10" fillId="0" borderId="0"/>
    <xf numFmtId="0" fontId="30" fillId="8" borderId="56" applyNumberFormat="0" applyAlignment="0" applyProtection="0"/>
    <xf numFmtId="0" fontId="30" fillId="8" borderId="5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59" applyNumberFormat="0" applyFill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38" fillId="61" borderId="84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9" fillId="39" borderId="57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9" fillId="5" borderId="57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7" fillId="13" borderId="82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84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8" fillId="13" borderId="58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0" fillId="0" borderId="0"/>
    <xf numFmtId="43" fontId="10" fillId="0" borderId="0" applyFont="0" applyFill="0" applyBorder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8" fillId="13" borderId="58" applyNumberFormat="0" applyAlignment="0" applyProtection="0"/>
    <xf numFmtId="0" fontId="59" fillId="61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45" fillId="0" borderId="60" applyNumberFormat="0" applyFill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30" fillId="44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45" borderId="56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39" borderId="57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8" fillId="61" borderId="58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44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30" fillId="44" borderId="56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4" borderId="5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57" applyNumberFormat="0" applyAlignment="0" applyProtection="0"/>
    <xf numFmtId="0" fontId="19" fillId="5" borderId="57" applyNumberForma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9" fillId="39" borderId="57" applyNumberFormat="0" applyAlignment="0" applyProtection="0"/>
    <xf numFmtId="0" fontId="10" fillId="20" borderId="16" applyNumberFormat="0" applyFont="0" applyAlignment="0" applyProtection="0"/>
    <xf numFmtId="0" fontId="10" fillId="20" borderId="16" applyNumberFormat="0" applyFon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0" fillId="8" borderId="101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164" fontId="10" fillId="0" borderId="0" applyFont="0" applyFill="0" applyBorder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0" fillId="0" borderId="0"/>
    <xf numFmtId="0" fontId="10" fillId="0" borderId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9" fontId="10" fillId="0" borderId="0" applyFont="0" applyFill="0" applyBorder="0" applyAlignment="0" applyProtection="0"/>
    <xf numFmtId="0" fontId="19" fillId="5" borderId="57" applyNumberFormat="0" applyAlignment="0" applyProtection="0"/>
    <xf numFmtId="165" fontId="10" fillId="0" borderId="0" applyFont="0" applyFill="0" applyBorder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8" fillId="13" borderId="58" applyNumberFormat="0" applyAlignment="0" applyProtection="0"/>
    <xf numFmtId="0" fontId="59" fillId="61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39" borderId="57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59" fillId="61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44" borderId="56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9" fillId="5" borderId="57" applyNumberFormat="0" applyAlignment="0" applyProtection="0"/>
    <xf numFmtId="9" fontId="10" fillId="0" borderId="0" applyFont="0" applyFill="0" applyBorder="0" applyAlignment="0" applyProtection="0"/>
    <xf numFmtId="0" fontId="38" fillId="13" borderId="58" applyNumberFormat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5" fillId="0" borderId="59" applyNumberFormat="0" applyFill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8" fillId="13" borderId="58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30" fillId="45" borderId="56" applyNumberFormat="0" applyAlignment="0" applyProtection="0"/>
    <xf numFmtId="0" fontId="38" fillId="61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8" fillId="13" borderId="58" applyNumberFormat="0" applyAlignment="0" applyProtection="0"/>
    <xf numFmtId="0" fontId="59" fillId="61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45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61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61" borderId="58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0" fillId="44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38" fillId="61" borderId="58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19" fillId="5" borderId="57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19" fillId="5" borderId="57" applyNumberFormat="0" applyAlignment="0" applyProtection="0"/>
    <xf numFmtId="0" fontId="38" fillId="13" borderId="58" applyNumberFormat="0" applyAlignment="0" applyProtection="0"/>
    <xf numFmtId="0" fontId="45" fillId="0" borderId="59" applyNumberFormat="0" applyFill="0" applyAlignment="0" applyProtection="0"/>
    <xf numFmtId="0" fontId="45" fillId="0" borderId="59" applyNumberFormat="0" applyFill="0" applyAlignment="0" applyProtection="0"/>
    <xf numFmtId="0" fontId="38" fillId="13" borderId="58" applyNumberFormat="0" applyAlignment="0" applyProtection="0"/>
    <xf numFmtId="0" fontId="38" fillId="13" borderId="58" applyNumberFormat="0" applyAlignment="0" applyProtection="0"/>
    <xf numFmtId="0" fontId="19" fillId="5" borderId="57" applyNumberFormat="0" applyAlignment="0" applyProtection="0"/>
    <xf numFmtId="0" fontId="30" fillId="8" borderId="56" applyNumberFormat="0" applyAlignment="0" applyProtection="0"/>
    <xf numFmtId="0" fontId="27" fillId="13" borderId="56" applyNumberFormat="0" applyAlignment="0" applyProtection="0"/>
    <xf numFmtId="0" fontId="45" fillId="0" borderId="59" applyNumberFormat="0" applyFill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43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4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59" fillId="61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27" fillId="13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45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44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30" fillId="8" borderId="5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59" fillId="61" borderId="7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101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45" borderId="87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27" fillId="13" borderId="65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82" applyNumberFormat="0" applyAlignment="0" applyProtection="0"/>
    <xf numFmtId="0" fontId="45" fillId="0" borderId="81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45" fillId="0" borderId="68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8" borderId="6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84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102" applyNumberFormat="0" applyAlignment="0" applyProtection="0"/>
    <xf numFmtId="0" fontId="27" fillId="13" borderId="82" applyNumberFormat="0" applyAlignment="0" applyProtection="0"/>
    <xf numFmtId="0" fontId="30" fillId="8" borderId="92" applyNumberFormat="0" applyAlignment="0" applyProtection="0"/>
    <xf numFmtId="0" fontId="19" fillId="39" borderId="83" applyNumberFormat="0" applyAlignment="0" applyProtection="0"/>
    <xf numFmtId="0" fontId="19" fillId="5" borderId="102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30" fillId="8" borderId="65" applyNumberFormat="0" applyAlignment="0" applyProtection="0"/>
    <xf numFmtId="0" fontId="30" fillId="8" borderId="82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19" fillId="39" borderId="75" applyNumberFormat="0" applyAlignment="0" applyProtection="0"/>
    <xf numFmtId="0" fontId="45" fillId="0" borderId="96" applyNumberFormat="0" applyFill="0" applyAlignment="0" applyProtection="0"/>
    <xf numFmtId="0" fontId="19" fillId="39" borderId="83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61" borderId="89" applyNumberFormat="0" applyAlignment="0" applyProtection="0"/>
    <xf numFmtId="0" fontId="30" fillId="8" borderId="65" applyNumberFormat="0" applyAlignment="0" applyProtection="0"/>
    <xf numFmtId="0" fontId="27" fillId="13" borderId="82" applyNumberFormat="0" applyAlignment="0" applyProtection="0"/>
    <xf numFmtId="0" fontId="30" fillId="8" borderId="65" applyNumberFormat="0" applyAlignment="0" applyProtection="0"/>
    <xf numFmtId="0" fontId="38" fillId="13" borderId="84" applyNumberFormat="0" applyAlignment="0" applyProtection="0"/>
    <xf numFmtId="0" fontId="30" fillId="8" borderId="65" applyNumberFormat="0" applyAlignment="0" applyProtection="0"/>
    <xf numFmtId="0" fontId="30" fillId="44" borderId="65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68" applyNumberFormat="0" applyFill="0" applyAlignment="0" applyProtection="0"/>
    <xf numFmtId="0" fontId="30" fillId="8" borderId="82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5" borderId="7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39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57" applyNumberFormat="0" applyAlignment="0" applyProtection="0"/>
    <xf numFmtId="0" fontId="19" fillId="5" borderId="83" applyNumberFormat="0" applyAlignment="0" applyProtection="0"/>
    <xf numFmtId="0" fontId="38" fillId="13" borderId="67" applyNumberFormat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77" applyNumberFormat="0" applyFill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45" fillId="0" borderId="85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45" borderId="87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61" borderId="84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19" fillId="5" borderId="10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30" fillId="8" borderId="92" applyNumberFormat="0" applyAlignment="0" applyProtection="0"/>
    <xf numFmtId="0" fontId="38" fillId="13" borderId="103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19" fillId="39" borderId="83" applyNumberFormat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30" fillId="45" borderId="87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30" fillId="45" borderId="82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103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45" fillId="0" borderId="104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94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59" fillId="61" borderId="74" applyNumberFormat="0" applyAlignment="0" applyProtection="0"/>
    <xf numFmtId="0" fontId="45" fillId="0" borderId="104" applyNumberFormat="0" applyFill="0" applyAlignment="0" applyProtection="0"/>
    <xf numFmtId="0" fontId="30" fillId="8" borderId="74" applyNumberFormat="0" applyAlignment="0" applyProtection="0"/>
    <xf numFmtId="0" fontId="27" fillId="13" borderId="92" applyNumberFormat="0" applyAlignment="0" applyProtection="0"/>
    <xf numFmtId="0" fontId="19" fillId="39" borderId="102" applyNumberFormat="0" applyAlignment="0" applyProtection="0"/>
    <xf numFmtId="0" fontId="38" fillId="13" borderId="8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74" applyNumberFormat="0" applyAlignment="0" applyProtection="0"/>
    <xf numFmtId="0" fontId="38" fillId="13" borderId="89" applyNumberFormat="0" applyAlignment="0" applyProtection="0"/>
    <xf numFmtId="0" fontId="45" fillId="0" borderId="104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19" fillId="39" borderId="9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0" fillId="45" borderId="101" applyNumberFormat="0" applyAlignment="0" applyProtection="0"/>
    <xf numFmtId="0" fontId="38" fillId="13" borderId="89" applyNumberFormat="0" applyAlignment="0" applyProtection="0"/>
    <xf numFmtId="0" fontId="30" fillId="8" borderId="92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0" fillId="8" borderId="65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59" fillId="61" borderId="74" applyNumberFormat="0" applyAlignment="0" applyProtection="0"/>
    <xf numFmtId="0" fontId="38" fillId="13" borderId="76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38" fillId="61" borderId="76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38" fillId="13" borderId="67" applyNumberFormat="0" applyAlignment="0" applyProtection="0"/>
    <xf numFmtId="0" fontId="45" fillId="0" borderId="77" applyNumberFormat="0" applyFill="0" applyAlignment="0" applyProtection="0"/>
    <xf numFmtId="0" fontId="19" fillId="39" borderId="83" applyNumberFormat="0" applyAlignment="0" applyProtection="0"/>
    <xf numFmtId="0" fontId="19" fillId="5" borderId="66" applyNumberFormat="0" applyAlignment="0" applyProtection="0"/>
    <xf numFmtId="0" fontId="30" fillId="45" borderId="74" applyNumberFormat="0" applyAlignment="0" applyProtection="0"/>
    <xf numFmtId="0" fontId="45" fillId="0" borderId="85" applyNumberFormat="0" applyFill="0" applyAlignment="0" applyProtection="0"/>
    <xf numFmtId="0" fontId="19" fillId="5" borderId="66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27" fillId="13" borderId="65" applyNumberFormat="0" applyAlignment="0" applyProtection="0"/>
    <xf numFmtId="0" fontId="45" fillId="0" borderId="90" applyNumberFormat="0" applyFill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90" applyNumberFormat="0" applyFill="0" applyAlignment="0" applyProtection="0"/>
    <xf numFmtId="0" fontId="27" fillId="13" borderId="65" applyNumberFormat="0" applyAlignment="0" applyProtection="0"/>
    <xf numFmtId="0" fontId="19" fillId="39" borderId="83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0" fillId="8" borderId="74" applyNumberFormat="0" applyAlignment="0" applyProtection="0"/>
    <xf numFmtId="0" fontId="27" fillId="13" borderId="65" applyNumberFormat="0" applyAlignment="0" applyProtection="0"/>
    <xf numFmtId="0" fontId="45" fillId="0" borderId="104" applyNumberFormat="0" applyFill="0" applyAlignment="0" applyProtection="0"/>
    <xf numFmtId="0" fontId="30" fillId="8" borderId="65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38" fillId="13" borderId="103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19" fillId="39" borderId="75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38" fillId="13" borderId="80" applyNumberFormat="0" applyAlignment="0" applyProtection="0"/>
    <xf numFmtId="0" fontId="38" fillId="13" borderId="80" applyNumberFormat="0" applyAlignment="0" applyProtection="0"/>
    <xf numFmtId="0" fontId="27" fillId="13" borderId="92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101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104" applyNumberFormat="0" applyFill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68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101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8" fillId="13" borderId="103" applyNumberFormat="0" applyAlignment="0" applyProtection="0"/>
    <xf numFmtId="0" fontId="27" fillId="13" borderId="87" applyNumberFormat="0" applyAlignment="0" applyProtection="0"/>
    <xf numFmtId="0" fontId="19" fillId="5" borderId="93" applyNumberFormat="0" applyAlignment="0" applyProtection="0"/>
    <xf numFmtId="0" fontId="38" fillId="13" borderId="76" applyNumberFormat="0" applyAlignment="0" applyProtection="0"/>
    <xf numFmtId="0" fontId="30" fillId="44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19" fillId="39" borderId="75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19" fillId="5" borderId="102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45" fillId="0" borderId="95" applyNumberFormat="0" applyFill="0" applyAlignment="0" applyProtection="0"/>
    <xf numFmtId="0" fontId="27" fillId="13" borderId="87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45" borderId="101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0" fillId="8" borderId="82" applyNumberFormat="0" applyAlignment="0" applyProtection="0"/>
    <xf numFmtId="0" fontId="19" fillId="39" borderId="75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19" fillId="39" borderId="88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77" applyNumberFormat="0" applyFill="0" applyAlignment="0" applyProtection="0"/>
    <xf numFmtId="0" fontId="38" fillId="13" borderId="67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61" borderId="76" applyNumberFormat="0" applyAlignment="0" applyProtection="0"/>
    <xf numFmtId="0" fontId="59" fillId="61" borderId="92" applyNumberFormat="0" applyAlignment="0" applyProtection="0"/>
    <xf numFmtId="0" fontId="19" fillId="5" borderId="75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93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19" fillId="39" borderId="88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59" fillId="61" borderId="87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19" fillId="39" borderId="6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44" borderId="87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82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44" borderId="74" applyNumberFormat="0" applyAlignment="0" applyProtection="0"/>
    <xf numFmtId="0" fontId="19" fillId="5" borderId="66" applyNumberFormat="0" applyAlignment="0" applyProtection="0"/>
    <xf numFmtId="0" fontId="45" fillId="0" borderId="85" applyNumberFormat="0" applyFill="0" applyAlignment="0" applyProtection="0"/>
    <xf numFmtId="0" fontId="19" fillId="39" borderId="66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19" fillId="5" borderId="66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45" fillId="0" borderId="9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27" fillId="13" borderId="101" applyNumberFormat="0" applyAlignment="0" applyProtection="0"/>
    <xf numFmtId="0" fontId="30" fillId="45" borderId="82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39" borderId="88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88" applyNumberFormat="0" applyAlignment="0" applyProtection="0"/>
    <xf numFmtId="0" fontId="45" fillId="0" borderId="104" applyNumberFormat="0" applyFill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39" borderId="88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38" fillId="61" borderId="84" applyNumberFormat="0" applyAlignment="0" applyProtection="0"/>
    <xf numFmtId="0" fontId="45" fillId="0" borderId="85" applyNumberFormat="0" applyFill="0" applyAlignment="0" applyProtection="0"/>
    <xf numFmtId="0" fontId="45" fillId="0" borderId="96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8" fillId="13" borderId="103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19" fillId="5" borderId="93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19" fillId="39" borderId="93" applyNumberFormat="0" applyAlignment="0" applyProtection="0"/>
    <xf numFmtId="0" fontId="45" fillId="0" borderId="86" applyNumberFormat="0" applyFill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38" fillId="13" borderId="94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94" applyNumberFormat="0" applyAlignment="0" applyProtection="0"/>
    <xf numFmtId="0" fontId="38" fillId="13" borderId="89" applyNumberFormat="0" applyAlignment="0" applyProtection="0"/>
    <xf numFmtId="0" fontId="59" fillId="61" borderId="87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27" fillId="13" borderId="101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45" borderId="82" applyNumberFormat="0" applyAlignment="0" applyProtection="0"/>
    <xf numFmtId="0" fontId="19" fillId="39" borderId="88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45" fillId="0" borderId="86" applyNumberFormat="0" applyFill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102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19" fillId="39" borderId="88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45" fillId="0" borderId="95" applyNumberFormat="0" applyFill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30" fillId="45" borderId="82" applyNumberFormat="0" applyAlignment="0" applyProtection="0"/>
    <xf numFmtId="0" fontId="30" fillId="44" borderId="82" applyNumberFormat="0" applyAlignment="0" applyProtection="0"/>
    <xf numFmtId="0" fontId="45" fillId="0" borderId="77" applyNumberFormat="0" applyFill="0" applyAlignment="0" applyProtection="0"/>
    <xf numFmtId="0" fontId="19" fillId="39" borderId="88" applyNumberFormat="0" applyAlignment="0" applyProtection="0"/>
    <xf numFmtId="0" fontId="38" fillId="13" borderId="9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27" fillId="13" borderId="92" applyNumberFormat="0" applyAlignment="0" applyProtection="0"/>
    <xf numFmtId="0" fontId="27" fillId="13" borderId="82" applyNumberFormat="0" applyAlignment="0" applyProtection="0"/>
    <xf numFmtId="0" fontId="38" fillId="13" borderId="94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0" fillId="44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45" fillId="0" borderId="86" applyNumberFormat="0" applyFill="0" applyAlignment="0" applyProtection="0"/>
    <xf numFmtId="0" fontId="19" fillId="39" borderId="83" applyNumberFormat="0" applyAlignment="0" applyProtection="0"/>
    <xf numFmtId="0" fontId="19" fillId="39" borderId="75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103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19" fillId="5" borderId="10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38" fillId="61" borderId="103" applyNumberFormat="0" applyAlignment="0" applyProtection="0"/>
    <xf numFmtId="0" fontId="30" fillId="8" borderId="87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30" fillId="45" borderId="74" applyNumberFormat="0" applyAlignment="0" applyProtection="0"/>
    <xf numFmtId="0" fontId="27" fillId="13" borderId="92" applyNumberFormat="0" applyAlignment="0" applyProtection="0"/>
    <xf numFmtId="0" fontId="45" fillId="0" borderId="77" applyNumberFormat="0" applyFill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0" fillId="8" borderId="9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19" fillId="5" borderId="93" applyNumberFormat="0" applyAlignment="0" applyProtection="0"/>
    <xf numFmtId="0" fontId="38" fillId="13" borderId="84" applyNumberFormat="0" applyAlignment="0" applyProtection="0"/>
    <xf numFmtId="0" fontId="19" fillId="39" borderId="75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45" fillId="0" borderId="91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39" borderId="88" applyNumberFormat="0" applyAlignment="0" applyProtection="0"/>
    <xf numFmtId="0" fontId="30" fillId="8" borderId="92" applyNumberFormat="0" applyAlignment="0" applyProtection="0"/>
    <xf numFmtId="0" fontId="45" fillId="0" borderId="77" applyNumberFormat="0" applyFill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19" fillId="39" borderId="75" applyNumberFormat="0" applyAlignment="0" applyProtection="0"/>
    <xf numFmtId="0" fontId="30" fillId="44" borderId="74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0" fillId="45" borderId="82" applyNumberFormat="0" applyAlignment="0" applyProtection="0"/>
    <xf numFmtId="0" fontId="30" fillId="8" borderId="74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0" fillId="44" borderId="65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5" borderId="74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38" fillId="61" borderId="103" applyNumberFormat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44" borderId="82" applyNumberFormat="0" applyAlignment="0" applyProtection="0"/>
    <xf numFmtId="0" fontId="27" fillId="13" borderId="82" applyNumberFormat="0" applyAlignment="0" applyProtection="0"/>
    <xf numFmtId="0" fontId="59" fillId="61" borderId="65" applyNumberFormat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90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95" applyNumberFormat="0" applyFill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44" borderId="74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4" borderId="87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8" fillId="13" borderId="103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61" borderId="89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101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94" applyNumberFormat="0" applyAlignment="0" applyProtection="0"/>
    <xf numFmtId="0" fontId="19" fillId="5" borderId="102" applyNumberFormat="0" applyAlignment="0" applyProtection="0"/>
    <xf numFmtId="0" fontId="27" fillId="13" borderId="87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88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59" fillId="61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19" fillId="5" borderId="79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45" fillId="0" borderId="68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8" fillId="13" borderId="9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30" fillId="44" borderId="82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101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8" fillId="13" borderId="67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5" borderId="66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59" fillId="61" borderId="74" applyNumberFormat="0" applyAlignment="0" applyProtection="0"/>
    <xf numFmtId="0" fontId="19" fillId="39" borderId="93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38" fillId="61" borderId="94" applyNumberFormat="0" applyAlignment="0" applyProtection="0"/>
    <xf numFmtId="0" fontId="45" fillId="0" borderId="85" applyNumberFormat="0" applyFill="0" applyAlignment="0" applyProtection="0"/>
    <xf numFmtId="0" fontId="30" fillId="44" borderId="87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38" fillId="61" borderId="89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39" borderId="102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0" fillId="45" borderId="82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45" fillId="0" borderId="86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6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5" borderId="9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45" fillId="0" borderId="91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61" borderId="67" applyNumberFormat="0" applyAlignment="0" applyProtection="0"/>
    <xf numFmtId="0" fontId="38" fillId="13" borderId="67" applyNumberFormat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38" fillId="13" borderId="67" applyNumberFormat="0" applyAlignment="0" applyProtection="0"/>
    <xf numFmtId="0" fontId="45" fillId="0" borderId="77" applyNumberFormat="0" applyFill="0" applyAlignment="0" applyProtection="0"/>
    <xf numFmtId="0" fontId="38" fillId="61" borderId="67" applyNumberFormat="0" applyAlignment="0" applyProtection="0"/>
    <xf numFmtId="0" fontId="30" fillId="8" borderId="82" applyNumberFormat="0" applyAlignment="0" applyProtection="0"/>
    <xf numFmtId="0" fontId="27" fillId="13" borderId="61" applyNumberFormat="0" applyAlignment="0" applyProtection="0"/>
    <xf numFmtId="0" fontId="27" fillId="13" borderId="61" applyNumberFormat="0" applyAlignment="0" applyProtection="0"/>
    <xf numFmtId="0" fontId="27" fillId="13" borderId="61" applyNumberFormat="0" applyAlignment="0" applyProtection="0"/>
    <xf numFmtId="0" fontId="27" fillId="13" borderId="61" applyNumberFormat="0" applyAlignment="0" applyProtection="0"/>
    <xf numFmtId="0" fontId="27" fillId="13" borderId="61" applyNumberFormat="0" applyAlignment="0" applyProtection="0"/>
    <xf numFmtId="0" fontId="30" fillId="8" borderId="61" applyNumberFormat="0" applyAlignment="0" applyProtection="0"/>
    <xf numFmtId="0" fontId="30" fillId="8" borderId="61" applyNumberFormat="0" applyAlignment="0" applyProtection="0"/>
    <xf numFmtId="0" fontId="30" fillId="8" borderId="61" applyNumberFormat="0" applyAlignment="0" applyProtection="0"/>
    <xf numFmtId="0" fontId="30" fillId="8" borderId="61" applyNumberFormat="0" applyAlignment="0" applyProtection="0"/>
    <xf numFmtId="0" fontId="30" fillId="8" borderId="61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19" fillId="5" borderId="93" applyNumberFormat="0" applyAlignment="0" applyProtection="0"/>
    <xf numFmtId="0" fontId="38" fillId="13" borderId="89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27" fillId="13" borderId="65" applyNumberFormat="0" applyAlignment="0" applyProtection="0"/>
    <xf numFmtId="0" fontId="19" fillId="5" borderId="62" applyNumberFormat="0" applyAlignment="0" applyProtection="0"/>
    <xf numFmtId="0" fontId="19" fillId="5" borderId="62" applyNumberFormat="0" applyAlignment="0" applyProtection="0"/>
    <xf numFmtId="0" fontId="19" fillId="5" borderId="62" applyNumberFormat="0" applyAlignment="0" applyProtection="0"/>
    <xf numFmtId="0" fontId="19" fillId="5" borderId="62" applyNumberFormat="0" applyAlignment="0" applyProtection="0"/>
    <xf numFmtId="0" fontId="19" fillId="5" borderId="6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63" applyNumberFormat="0" applyAlignment="0" applyProtection="0"/>
    <xf numFmtId="0" fontId="38" fillId="13" borderId="63" applyNumberFormat="0" applyAlignment="0" applyProtection="0"/>
    <xf numFmtId="0" fontId="38" fillId="13" borderId="63" applyNumberFormat="0" applyAlignment="0" applyProtection="0"/>
    <xf numFmtId="0" fontId="38" fillId="13" borderId="63" applyNumberFormat="0" applyAlignment="0" applyProtection="0"/>
    <xf numFmtId="0" fontId="38" fillId="13" borderId="63" applyNumberFormat="0" applyAlignment="0" applyProtection="0"/>
    <xf numFmtId="0" fontId="19" fillId="5" borderId="83" applyNumberFormat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19" fillId="0" borderId="0"/>
    <xf numFmtId="0" fontId="30" fillId="8" borderId="9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8" fillId="13" borderId="94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102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45" fillId="0" borderId="95" applyNumberFormat="0" applyFill="0" applyAlignment="0" applyProtection="0"/>
    <xf numFmtId="0" fontId="30" fillId="45" borderId="82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92" applyNumberFormat="0" applyAlignment="0" applyProtection="0"/>
    <xf numFmtId="0" fontId="19" fillId="39" borderId="75" applyNumberFormat="0" applyAlignment="0" applyProtection="0"/>
    <xf numFmtId="0" fontId="30" fillId="45" borderId="101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30" fillId="8" borderId="74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45" fillId="0" borderId="95" applyNumberFormat="0" applyFill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19" fillId="5" borderId="66" applyNumberFormat="0" applyAlignment="0" applyProtection="0"/>
    <xf numFmtId="0" fontId="30" fillId="8" borderId="74" applyNumberFormat="0" applyAlignment="0" applyProtection="0"/>
    <xf numFmtId="0" fontId="38" fillId="13" borderId="67" applyNumberFormat="0" applyAlignment="0" applyProtection="0"/>
    <xf numFmtId="0" fontId="38" fillId="13" borderId="76" applyNumberFormat="0" applyAlignment="0" applyProtection="0"/>
    <xf numFmtId="0" fontId="45" fillId="0" borderId="68" applyNumberFormat="0" applyFill="0" applyAlignment="0" applyProtection="0"/>
    <xf numFmtId="0" fontId="30" fillId="45" borderId="82" applyNumberFormat="0" applyAlignment="0" applyProtection="0"/>
    <xf numFmtId="0" fontId="45" fillId="0" borderId="77" applyNumberFormat="0" applyFill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19" fillId="39" borderId="83" applyNumberFormat="0" applyAlignment="0" applyProtection="0"/>
    <xf numFmtId="0" fontId="38" fillId="13" borderId="103" applyNumberFormat="0" applyAlignment="0" applyProtection="0"/>
    <xf numFmtId="0" fontId="38" fillId="13" borderId="84" applyNumberFormat="0" applyAlignment="0" applyProtection="0"/>
    <xf numFmtId="0" fontId="45" fillId="0" borderId="68" applyNumberFormat="0" applyFill="0" applyAlignment="0" applyProtection="0"/>
    <xf numFmtId="0" fontId="38" fillId="61" borderId="76" applyNumberFormat="0" applyAlignment="0" applyProtection="0"/>
    <xf numFmtId="0" fontId="38" fillId="61" borderId="9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45" fillId="0" borderId="77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74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4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8" fillId="13" borderId="67" applyNumberFormat="0" applyAlignment="0" applyProtection="0"/>
    <xf numFmtId="0" fontId="59" fillId="61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45" fillId="0" borderId="69" applyNumberFormat="0" applyFill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30" fillId="44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45" borderId="65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39" borderId="66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4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8" fillId="61" borderId="67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44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30" fillId="44" borderId="65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59" fillId="61" borderId="82" applyNumberFormat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45" fillId="0" borderId="85" applyNumberFormat="0" applyFill="0" applyAlignment="0" applyProtection="0"/>
    <xf numFmtId="0" fontId="30" fillId="45" borderId="7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59" fillId="61" borderId="92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19" fillId="5" borderId="75" applyNumberFormat="0" applyAlignment="0" applyProtection="0"/>
    <xf numFmtId="0" fontId="30" fillId="44" borderId="101" applyNumberFormat="0" applyAlignment="0" applyProtection="0"/>
    <xf numFmtId="0" fontId="45" fillId="0" borderId="68" applyNumberFormat="0" applyFill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19" fillId="5" borderId="102" applyNumberFormat="0" applyAlignment="0" applyProtection="0"/>
    <xf numFmtId="0" fontId="45" fillId="0" borderId="77" applyNumberFormat="0" applyFill="0" applyAlignment="0" applyProtection="0"/>
    <xf numFmtId="0" fontId="45" fillId="0" borderId="86" applyNumberFormat="0" applyFill="0" applyAlignment="0" applyProtection="0"/>
    <xf numFmtId="0" fontId="45" fillId="0" borderId="77" applyNumberFormat="0" applyFill="0" applyAlignment="0" applyProtection="0"/>
    <xf numFmtId="0" fontId="19" fillId="5" borderId="9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45" fillId="0" borderId="95" applyNumberFormat="0" applyFill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59" fillId="61" borderId="87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39" borderId="75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45" fillId="0" borderId="104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4" borderId="65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45" fillId="0" borderId="104" applyNumberFormat="0" applyFill="0" applyAlignment="0" applyProtection="0"/>
    <xf numFmtId="0" fontId="59" fillId="61" borderId="82" applyNumberFormat="0" applyAlignment="0" applyProtection="0"/>
    <xf numFmtId="0" fontId="27" fillId="13" borderId="101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30" fillId="45" borderId="7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30" fillId="44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59" fillId="61" borderId="87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27" fillId="13" borderId="74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93" applyNumberFormat="0" applyAlignment="0" applyProtection="0"/>
    <xf numFmtId="0" fontId="19" fillId="39" borderId="88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0" fillId="45" borderId="87" applyNumberFormat="0" applyAlignment="0" applyProtection="0"/>
    <xf numFmtId="0" fontId="19" fillId="5" borderId="75" applyNumberFormat="0" applyAlignment="0" applyProtection="0"/>
    <xf numFmtId="0" fontId="30" fillId="8" borderId="87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59" fillId="61" borderId="87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95" applyNumberFormat="0" applyFill="0" applyAlignment="0" applyProtection="0"/>
    <xf numFmtId="0" fontId="45" fillId="0" borderId="77" applyNumberFormat="0" applyFill="0" applyAlignment="0" applyProtection="0"/>
    <xf numFmtId="0" fontId="38" fillId="61" borderId="84" applyNumberFormat="0" applyAlignment="0" applyProtection="0"/>
    <xf numFmtId="0" fontId="19" fillId="39" borderId="102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19" fillId="39" borderId="75" applyNumberFormat="0" applyAlignment="0" applyProtection="0"/>
    <xf numFmtId="0" fontId="27" fillId="13" borderId="87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19" fillId="39" borderId="75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19" fillId="39" borderId="88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45" fillId="0" borderId="91" applyNumberFormat="0" applyFill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19" fillId="39" borderId="93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30" fillId="44" borderId="74" applyNumberFormat="0" applyAlignment="0" applyProtection="0"/>
    <xf numFmtId="0" fontId="45" fillId="0" borderId="85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39" borderId="83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66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38" fillId="13" borderId="76" applyNumberFormat="0" applyAlignment="0" applyProtection="0"/>
    <xf numFmtId="0" fontId="27" fillId="13" borderId="101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38" fillId="13" borderId="84" applyNumberFormat="0" applyAlignment="0" applyProtection="0"/>
    <xf numFmtId="0" fontId="38" fillId="61" borderId="89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6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45" fillId="0" borderId="86" applyNumberFormat="0" applyFill="0" applyAlignment="0" applyProtection="0"/>
    <xf numFmtId="0" fontId="30" fillId="8" borderId="74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19" fillId="39" borderId="93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45" fillId="0" borderId="95" applyNumberFormat="0" applyFill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30" fillId="8" borderId="82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45" fillId="0" borderId="85" applyNumberFormat="0" applyFill="0" applyAlignment="0" applyProtection="0"/>
    <xf numFmtId="0" fontId="19" fillId="5" borderId="66" applyNumberFormat="0" applyAlignment="0" applyProtection="0"/>
    <xf numFmtId="0" fontId="27" fillId="13" borderId="82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8" fillId="13" borderId="67" applyNumberFormat="0" applyAlignment="0" applyProtection="0"/>
    <xf numFmtId="0" fontId="59" fillId="61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39" borderId="66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59" fillId="61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44" borderId="65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19" fillId="5" borderId="66" applyNumberFormat="0" applyAlignment="0" applyProtection="0"/>
    <xf numFmtId="0" fontId="45" fillId="0" borderId="85" applyNumberFormat="0" applyFill="0" applyAlignment="0" applyProtection="0"/>
    <xf numFmtId="0" fontId="38" fillId="13" borderId="67" applyNumberFormat="0" applyAlignment="0" applyProtection="0"/>
    <xf numFmtId="0" fontId="45" fillId="0" borderId="81" applyNumberFormat="0" applyFill="0" applyAlignment="0" applyProtection="0"/>
    <xf numFmtId="0" fontId="45" fillId="0" borderId="68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68" applyNumberFormat="0" applyFill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38" fillId="13" borderId="67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92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7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30" fillId="45" borderId="65" applyNumberFormat="0" applyAlignment="0" applyProtection="0"/>
    <xf numFmtId="0" fontId="38" fillId="61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8" fillId="13" borderId="67" applyNumberFormat="0" applyAlignment="0" applyProtection="0"/>
    <xf numFmtId="0" fontId="59" fillId="61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45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61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61" borderId="67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0" fillId="44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9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61" borderId="67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19" fillId="5" borderId="66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19" fillId="5" borderId="66" applyNumberFormat="0" applyAlignment="0" applyProtection="0"/>
    <xf numFmtId="0" fontId="38" fillId="13" borderId="67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5" borderId="66" applyNumberFormat="0" applyAlignment="0" applyProtection="0"/>
    <xf numFmtId="0" fontId="30" fillId="8" borderId="65" applyNumberFormat="0" applyAlignment="0" applyProtection="0"/>
    <xf numFmtId="0" fontId="27" fillId="13" borderId="65" applyNumberFormat="0" applyAlignment="0" applyProtection="0"/>
    <xf numFmtId="0" fontId="45" fillId="0" borderId="68" applyNumberFormat="0" applyFill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8" fillId="13" borderId="89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59" fillId="61" borderId="74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30" fillId="45" borderId="82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8" fillId="61" borderId="76" applyNumberFormat="0" applyAlignment="0" applyProtection="0"/>
    <xf numFmtId="0" fontId="27" fillId="13" borderId="74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88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45" borderId="82" applyNumberFormat="0" applyAlignment="0" applyProtection="0"/>
    <xf numFmtId="0" fontId="38" fillId="13" borderId="94" applyNumberFormat="0" applyAlignment="0" applyProtection="0"/>
    <xf numFmtId="0" fontId="30" fillId="8" borderId="101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19" fillId="39" borderId="75" applyNumberFormat="0" applyAlignment="0" applyProtection="0"/>
    <xf numFmtId="0" fontId="30" fillId="8" borderId="82" applyNumberFormat="0" applyAlignment="0" applyProtection="0"/>
    <xf numFmtId="0" fontId="45" fillId="0" borderId="95" applyNumberFormat="0" applyFill="0" applyAlignment="0" applyProtection="0"/>
    <xf numFmtId="0" fontId="19" fillId="39" borderId="88" applyNumberFormat="0" applyAlignment="0" applyProtection="0"/>
    <xf numFmtId="0" fontId="19" fillId="39" borderId="83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90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10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76" applyNumberFormat="0" applyAlignment="0" applyProtection="0"/>
    <xf numFmtId="0" fontId="30" fillId="8" borderId="101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27" fillId="13" borderId="101" applyNumberFormat="0" applyAlignment="0" applyProtection="0"/>
    <xf numFmtId="0" fontId="38" fillId="13" borderId="89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104" applyNumberFormat="0" applyFill="0" applyAlignment="0" applyProtection="0"/>
    <xf numFmtId="0" fontId="19" fillId="5" borderId="88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44" borderId="82" applyNumberFormat="0" applyAlignment="0" applyProtection="0"/>
    <xf numFmtId="0" fontId="19" fillId="39" borderId="75" applyNumberFormat="0" applyAlignment="0" applyProtection="0"/>
    <xf numFmtId="0" fontId="59" fillId="61" borderId="82" applyNumberFormat="0" applyAlignment="0" applyProtection="0"/>
    <xf numFmtId="0" fontId="27" fillId="13" borderId="74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38" fillId="61" borderId="76" applyNumberFormat="0" applyAlignment="0" applyProtection="0"/>
    <xf numFmtId="0" fontId="30" fillId="45" borderId="82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19" fillId="5" borderId="10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5" applyNumberFormat="0" applyFill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45" borderId="92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19" fillId="5" borderId="75" applyNumberFormat="0" applyAlignment="0" applyProtection="0"/>
    <xf numFmtId="0" fontId="45" fillId="0" borderId="95" applyNumberFormat="0" applyFill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30" fillId="8" borderId="92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19" fillId="39" borderId="88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19" fillId="5" borderId="102" applyNumberFormat="0" applyAlignment="0" applyProtection="0"/>
    <xf numFmtId="0" fontId="45" fillId="0" borderId="77" applyNumberFormat="0" applyFill="0" applyAlignment="0" applyProtection="0"/>
    <xf numFmtId="0" fontId="38" fillId="13" borderId="94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92" applyNumberFormat="0" applyAlignment="0" applyProtection="0"/>
    <xf numFmtId="0" fontId="45" fillId="0" borderId="105" applyNumberFormat="0" applyFill="0" applyAlignment="0" applyProtection="0"/>
    <xf numFmtId="0" fontId="45" fillId="0" borderId="95" applyNumberFormat="0" applyFill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59" fillId="61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45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44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30" fillId="45" borderId="87" applyNumberFormat="0" applyAlignment="0" applyProtection="0"/>
    <xf numFmtId="0" fontId="19" fillId="5" borderId="75" applyNumberFormat="0" applyAlignment="0" applyProtection="0"/>
    <xf numFmtId="0" fontId="30" fillId="44" borderId="82" applyNumberFormat="0" applyAlignment="0" applyProtection="0"/>
    <xf numFmtId="0" fontId="19" fillId="39" borderId="75" applyNumberFormat="0" applyAlignment="0" applyProtection="0"/>
    <xf numFmtId="0" fontId="38" fillId="61" borderId="8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45" borderId="92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30" fillId="8" borderId="92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19" fillId="5" borderId="88" applyNumberFormat="0" applyAlignment="0" applyProtection="0"/>
    <xf numFmtId="0" fontId="19" fillId="5" borderId="75" applyNumberFormat="0" applyAlignment="0" applyProtection="0"/>
    <xf numFmtId="0" fontId="30" fillId="45" borderId="87" applyNumberFormat="0" applyAlignment="0" applyProtection="0"/>
    <xf numFmtId="0" fontId="19" fillId="39" borderId="75" applyNumberFormat="0" applyAlignment="0" applyProtection="0"/>
    <xf numFmtId="0" fontId="30" fillId="44" borderId="92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59" fillId="61" borderId="74" applyNumberFormat="0" applyAlignment="0" applyProtection="0"/>
    <xf numFmtId="0" fontId="19" fillId="39" borderId="93" applyNumberFormat="0" applyAlignment="0" applyProtection="0"/>
    <xf numFmtId="0" fontId="27" fillId="13" borderId="74" applyNumberFormat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30" fillId="8" borderId="74" applyNumberFormat="0" applyAlignment="0" applyProtection="0"/>
    <xf numFmtId="0" fontId="19" fillId="5" borderId="93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19" fillId="5" borderId="93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30" fillId="45" borderId="82" applyNumberFormat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103" applyNumberFormat="0" applyAlignment="0" applyProtection="0"/>
    <xf numFmtId="0" fontId="38" fillId="13" borderId="76" applyNumberFormat="0" applyAlignment="0" applyProtection="0"/>
    <xf numFmtId="0" fontId="30" fillId="8" borderId="101" applyNumberFormat="0" applyAlignment="0" applyProtection="0"/>
    <xf numFmtId="0" fontId="27" fillId="13" borderId="87" applyNumberFormat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8" fillId="13" borderId="84" applyNumberFormat="0" applyAlignment="0" applyProtection="0"/>
    <xf numFmtId="0" fontId="59" fillId="61" borderId="82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101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45" fillId="0" borderId="91" applyNumberFormat="0" applyFill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27" fillId="13" borderId="87" applyNumberFormat="0" applyAlignment="0" applyProtection="0"/>
    <xf numFmtId="0" fontId="38" fillId="13" borderId="94" applyNumberFormat="0" applyAlignment="0" applyProtection="0"/>
    <xf numFmtId="0" fontId="30" fillId="8" borderId="74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59" fillId="61" borderId="82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8" borderId="101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39" borderId="83" applyNumberFormat="0" applyAlignment="0" applyProtection="0"/>
    <xf numFmtId="0" fontId="38" fillId="13" borderId="103" applyNumberFormat="0" applyAlignment="0" applyProtection="0"/>
    <xf numFmtId="0" fontId="38" fillId="13" borderId="76" applyNumberFormat="0" applyAlignment="0" applyProtection="0"/>
    <xf numFmtId="0" fontId="19" fillId="39" borderId="102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19" fillId="39" borderId="75" applyNumberFormat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92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45" fillId="0" borderId="95" applyNumberFormat="0" applyFill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59" fillId="61" borderId="74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19" fillId="5" borderId="93" applyNumberFormat="0" applyAlignment="0" applyProtection="0"/>
    <xf numFmtId="0" fontId="19" fillId="39" borderId="83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8" fillId="61" borderId="84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101" applyNumberFormat="0" applyAlignment="0" applyProtection="0"/>
    <xf numFmtId="0" fontId="45" fillId="0" borderId="86" applyNumberFormat="0" applyFill="0" applyAlignment="0" applyProtection="0"/>
    <xf numFmtId="0" fontId="27" fillId="13" borderId="92" applyNumberFormat="0" applyAlignment="0" applyProtection="0"/>
    <xf numFmtId="0" fontId="27" fillId="13" borderId="82" applyNumberFormat="0" applyAlignment="0" applyProtection="0"/>
    <xf numFmtId="0" fontId="19" fillId="39" borderId="75" applyNumberFormat="0" applyAlignment="0" applyProtection="0"/>
    <xf numFmtId="0" fontId="45" fillId="0" borderId="95" applyNumberFormat="0" applyFill="0" applyAlignment="0" applyProtection="0"/>
    <xf numFmtId="0" fontId="19" fillId="39" borderId="75" applyNumberFormat="0" applyAlignment="0" applyProtection="0"/>
    <xf numFmtId="0" fontId="30" fillId="8" borderId="87" applyNumberFormat="0" applyAlignment="0" applyProtection="0"/>
    <xf numFmtId="0" fontId="19" fillId="39" borderId="75" applyNumberFormat="0" applyAlignment="0" applyProtection="0"/>
    <xf numFmtId="0" fontId="38" fillId="13" borderId="94" applyNumberFormat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8" fillId="61" borderId="89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102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30" fillId="45" borderId="82" applyNumberFormat="0" applyAlignment="0" applyProtection="0"/>
    <xf numFmtId="0" fontId="45" fillId="0" borderId="86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6" applyNumberFormat="0" applyFill="0" applyAlignment="0" applyProtection="0"/>
    <xf numFmtId="0" fontId="19" fillId="39" borderId="83" applyNumberFormat="0" applyAlignment="0" applyProtection="0"/>
    <xf numFmtId="0" fontId="30" fillId="45" borderId="74" applyNumberFormat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30" fillId="45" borderId="74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38" fillId="61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5" borderId="87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78" applyNumberFormat="0" applyAlignment="0" applyProtection="0"/>
    <xf numFmtId="0" fontId="19" fillId="5" borderId="79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30" fillId="45" borderId="74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59" fillId="61" borderId="82" applyNumberFormat="0" applyAlignment="0" applyProtection="0"/>
    <xf numFmtId="0" fontId="45" fillId="0" borderId="85" applyNumberFormat="0" applyFill="0" applyAlignment="0" applyProtection="0"/>
    <xf numFmtId="0" fontId="30" fillId="8" borderId="87" applyNumberFormat="0" applyAlignment="0" applyProtection="0"/>
    <xf numFmtId="0" fontId="38" fillId="61" borderId="76" applyNumberFormat="0" applyAlignment="0" applyProtection="0"/>
    <xf numFmtId="0" fontId="38" fillId="61" borderId="8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8" borderId="82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19" fillId="5" borderId="88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59" fillId="61" borderId="74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0" fillId="8" borderId="8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61" borderId="84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9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45" fillId="0" borderId="96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61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8" fillId="13" borderId="94" applyNumberFormat="0" applyAlignment="0" applyProtection="0"/>
    <xf numFmtId="0" fontId="38" fillId="13" borderId="103" applyNumberFormat="0" applyAlignment="0" applyProtection="0"/>
    <xf numFmtId="0" fontId="30" fillId="45" borderId="87" applyNumberFormat="0" applyAlignment="0" applyProtection="0"/>
    <xf numFmtId="0" fontId="38" fillId="61" borderId="84" applyNumberFormat="0" applyAlignment="0" applyProtection="0"/>
    <xf numFmtId="0" fontId="30" fillId="45" borderId="92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38" fillId="13" borderId="76" applyNumberFormat="0" applyAlignment="0" applyProtection="0"/>
    <xf numFmtId="0" fontId="27" fillId="13" borderId="87" applyNumberFormat="0" applyAlignment="0" applyProtection="0"/>
    <xf numFmtId="0" fontId="27" fillId="13" borderId="92" applyNumberFormat="0" applyAlignment="0" applyProtection="0"/>
    <xf numFmtId="0" fontId="45" fillId="0" borderId="90" applyNumberFormat="0" applyFill="0" applyAlignment="0" applyProtection="0"/>
    <xf numFmtId="0" fontId="19" fillId="5" borderId="93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27" fillId="13" borderId="82" applyNumberFormat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39" borderId="9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19" fillId="5" borderId="88" applyNumberFormat="0" applyAlignment="0" applyProtection="0"/>
    <xf numFmtId="0" fontId="27" fillId="13" borderId="101" applyNumberFormat="0" applyAlignment="0" applyProtection="0"/>
    <xf numFmtId="0" fontId="30" fillId="44" borderId="82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38" fillId="61" borderId="89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83" applyNumberFormat="0" applyAlignment="0" applyProtection="0"/>
    <xf numFmtId="0" fontId="27" fillId="13" borderId="74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45" fillId="0" borderId="95" applyNumberFormat="0" applyFill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0" fillId="45" borderId="82" applyNumberFormat="0" applyAlignment="0" applyProtection="0"/>
    <xf numFmtId="0" fontId="38" fillId="13" borderId="89" applyNumberFormat="0" applyAlignment="0" applyProtection="0"/>
    <xf numFmtId="0" fontId="38" fillId="13" borderId="103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27" fillId="13" borderId="74" applyNumberFormat="0" applyAlignment="0" applyProtection="0"/>
    <xf numFmtId="0" fontId="27" fillId="13" borderId="101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39" borderId="83" applyNumberFormat="0" applyAlignment="0" applyProtection="0"/>
    <xf numFmtId="0" fontId="45" fillId="0" borderId="77" applyNumberFormat="0" applyFill="0" applyAlignment="0" applyProtection="0"/>
    <xf numFmtId="0" fontId="19" fillId="39" borderId="88" applyNumberFormat="0" applyAlignment="0" applyProtection="0"/>
    <xf numFmtId="0" fontId="30" fillId="8" borderId="74" applyNumberFormat="0" applyAlignment="0" applyProtection="0"/>
    <xf numFmtId="0" fontId="38" fillId="61" borderId="94" applyNumberFormat="0" applyAlignment="0" applyProtection="0"/>
    <xf numFmtId="0" fontId="27" fillId="13" borderId="92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8" fillId="13" borderId="94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39" borderId="75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27" fillId="13" borderId="74" applyNumberFormat="0" applyAlignment="0" applyProtection="0"/>
    <xf numFmtId="0" fontId="45" fillId="0" borderId="86" applyNumberFormat="0" applyFill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38" fillId="61" borderId="8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44" borderId="74" applyNumberFormat="0" applyAlignment="0" applyProtection="0"/>
    <xf numFmtId="0" fontId="27" fillId="13" borderId="101" applyNumberFormat="0" applyAlignment="0" applyProtection="0"/>
    <xf numFmtId="0" fontId="30" fillId="8" borderId="82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5" borderId="87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39" borderId="75" applyNumberFormat="0" applyAlignment="0" applyProtection="0"/>
    <xf numFmtId="0" fontId="38" fillId="61" borderId="8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45" fillId="0" borderId="95" applyNumberFormat="0" applyFill="0" applyAlignment="0" applyProtection="0"/>
    <xf numFmtId="0" fontId="27" fillId="13" borderId="82" applyNumberFormat="0" applyAlignment="0" applyProtection="0"/>
    <xf numFmtId="0" fontId="19" fillId="39" borderId="75" applyNumberFormat="0" applyAlignment="0" applyProtection="0"/>
    <xf numFmtId="0" fontId="19" fillId="5" borderId="83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19" fillId="39" borderId="88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38" fillId="13" borderId="76" applyNumberFormat="0" applyAlignment="0" applyProtection="0"/>
    <xf numFmtId="0" fontId="45" fillId="0" borderId="104" applyNumberFormat="0" applyFill="0" applyAlignment="0" applyProtection="0"/>
    <xf numFmtId="0" fontId="30" fillId="8" borderId="87" applyNumberFormat="0" applyAlignment="0" applyProtection="0"/>
    <xf numFmtId="0" fontId="45" fillId="0" borderId="104" applyNumberFormat="0" applyFill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0" fillId="45" borderId="87" applyNumberFormat="0" applyAlignment="0" applyProtection="0"/>
    <xf numFmtId="0" fontId="45" fillId="0" borderId="85" applyNumberFormat="0" applyFill="0" applyAlignment="0" applyProtection="0"/>
    <xf numFmtId="0" fontId="38" fillId="13" borderId="103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95" applyNumberFormat="0" applyFill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92" applyNumberFormat="0" applyAlignment="0" applyProtection="0"/>
    <xf numFmtId="0" fontId="30" fillId="44" borderId="101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30" fillId="45" borderId="74" applyNumberFormat="0" applyAlignment="0" applyProtection="0"/>
    <xf numFmtId="0" fontId="19" fillId="39" borderId="102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59" fillId="61" borderId="74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19" fillId="5" borderId="88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27" fillId="13" borderId="101" applyNumberFormat="0" applyAlignment="0" applyProtection="0"/>
    <xf numFmtId="0" fontId="45" fillId="0" borderId="96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59" fillId="61" borderId="87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89" applyNumberFormat="0" applyAlignment="0" applyProtection="0"/>
    <xf numFmtId="0" fontId="38" fillId="13" borderId="94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30" fillId="45" borderId="82" applyNumberFormat="0" applyAlignment="0" applyProtection="0"/>
    <xf numFmtId="0" fontId="19" fillId="5" borderId="75" applyNumberFormat="0" applyAlignment="0" applyProtection="0"/>
    <xf numFmtId="0" fontId="19" fillId="5" borderId="88" applyNumberFormat="0" applyAlignment="0" applyProtection="0"/>
    <xf numFmtId="0" fontId="19" fillId="5" borderId="93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45" fillId="0" borderId="104" applyNumberFormat="0" applyFill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38" fillId="13" borderId="76" applyNumberFormat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8" fillId="61" borderId="84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30" fillId="8" borderId="82" applyNumberFormat="0" applyAlignment="0" applyProtection="0"/>
    <xf numFmtId="0" fontId="30" fillId="44" borderId="87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92" applyNumberFormat="0" applyAlignment="0" applyProtection="0"/>
    <xf numFmtId="0" fontId="30" fillId="8" borderId="87" applyNumberFormat="0" applyAlignment="0" applyProtection="0"/>
    <xf numFmtId="0" fontId="19" fillId="39" borderId="83" applyNumberFormat="0" applyAlignment="0" applyProtection="0"/>
    <xf numFmtId="0" fontId="45" fillId="0" borderId="104" applyNumberFormat="0" applyFill="0" applyAlignment="0" applyProtection="0"/>
    <xf numFmtId="0" fontId="30" fillId="8" borderId="87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0" fillId="45" borderId="82" applyNumberFormat="0" applyAlignment="0" applyProtection="0"/>
    <xf numFmtId="0" fontId="45" fillId="0" borderId="86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59" fillId="61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39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104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30" fillId="8" borderId="92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45" borderId="87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45" fillId="0" borderId="95" applyNumberFormat="0" applyFill="0" applyAlignment="0" applyProtection="0"/>
    <xf numFmtId="0" fontId="19" fillId="5" borderId="83" applyNumberFormat="0" applyAlignment="0" applyProtection="0"/>
    <xf numFmtId="0" fontId="19" fillId="5" borderId="102" applyNumberFormat="0" applyAlignment="0" applyProtection="0"/>
    <xf numFmtId="0" fontId="30" fillId="45" borderId="74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104" applyNumberFormat="0" applyFill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8" fillId="61" borderId="89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0" fillId="45" borderId="74" applyNumberFormat="0" applyAlignment="0" applyProtection="0"/>
    <xf numFmtId="0" fontId="30" fillId="8" borderId="78" applyNumberFormat="0" applyAlignment="0" applyProtection="0"/>
    <xf numFmtId="0" fontId="19" fillId="5" borderId="79" applyNumberFormat="0" applyAlignment="0" applyProtection="0"/>
    <xf numFmtId="0" fontId="45" fillId="0" borderId="81" applyNumberFormat="0" applyFill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59" fillId="61" borderId="87" applyNumberFormat="0" applyAlignment="0" applyProtection="0"/>
    <xf numFmtId="0" fontId="59" fillId="61" borderId="82" applyNumberFormat="0" applyAlignment="0" applyProtection="0"/>
    <xf numFmtId="0" fontId="38" fillId="13" borderId="9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9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30" fillId="45" borderId="7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4" borderId="82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103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44" borderId="87" applyNumberFormat="0" applyAlignment="0" applyProtection="0"/>
    <xf numFmtId="0" fontId="45" fillId="0" borderId="95" applyNumberFormat="0" applyFill="0" applyAlignment="0" applyProtection="0"/>
    <xf numFmtId="0" fontId="30" fillId="44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78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59" fillId="61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87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101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19" fillId="5" borderId="83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5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45" borderId="8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39" borderId="88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19" fillId="5" borderId="88" applyNumberFormat="0" applyAlignment="0" applyProtection="0"/>
    <xf numFmtId="0" fontId="45" fillId="0" borderId="86" applyNumberFormat="0" applyFill="0" applyAlignment="0" applyProtection="0"/>
    <xf numFmtId="0" fontId="19" fillId="5" borderId="83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74" applyNumberFormat="0" applyAlignment="0" applyProtection="0"/>
    <xf numFmtId="0" fontId="38" fillId="13" borderId="9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30" fillId="44" borderId="74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59" fillId="61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59" fillId="61" borderId="74" applyNumberFormat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59" fillId="61" borderId="74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45" fillId="0" borderId="104" applyNumberFormat="0" applyFill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61" borderId="84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19" fillId="39" borderId="102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38" fillId="61" borderId="84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85" applyNumberFormat="0" applyFill="0" applyAlignment="0" applyProtection="0"/>
    <xf numFmtId="0" fontId="19" fillId="5" borderId="93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44" borderId="8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30" fillId="45" borderId="74" applyNumberFormat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75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45" borderId="87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59" fillId="61" borderId="74" applyNumberFormat="0" applyAlignment="0" applyProtection="0"/>
    <xf numFmtId="0" fontId="45" fillId="0" borderId="77" applyNumberFormat="0" applyFill="0" applyAlignment="0" applyProtection="0"/>
    <xf numFmtId="0" fontId="45" fillId="0" borderId="95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95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95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30" fillId="44" borderId="74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27" fillId="13" borderId="92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8" fillId="61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87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39" borderId="102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44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45" fillId="0" borderId="91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19" fillId="5" borderId="10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30" fillId="44" borderId="87" applyNumberFormat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4" borderId="87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0" fillId="45" borderId="9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30" fillId="44" borderId="8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39" borderId="93" applyNumberFormat="0" applyAlignment="0" applyProtection="0"/>
    <xf numFmtId="0" fontId="30" fillId="8" borderId="78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19" fillId="5" borderId="75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45" fillId="0" borderId="104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45" borderId="82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85" applyNumberFormat="0" applyFill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44" borderId="87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38" fillId="61" borderId="89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45" fillId="0" borderId="90" applyNumberFormat="0" applyFill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59" fillId="61" borderId="82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27" fillId="13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30" fillId="8" borderId="6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19" fillId="5" borderId="6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38" fillId="13" borderId="67" applyNumberFormat="0" applyAlignment="0" applyProtection="0"/>
    <xf numFmtId="0" fontId="19" fillId="39" borderId="83" applyNumberFormat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19" fillId="39" borderId="88" applyNumberFormat="0" applyAlignment="0" applyProtection="0"/>
    <xf numFmtId="0" fontId="45" fillId="0" borderId="85" applyNumberFormat="0" applyFill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94" applyNumberFormat="0" applyAlignment="0" applyProtection="0"/>
    <xf numFmtId="0" fontId="38" fillId="13" borderId="103" applyNumberFormat="0" applyAlignment="0" applyProtection="0"/>
    <xf numFmtId="0" fontId="30" fillId="45" borderId="82" applyNumberFormat="0" applyAlignment="0" applyProtection="0"/>
    <xf numFmtId="0" fontId="38" fillId="13" borderId="103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87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38" fillId="13" borderId="94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101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19" fillId="5" borderId="93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61" borderId="76" applyNumberFormat="0" applyAlignment="0" applyProtection="0"/>
    <xf numFmtId="0" fontId="45" fillId="0" borderId="104" applyNumberFormat="0" applyFill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30" fillId="45" borderId="92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45" fillId="0" borderId="95" applyNumberFormat="0" applyFill="0" applyAlignment="0" applyProtection="0"/>
    <xf numFmtId="0" fontId="38" fillId="61" borderId="89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30" fillId="45" borderId="87" applyNumberFormat="0" applyAlignment="0" applyProtection="0"/>
    <xf numFmtId="0" fontId="59" fillId="61" borderId="87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19" fillId="5" borderId="75" applyNumberFormat="0" applyAlignment="0" applyProtection="0"/>
    <xf numFmtId="0" fontId="30" fillId="44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27" fillId="13" borderId="92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93" applyNumberFormat="0" applyAlignment="0" applyProtection="0"/>
    <xf numFmtId="0" fontId="30" fillId="44" borderId="82" applyNumberFormat="0" applyAlignment="0" applyProtection="0"/>
    <xf numFmtId="0" fontId="38" fillId="61" borderId="76" applyNumberFormat="0" applyAlignment="0" applyProtection="0"/>
    <xf numFmtId="0" fontId="45" fillId="0" borderId="77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38" fillId="13" borderId="84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38" fillId="13" borderId="103" applyNumberFormat="0" applyAlignment="0" applyProtection="0"/>
    <xf numFmtId="0" fontId="19" fillId="5" borderId="93" applyNumberFormat="0" applyAlignment="0" applyProtection="0"/>
    <xf numFmtId="0" fontId="27" fillId="13" borderId="82" applyNumberFormat="0" applyAlignment="0" applyProtection="0"/>
    <xf numFmtId="0" fontId="45" fillId="0" borderId="77" applyNumberFormat="0" applyFill="0" applyAlignment="0" applyProtection="0"/>
    <xf numFmtId="0" fontId="30" fillId="8" borderId="87" applyNumberFormat="0" applyAlignment="0" applyProtection="0"/>
    <xf numFmtId="0" fontId="27" fillId="13" borderId="101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27" fillId="13" borderId="74" applyNumberFormat="0" applyAlignment="0" applyProtection="0"/>
    <xf numFmtId="0" fontId="45" fillId="0" borderId="86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95" applyNumberFormat="0" applyFill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19" fillId="39" borderId="83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45" borderId="82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19" fillId="5" borderId="83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59" fillId="61" borderId="82" applyNumberFormat="0" applyAlignment="0" applyProtection="0"/>
    <xf numFmtId="0" fontId="19" fillId="39" borderId="93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39" borderId="93" applyNumberFormat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8" fillId="13" borderId="103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90" applyNumberFormat="0" applyFill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0" applyNumberFormat="0" applyAlignment="0" applyProtection="0"/>
    <xf numFmtId="0" fontId="45" fillId="0" borderId="81" applyNumberFormat="0" applyFill="0" applyAlignment="0" applyProtection="0"/>
    <xf numFmtId="0" fontId="45" fillId="0" borderId="81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80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19" fillId="5" borderId="79" applyNumberFormat="0" applyAlignment="0" applyProtection="0"/>
    <xf numFmtId="0" fontId="19" fillId="5" borderId="79" applyNumberFormat="0" applyAlignment="0" applyProtection="0"/>
    <xf numFmtId="0" fontId="27" fillId="13" borderId="82" applyNumberFormat="0" applyAlignment="0" applyProtection="0"/>
    <xf numFmtId="0" fontId="30" fillId="8" borderId="78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78" applyNumberFormat="0" applyAlignment="0" applyProtection="0"/>
    <xf numFmtId="0" fontId="38" fillId="13" borderId="89" applyNumberFormat="0" applyAlignment="0" applyProtection="0"/>
    <xf numFmtId="0" fontId="27" fillId="13" borderId="78" applyNumberFormat="0" applyAlignment="0" applyProtection="0"/>
    <xf numFmtId="0" fontId="27" fillId="13" borderId="78" applyNumberFormat="0" applyAlignment="0" applyProtection="0"/>
    <xf numFmtId="0" fontId="27" fillId="13" borderId="78" applyNumberFormat="0" applyAlignment="0" applyProtection="0"/>
    <xf numFmtId="0" fontId="59" fillId="61" borderId="101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38" fillId="61" borderId="94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39" borderId="93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19" fillId="5" borderId="102" applyNumberFormat="0" applyAlignment="0" applyProtection="0"/>
    <xf numFmtId="0" fontId="45" fillId="0" borderId="95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45" fillId="0" borderId="90" applyNumberFormat="0" applyFill="0" applyAlignment="0" applyProtection="0"/>
    <xf numFmtId="0" fontId="30" fillId="8" borderId="101" applyNumberFormat="0" applyAlignment="0" applyProtection="0"/>
    <xf numFmtId="0" fontId="38" fillId="13" borderId="89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27" fillId="13" borderId="101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1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1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27" fillId="13" borderId="101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44" borderId="87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91" applyNumberFormat="0" applyFill="0" applyAlignment="0" applyProtection="0"/>
    <xf numFmtId="0" fontId="45" fillId="0" borderId="104" applyNumberFormat="0" applyFill="0" applyAlignment="0" applyProtection="0"/>
    <xf numFmtId="0" fontId="19" fillId="39" borderId="83" applyNumberFormat="0" applyAlignment="0" applyProtection="0"/>
    <xf numFmtId="0" fontId="19" fillId="39" borderId="88" applyNumberFormat="0" applyAlignment="0" applyProtection="0"/>
    <xf numFmtId="0" fontId="19" fillId="5" borderId="83" applyNumberFormat="0" applyAlignment="0" applyProtection="0"/>
    <xf numFmtId="0" fontId="27" fillId="13" borderId="101" applyNumberFormat="0" applyAlignment="0" applyProtection="0"/>
    <xf numFmtId="0" fontId="19" fillId="39" borderId="8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45" borderId="87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27" fillId="13" borderId="87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93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19" fillId="39" borderId="102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45" fillId="0" borderId="90" applyNumberFormat="0" applyFill="0" applyAlignment="0" applyProtection="0"/>
    <xf numFmtId="0" fontId="19" fillId="39" borderId="93" applyNumberFormat="0" applyAlignment="0" applyProtection="0"/>
    <xf numFmtId="0" fontId="30" fillId="8" borderId="101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45" fillId="0" borderId="104" applyNumberFormat="0" applyFill="0" applyAlignment="0" applyProtection="0"/>
    <xf numFmtId="0" fontId="27" fillId="13" borderId="87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91" applyNumberFormat="0" applyFill="0" applyAlignment="0" applyProtection="0"/>
    <xf numFmtId="0" fontId="45" fillId="0" borderId="85" applyNumberFormat="0" applyFill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19" fillId="5" borderId="102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19" fillId="39" borderId="93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61" borderId="89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44" borderId="101" applyNumberFormat="0" applyAlignment="0" applyProtection="0"/>
    <xf numFmtId="0" fontId="45" fillId="0" borderId="104" applyNumberFormat="0" applyFill="0" applyAlignment="0" applyProtection="0"/>
    <xf numFmtId="0" fontId="19" fillId="39" borderId="88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27" fillId="13" borderId="101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84" applyNumberFormat="0" applyAlignment="0" applyProtection="0"/>
    <xf numFmtId="0" fontId="19" fillId="39" borderId="93" applyNumberFormat="0" applyAlignment="0" applyProtection="0"/>
    <xf numFmtId="0" fontId="38" fillId="13" borderId="103" applyNumberFormat="0" applyAlignment="0" applyProtection="0"/>
    <xf numFmtId="0" fontId="38" fillId="13" borderId="94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59" fillId="61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27" fillId="13" borderId="8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19" fillId="5" borderId="93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59" fillId="61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38" fillId="13" borderId="103" applyNumberFormat="0" applyAlignment="0" applyProtection="0"/>
    <xf numFmtId="0" fontId="45" fillId="0" borderId="85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45" fillId="0" borderId="95" applyNumberFormat="0" applyFill="0" applyAlignment="0" applyProtection="0"/>
    <xf numFmtId="0" fontId="19" fillId="39" borderId="88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45" fillId="0" borderId="86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84" applyNumberFormat="0" applyAlignment="0" applyProtection="0"/>
    <xf numFmtId="0" fontId="19" fillId="5" borderId="88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45" fillId="0" borderId="85" applyNumberFormat="0" applyFill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6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9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59" fillId="61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61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8" applyNumberFormat="0" applyAlignment="0" applyProtection="0"/>
    <xf numFmtId="0" fontId="45" fillId="0" borderId="96" applyNumberFormat="0" applyFill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30" fillId="44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59" fillId="61" borderId="87" applyNumberFormat="0" applyAlignment="0" applyProtection="0"/>
    <xf numFmtId="0" fontId="30" fillId="45" borderId="87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45" fillId="0" borderId="91" applyNumberFormat="0" applyFill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45" borderId="101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0" fillId="44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19" fillId="39" borderId="88" applyNumberFormat="0" applyAlignment="0" applyProtection="0"/>
    <xf numFmtId="0" fontId="19" fillId="5" borderId="83" applyNumberFormat="0" applyAlignment="0" applyProtection="0"/>
    <xf numFmtId="0" fontId="19" fillId="5" borderId="102" applyNumberFormat="0" applyAlignment="0" applyProtection="0"/>
    <xf numFmtId="0" fontId="19" fillId="5" borderId="83" applyNumberFormat="0" applyAlignment="0" applyProtection="0"/>
    <xf numFmtId="0" fontId="59" fillId="61" borderId="92" applyNumberFormat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8" fillId="13" borderId="89" applyNumberFormat="0" applyAlignment="0" applyProtection="0"/>
    <xf numFmtId="0" fontId="30" fillId="45" borderId="92" applyNumberFormat="0" applyAlignment="0" applyProtection="0"/>
    <xf numFmtId="0" fontId="45" fillId="0" borderId="96" applyNumberFormat="0" applyFill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19" fillId="39" borderId="88" applyNumberFormat="0" applyAlignment="0" applyProtection="0"/>
    <xf numFmtId="0" fontId="30" fillId="8" borderId="92" applyNumberFormat="0" applyAlignment="0" applyProtection="0"/>
    <xf numFmtId="0" fontId="38" fillId="13" borderId="84" applyNumberFormat="0" applyAlignment="0" applyProtection="0"/>
    <xf numFmtId="0" fontId="45" fillId="0" borderId="95" applyNumberFormat="0" applyFill="0" applyAlignment="0" applyProtection="0"/>
    <xf numFmtId="0" fontId="45" fillId="0" borderId="8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39" borderId="102" applyNumberFormat="0" applyAlignment="0" applyProtection="0"/>
    <xf numFmtId="0" fontId="38" fillId="61" borderId="84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59" fillId="61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94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45" fillId="0" borderId="86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30" fillId="44" borderId="82" applyNumberFormat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38" fillId="13" borderId="103" applyNumberFormat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30" fillId="45" borderId="87" applyNumberFormat="0" applyAlignment="0" applyProtection="0"/>
    <xf numFmtId="0" fontId="30" fillId="45" borderId="9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39" borderId="93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61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0" fillId="44" borderId="82" applyNumberFormat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44" borderId="87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0" fillId="44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5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44" borderId="87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19" fillId="39" borderId="93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1" applyNumberFormat="0" applyFill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44" borderId="87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61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93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101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61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92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9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61" borderId="76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30" fillId="44" borderId="74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93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45" fillId="0" borderId="86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2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45" borderId="101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59" fillId="61" borderId="87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101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8" fillId="61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0" fillId="44" borderId="74" applyNumberFormat="0" applyAlignment="0" applyProtection="0"/>
    <xf numFmtId="0" fontId="27" fillId="13" borderId="87" applyNumberFormat="0" applyAlignment="0" applyProtection="0"/>
    <xf numFmtId="0" fontId="38" fillId="61" borderId="89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0" fillId="44" borderId="87" applyNumberFormat="0" applyAlignment="0" applyProtection="0"/>
    <xf numFmtId="0" fontId="30" fillId="8" borderId="82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87" applyNumberFormat="0" applyAlignment="0" applyProtection="0"/>
    <xf numFmtId="0" fontId="30" fillId="45" borderId="101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61" borderId="89" applyNumberFormat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59" fillId="61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61" borderId="94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87" applyNumberFormat="0" applyAlignment="0" applyProtection="0"/>
    <xf numFmtId="0" fontId="45" fillId="0" borderId="91" applyNumberFormat="0" applyFill="0" applyAlignment="0" applyProtection="0"/>
    <xf numFmtId="0" fontId="38" fillId="61" borderId="76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88" applyNumberFormat="0" applyAlignment="0" applyProtection="0"/>
    <xf numFmtId="0" fontId="59" fillId="61" borderId="82" applyNumberFormat="0" applyAlignment="0" applyProtection="0"/>
    <xf numFmtId="0" fontId="19" fillId="39" borderId="83" applyNumberFormat="0" applyAlignment="0" applyProtection="0"/>
    <xf numFmtId="0" fontId="19" fillId="39" borderId="93" applyNumberFormat="0" applyAlignment="0" applyProtection="0"/>
    <xf numFmtId="0" fontId="19" fillId="5" borderId="88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8" fillId="61" borderId="94" applyNumberFormat="0" applyAlignment="0" applyProtection="0"/>
    <xf numFmtId="0" fontId="27" fillId="13" borderId="82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19" fillId="39" borderId="75" applyNumberFormat="0" applyAlignment="0" applyProtection="0"/>
    <xf numFmtId="0" fontId="59" fillId="61" borderId="82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0" fillId="8" borderId="87" applyNumberFormat="0" applyAlignment="0" applyProtection="0"/>
    <xf numFmtId="0" fontId="45" fillId="0" borderId="91" applyNumberFormat="0" applyFill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30" fillId="44" borderId="92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101" applyNumberFormat="0" applyAlignment="0" applyProtection="0"/>
    <xf numFmtId="0" fontId="19" fillId="5" borderId="88" applyNumberFormat="0" applyAlignment="0" applyProtection="0"/>
    <xf numFmtId="0" fontId="19" fillId="39" borderId="8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86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45" fillId="0" borderId="95" applyNumberFormat="0" applyFill="0" applyAlignment="0" applyProtection="0"/>
    <xf numFmtId="0" fontId="19" fillId="5" borderId="83" applyNumberFormat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44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30" fillId="45" borderId="74" applyNumberFormat="0" applyAlignment="0" applyProtection="0"/>
    <xf numFmtId="0" fontId="30" fillId="44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44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38" fillId="13" borderId="84" applyNumberFormat="0" applyAlignment="0" applyProtection="0"/>
    <xf numFmtId="0" fontId="45" fillId="0" borderId="91" applyNumberFormat="0" applyFill="0" applyAlignment="0" applyProtection="0"/>
    <xf numFmtId="0" fontId="27" fillId="13" borderId="82" applyNumberFormat="0" applyAlignment="0" applyProtection="0"/>
    <xf numFmtId="0" fontId="30" fillId="8" borderId="101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61" borderId="84" applyNumberFormat="0" applyAlignment="0" applyProtection="0"/>
    <xf numFmtId="0" fontId="45" fillId="0" borderId="85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38" fillId="61" borderId="76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19" fillId="5" borderId="75" applyNumberFormat="0" applyAlignment="0" applyProtection="0"/>
    <xf numFmtId="0" fontId="30" fillId="44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45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39" borderId="75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59" fillId="61" borderId="74" applyNumberFormat="0" applyAlignment="0" applyProtection="0"/>
    <xf numFmtId="0" fontId="30" fillId="45" borderId="74" applyNumberFormat="0" applyAlignment="0" applyProtection="0"/>
    <xf numFmtId="0" fontId="30" fillId="45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59" fillId="61" borderId="74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59" fillId="61" borderId="74" applyNumberFormat="0" applyAlignment="0" applyProtection="0"/>
    <xf numFmtId="0" fontId="19" fillId="39" borderId="75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0" fillId="44" borderId="74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30" fillId="44" borderId="74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45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8" borderId="87" applyNumberFormat="0" applyAlignment="0" applyProtection="0"/>
    <xf numFmtId="0" fontId="30" fillId="8" borderId="74" applyNumberFormat="0" applyAlignment="0" applyProtection="0"/>
    <xf numFmtId="0" fontId="19" fillId="39" borderId="75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75" applyNumberFormat="0" applyAlignment="0" applyProtection="0"/>
    <xf numFmtId="0" fontId="30" fillId="8" borderId="92" applyNumberFormat="0" applyAlignment="0" applyProtection="0"/>
    <xf numFmtId="0" fontId="45" fillId="0" borderId="90" applyNumberFormat="0" applyFill="0" applyAlignment="0" applyProtection="0"/>
    <xf numFmtId="0" fontId="45" fillId="0" borderId="95" applyNumberFormat="0" applyFill="0" applyAlignment="0" applyProtection="0"/>
    <xf numFmtId="0" fontId="19" fillId="5" borderId="83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39" borderId="75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27" fillId="13" borderId="74" applyNumberFormat="0" applyAlignment="0" applyProtection="0"/>
    <xf numFmtId="0" fontId="30" fillId="8" borderId="87" applyNumberFormat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94" applyNumberFormat="0" applyAlignment="0" applyProtection="0"/>
    <xf numFmtId="0" fontId="27" fillId="13" borderId="82" applyNumberFormat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19" fillId="39" borderId="88" applyNumberFormat="0" applyAlignment="0" applyProtection="0"/>
    <xf numFmtId="0" fontId="19" fillId="5" borderId="75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45" fillId="0" borderId="77" applyNumberFormat="0" applyFill="0" applyAlignment="0" applyProtection="0"/>
    <xf numFmtId="0" fontId="45" fillId="0" borderId="95" applyNumberFormat="0" applyFill="0" applyAlignment="0" applyProtection="0"/>
    <xf numFmtId="0" fontId="45" fillId="0" borderId="77" applyNumberFormat="0" applyFill="0" applyAlignment="0" applyProtection="0"/>
    <xf numFmtId="0" fontId="19" fillId="5" borderId="93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44" borderId="9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38" fillId="13" borderId="94" applyNumberFormat="0" applyAlignment="0" applyProtection="0"/>
    <xf numFmtId="0" fontId="45" fillId="0" borderId="85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39" borderId="83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8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27" fillId="13" borderId="9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45" fillId="0" borderId="77" applyNumberFormat="0" applyFill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30" fillId="44" borderId="74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19" fillId="39" borderId="83" applyNumberFormat="0" applyAlignment="0" applyProtection="0"/>
    <xf numFmtId="0" fontId="45" fillId="0" borderId="86" applyNumberFormat="0" applyFill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19" fillId="5" borderId="83" applyNumberFormat="0" applyAlignment="0" applyProtection="0"/>
    <xf numFmtId="0" fontId="27" fillId="13" borderId="74" applyNumberFormat="0" applyAlignment="0" applyProtection="0"/>
    <xf numFmtId="0" fontId="45" fillId="0" borderId="85" applyNumberFormat="0" applyFill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30" fillId="45" borderId="74" applyNumberFormat="0" applyAlignment="0" applyProtection="0"/>
    <xf numFmtId="0" fontId="38" fillId="61" borderId="76" applyNumberFormat="0" applyAlignment="0" applyProtection="0"/>
    <xf numFmtId="0" fontId="19" fillId="39" borderId="75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44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19" fillId="39" borderId="88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4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0" fillId="8" borderId="74" applyNumberFormat="0" applyAlignment="0" applyProtection="0"/>
    <xf numFmtId="0" fontId="30" fillId="8" borderId="101" applyNumberFormat="0" applyAlignment="0" applyProtection="0"/>
    <xf numFmtId="0" fontId="38" fillId="13" borderId="8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19" fillId="5" borderId="75" applyNumberFormat="0" applyAlignment="0" applyProtection="0"/>
    <xf numFmtId="0" fontId="27" fillId="13" borderId="82" applyNumberFormat="0" applyAlignment="0" applyProtection="0"/>
    <xf numFmtId="0" fontId="30" fillId="44" borderId="74" applyNumberFormat="0" applyAlignment="0" applyProtection="0"/>
    <xf numFmtId="0" fontId="38" fillId="13" borderId="76" applyNumberFormat="0" applyAlignment="0" applyProtection="0"/>
    <xf numFmtId="0" fontId="19" fillId="5" borderId="102" applyNumberFormat="0" applyAlignment="0" applyProtection="0"/>
    <xf numFmtId="0" fontId="19" fillId="5" borderId="75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8" fillId="61" borderId="76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27" fillId="13" borderId="82" applyNumberFormat="0" applyAlignment="0" applyProtection="0"/>
    <xf numFmtId="0" fontId="30" fillId="8" borderId="74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61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45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74" applyNumberFormat="0" applyAlignment="0" applyProtection="0"/>
    <xf numFmtId="0" fontId="59" fillId="61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45" fillId="0" borderId="77" applyNumberFormat="0" applyFill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76" applyNumberFormat="0" applyAlignment="0" applyProtection="0"/>
    <xf numFmtId="0" fontId="45" fillId="0" borderId="77" applyNumberFormat="0" applyFill="0" applyAlignment="0" applyProtection="0"/>
    <xf numFmtId="0" fontId="38" fillId="13" borderId="89" applyNumberFormat="0" applyAlignment="0" applyProtection="0"/>
    <xf numFmtId="0" fontId="27" fillId="13" borderId="74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19" fillId="39" borderId="10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61" borderId="84" applyNumberFormat="0" applyAlignment="0" applyProtection="0"/>
    <xf numFmtId="0" fontId="38" fillId="13" borderId="76" applyNumberFormat="0" applyAlignment="0" applyProtection="0"/>
    <xf numFmtId="0" fontId="30" fillId="45" borderId="82" applyNumberFormat="0" applyAlignment="0" applyProtection="0"/>
    <xf numFmtId="0" fontId="38" fillId="61" borderId="84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39" borderId="10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75" applyNumberFormat="0" applyAlignment="0" applyProtection="0"/>
    <xf numFmtId="0" fontId="59" fillId="61" borderId="87" applyNumberFormat="0" applyAlignment="0" applyProtection="0"/>
    <xf numFmtId="0" fontId="19" fillId="5" borderId="83" applyNumberFormat="0" applyAlignment="0" applyProtection="0"/>
    <xf numFmtId="0" fontId="30" fillId="44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27" fillId="13" borderId="8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105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85" applyNumberFormat="0" applyFill="0" applyAlignment="0" applyProtection="0"/>
    <xf numFmtId="0" fontId="30" fillId="44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61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19" fillId="39" borderId="88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44" borderId="82" applyNumberFormat="0" applyAlignment="0" applyProtection="0"/>
    <xf numFmtId="0" fontId="38" fillId="13" borderId="84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30" fillId="8" borderId="74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5" borderId="93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39" borderId="83" applyNumberFormat="0" applyAlignment="0" applyProtection="0"/>
    <xf numFmtId="0" fontId="38" fillId="13" borderId="103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59" fillId="61" borderId="101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45" fillId="0" borderId="86" applyNumberFormat="0" applyFill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91" applyNumberFormat="0" applyFill="0" applyAlignment="0" applyProtection="0"/>
    <xf numFmtId="0" fontId="19" fillId="39" borderId="83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30" fillId="8" borderId="87" applyNumberFormat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91" applyNumberFormat="0" applyFill="0" applyAlignment="0" applyProtection="0"/>
    <xf numFmtId="0" fontId="38" fillId="13" borderId="89" applyNumberFormat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45" fillId="0" borderId="77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2" applyNumberFormat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19" fillId="5" borderId="88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27" fillId="13" borderId="92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30" fillId="44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87" applyNumberFormat="0" applyAlignment="0" applyProtection="0"/>
    <xf numFmtId="0" fontId="30" fillId="45" borderId="92" applyNumberFormat="0" applyAlignment="0" applyProtection="0"/>
    <xf numFmtId="0" fontId="45" fillId="0" borderId="105" applyNumberFormat="0" applyFill="0" applyAlignment="0" applyProtection="0"/>
    <xf numFmtId="0" fontId="38" fillId="13" borderId="94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45" fillId="0" borderId="90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45" borderId="87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19" fillId="5" borderId="93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59" fillId="61" borderId="82" applyNumberFormat="0" applyAlignment="0" applyProtection="0"/>
    <xf numFmtId="0" fontId="38" fillId="13" borderId="76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61" borderId="76" applyNumberFormat="0" applyAlignment="0" applyProtection="0"/>
    <xf numFmtId="0" fontId="27" fillId="13" borderId="82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30" fillId="44" borderId="82" applyNumberFormat="0" applyAlignment="0" applyProtection="0"/>
    <xf numFmtId="0" fontId="19" fillId="39" borderId="83" applyNumberFormat="0" applyAlignment="0" applyProtection="0"/>
    <xf numFmtId="0" fontId="19" fillId="5" borderId="93" applyNumberFormat="0" applyAlignment="0" applyProtection="0"/>
    <xf numFmtId="0" fontId="30" fillId="8" borderId="87" applyNumberFormat="0" applyAlignment="0" applyProtection="0"/>
    <xf numFmtId="0" fontId="45" fillId="0" borderId="85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101" applyNumberFormat="0" applyAlignment="0" applyProtection="0"/>
    <xf numFmtId="0" fontId="30" fillId="8" borderId="8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45" fillId="0" borderId="90" applyNumberFormat="0" applyFill="0" applyAlignment="0" applyProtection="0"/>
    <xf numFmtId="0" fontId="19" fillId="39" borderId="102" applyNumberFormat="0" applyAlignment="0" applyProtection="0"/>
    <xf numFmtId="0" fontId="45" fillId="0" borderId="90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86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61" borderId="103" applyNumberFormat="0" applyAlignment="0" applyProtection="0"/>
    <xf numFmtId="0" fontId="45" fillId="0" borderId="85" applyNumberFormat="0" applyFill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19" fillId="5" borderId="83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19" fillId="39" borderId="75" applyNumberFormat="0" applyAlignment="0" applyProtection="0"/>
    <xf numFmtId="0" fontId="19" fillId="5" borderId="75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75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7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93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2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1" applyNumberFormat="0" applyFill="0" applyAlignment="0" applyProtection="0"/>
    <xf numFmtId="0" fontId="45" fillId="0" borderId="91" applyNumberFormat="0" applyFill="0" applyAlignment="0" applyProtection="0"/>
    <xf numFmtId="0" fontId="59" fillId="61" borderId="87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30" fillId="8" borderId="101" applyNumberFormat="0" applyAlignment="0" applyProtection="0"/>
    <xf numFmtId="0" fontId="27" fillId="13" borderId="92" applyNumberFormat="0" applyAlignment="0" applyProtection="0"/>
    <xf numFmtId="0" fontId="38" fillId="13" borderId="8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8" fillId="61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27" fillId="13" borderId="82" applyNumberFormat="0" applyAlignment="0" applyProtection="0"/>
    <xf numFmtId="0" fontId="38" fillId="61" borderId="84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45" fillId="0" borderId="86" applyNumberFormat="0" applyFill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19" fillId="39" borderId="83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59" fillId="61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8" fillId="13" borderId="84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45" fillId="0" borderId="85" applyNumberFormat="0" applyFill="0" applyAlignment="0" applyProtection="0"/>
    <xf numFmtId="0" fontId="19" fillId="5" borderId="83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74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45" fillId="0" borderId="85" applyNumberFormat="0" applyFill="0" applyAlignment="0" applyProtection="0"/>
    <xf numFmtId="0" fontId="38" fillId="13" borderId="84" applyNumberFormat="0" applyAlignment="0" applyProtection="0"/>
    <xf numFmtId="0" fontId="27" fillId="13" borderId="82" applyNumberFormat="0" applyAlignment="0" applyProtection="0"/>
    <xf numFmtId="0" fontId="30" fillId="44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30" fillId="8" borderId="7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27" fillId="13" borderId="74" applyNumberFormat="0" applyAlignment="0" applyProtection="0"/>
    <xf numFmtId="0" fontId="30" fillId="8" borderId="82" applyNumberFormat="0" applyAlignment="0" applyProtection="0"/>
    <xf numFmtId="0" fontId="30" fillId="45" borderId="87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45" fillId="0" borderId="91" applyNumberFormat="0" applyFill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19" fillId="39" borderId="88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44" borderId="82" applyNumberFormat="0" applyAlignment="0" applyProtection="0"/>
    <xf numFmtId="0" fontId="30" fillId="44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59" fillId="61" borderId="87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77" applyNumberFormat="0" applyFill="0" applyAlignment="0" applyProtection="0"/>
    <xf numFmtId="0" fontId="30" fillId="8" borderId="82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45" fillId="0" borderId="104" applyNumberFormat="0" applyFill="0" applyAlignment="0" applyProtection="0"/>
    <xf numFmtId="0" fontId="45" fillId="0" borderId="90" applyNumberFormat="0" applyFill="0" applyAlignment="0" applyProtection="0"/>
    <xf numFmtId="0" fontId="45" fillId="0" borderId="85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0" fillId="8" borderId="92" applyNumberFormat="0" applyAlignment="0" applyProtection="0"/>
    <xf numFmtId="0" fontId="19" fillId="5" borderId="83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39" borderId="88" applyNumberFormat="0" applyAlignment="0" applyProtection="0"/>
    <xf numFmtId="0" fontId="19" fillId="5" borderId="93" applyNumberFormat="0" applyAlignment="0" applyProtection="0"/>
    <xf numFmtId="0" fontId="45" fillId="0" borderId="86" applyNumberFormat="0" applyFill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39" borderId="93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30" fillId="45" borderId="82" applyNumberFormat="0" applyAlignment="0" applyProtection="0"/>
    <xf numFmtId="0" fontId="19" fillId="5" borderId="83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45" fillId="0" borderId="86" applyNumberFormat="0" applyFill="0" applyAlignment="0" applyProtection="0"/>
    <xf numFmtId="0" fontId="30" fillId="45" borderId="82" applyNumberFormat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19" fillId="39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8" fillId="13" borderId="84" applyNumberFormat="0" applyAlignment="0" applyProtection="0"/>
    <xf numFmtId="0" fontId="27" fillId="13" borderId="74" applyNumberFormat="0" applyAlignment="0" applyProtection="0"/>
    <xf numFmtId="0" fontId="38" fillId="13" borderId="89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30" fillId="8" borderId="82" applyNumberFormat="0" applyAlignment="0" applyProtection="0"/>
    <xf numFmtId="0" fontId="38" fillId="13" borderId="89" applyNumberFormat="0" applyAlignment="0" applyProtection="0"/>
    <xf numFmtId="0" fontId="19" fillId="5" borderId="83" applyNumberFormat="0" applyAlignment="0" applyProtection="0"/>
    <xf numFmtId="0" fontId="38" fillId="13" borderId="94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30" fillId="45" borderId="82" applyNumberFormat="0" applyAlignment="0" applyProtection="0"/>
    <xf numFmtId="0" fontId="45" fillId="0" borderId="85" applyNumberFormat="0" applyFill="0" applyAlignment="0" applyProtection="0"/>
    <xf numFmtId="0" fontId="38" fillId="61" borderId="76" applyNumberFormat="0" applyAlignment="0" applyProtection="0"/>
    <xf numFmtId="0" fontId="30" fillId="45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4" applyNumberFormat="0" applyAlignment="0" applyProtection="0"/>
    <xf numFmtId="0" fontId="19" fillId="5" borderId="83" applyNumberFormat="0" applyAlignment="0" applyProtection="0"/>
    <xf numFmtId="0" fontId="30" fillId="44" borderId="82" applyNumberFormat="0" applyAlignment="0" applyProtection="0"/>
    <xf numFmtId="0" fontId="30" fillId="45" borderId="82" applyNumberFormat="0" applyAlignment="0" applyProtection="0"/>
    <xf numFmtId="0" fontId="59" fillId="61" borderId="82" applyNumberFormat="0" applyAlignment="0" applyProtection="0"/>
    <xf numFmtId="0" fontId="19" fillId="5" borderId="83" applyNumberFormat="0" applyAlignment="0" applyProtection="0"/>
    <xf numFmtId="0" fontId="38" fillId="13" borderId="84" applyNumberFormat="0" applyAlignment="0" applyProtection="0"/>
    <xf numFmtId="0" fontId="38" fillId="61" borderId="84" applyNumberFormat="0" applyAlignment="0" applyProtection="0"/>
    <xf numFmtId="0" fontId="27" fillId="13" borderId="82" applyNumberFormat="0" applyAlignment="0" applyProtection="0"/>
    <xf numFmtId="0" fontId="27" fillId="13" borderId="82" applyNumberFormat="0" applyAlignment="0" applyProtection="0"/>
    <xf numFmtId="0" fontId="30" fillId="8" borderId="82" applyNumberFormat="0" applyAlignment="0" applyProtection="0"/>
    <xf numFmtId="0" fontId="19" fillId="5" borderId="83" applyNumberFormat="0" applyAlignment="0" applyProtection="0"/>
    <xf numFmtId="0" fontId="30" fillId="8" borderId="82" applyNumberFormat="0" applyAlignment="0" applyProtection="0"/>
    <xf numFmtId="0" fontId="30" fillId="8" borderId="82" applyNumberFormat="0" applyAlignment="0" applyProtection="0"/>
    <xf numFmtId="0" fontId="30" fillId="45" borderId="82" applyNumberFormat="0" applyAlignment="0" applyProtection="0"/>
    <xf numFmtId="0" fontId="19" fillId="5" borderId="75" applyNumberFormat="0" applyAlignment="0" applyProtection="0"/>
    <xf numFmtId="0" fontId="38" fillId="13" borderId="76" applyNumberFormat="0" applyAlignment="0" applyProtection="0"/>
    <xf numFmtId="0" fontId="19" fillId="5" borderId="75" applyNumberFormat="0" applyAlignment="0" applyProtection="0"/>
    <xf numFmtId="0" fontId="19" fillId="5" borderId="75" applyNumberFormat="0" applyAlignment="0" applyProtection="0"/>
    <xf numFmtId="0" fontId="30" fillId="8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27" fillId="13" borderId="74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8" fillId="13" borderId="76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59" fillId="61" borderId="92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2" applyNumberFormat="0" applyAlignment="0" applyProtection="0"/>
    <xf numFmtId="0" fontId="45" fillId="0" borderId="85" applyNumberFormat="0" applyFill="0" applyAlignment="0" applyProtection="0"/>
    <xf numFmtId="0" fontId="27" fillId="13" borderId="82" applyNumberFormat="0" applyAlignment="0" applyProtection="0"/>
    <xf numFmtId="0" fontId="30" fillId="45" borderId="82" applyNumberFormat="0" applyAlignment="0" applyProtection="0"/>
    <xf numFmtId="0" fontId="19" fillId="39" borderId="83" applyNumberFormat="0" applyAlignment="0" applyProtection="0"/>
    <xf numFmtId="0" fontId="38" fillId="13" borderId="84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8" fillId="61" borderId="89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19" fillId="39" borderId="93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4" borderId="92" applyNumberFormat="0" applyAlignment="0" applyProtection="0"/>
    <xf numFmtId="0" fontId="19" fillId="5" borderId="9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19" fillId="5" borderId="88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39" borderId="88" applyNumberFormat="0" applyAlignment="0" applyProtection="0"/>
    <xf numFmtId="0" fontId="19" fillId="39" borderId="93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45" borderId="87" applyNumberFormat="0" applyAlignment="0" applyProtection="0"/>
    <xf numFmtId="0" fontId="30" fillId="44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92" applyNumberFormat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38" fillId="61" borderId="103" applyNumberFormat="0" applyAlignment="0" applyProtection="0"/>
    <xf numFmtId="0" fontId="27" fillId="13" borderId="92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8" fillId="61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0" fillId="44" borderId="87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59" fillId="61" borderId="87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44" borderId="87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61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45" fillId="0" borderId="91" applyNumberFormat="0" applyFill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1" applyNumberFormat="0" applyFill="0" applyAlignment="0" applyProtection="0"/>
    <xf numFmtId="0" fontId="30" fillId="8" borderId="87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38" fillId="13" borderId="89" applyNumberFormat="0" applyAlignment="0" applyProtection="0"/>
    <xf numFmtId="0" fontId="38" fillId="13" borderId="103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39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19" fillId="5" borderId="83" applyNumberFormat="0" applyAlignment="0" applyProtection="0"/>
    <xf numFmtId="0" fontId="27" fillId="13" borderId="101" applyNumberFormat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19" fillId="39" borderId="102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19" fillId="5" borderId="88" applyNumberFormat="0" applyAlignment="0" applyProtection="0"/>
    <xf numFmtId="0" fontId="19" fillId="39" borderId="102" applyNumberFormat="0" applyAlignment="0" applyProtection="0"/>
    <xf numFmtId="0" fontId="45" fillId="0" borderId="91" applyNumberFormat="0" applyFill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61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92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45" fillId="0" borderId="96" applyNumberFormat="0" applyFill="0" applyAlignment="0" applyProtection="0"/>
    <xf numFmtId="0" fontId="30" fillId="8" borderId="101" applyNumberFormat="0" applyAlignment="0" applyProtection="0"/>
    <xf numFmtId="0" fontId="30" fillId="8" borderId="87" applyNumberFormat="0" applyAlignment="0" applyProtection="0"/>
    <xf numFmtId="0" fontId="59" fillId="61" borderId="92" applyNumberFormat="0" applyAlignment="0" applyProtection="0"/>
    <xf numFmtId="0" fontId="38" fillId="13" borderId="94" applyNumberFormat="0" applyAlignment="0" applyProtection="0"/>
    <xf numFmtId="0" fontId="30" fillId="8" borderId="87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45" borderId="92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19" fillId="39" borderId="93" applyNumberFormat="0" applyAlignment="0" applyProtection="0"/>
    <xf numFmtId="0" fontId="30" fillId="45" borderId="92" applyNumberFormat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87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45" borderId="87" applyNumberFormat="0" applyAlignment="0" applyProtection="0"/>
    <xf numFmtId="0" fontId="38" fillId="61" borderId="89" applyNumberFormat="0" applyAlignment="0" applyProtection="0"/>
    <xf numFmtId="0" fontId="19" fillId="5" borderId="93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39" borderId="88" applyNumberFormat="0" applyAlignment="0" applyProtection="0"/>
    <xf numFmtId="0" fontId="30" fillId="45" borderId="87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44" borderId="87" applyNumberFormat="0" applyAlignment="0" applyProtection="0"/>
    <xf numFmtId="0" fontId="38" fillId="13" borderId="103" applyNumberFormat="0" applyAlignment="0" applyProtection="0"/>
    <xf numFmtId="0" fontId="19" fillId="39" borderId="88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8" fillId="13" borderId="89" applyNumberFormat="0" applyAlignment="0" applyProtection="0"/>
    <xf numFmtId="0" fontId="38" fillId="61" borderId="89" applyNumberFormat="0" applyAlignment="0" applyProtection="0"/>
    <xf numFmtId="0" fontId="30" fillId="45" borderId="87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44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9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89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103" applyNumberFormat="0" applyAlignment="0" applyProtection="0"/>
    <xf numFmtId="0" fontId="19" fillId="39" borderId="93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92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95" applyNumberFormat="0" applyFill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61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59" fillId="61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6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38" fillId="13" borderId="103" applyNumberFormat="0" applyAlignment="0" applyProtection="0"/>
    <xf numFmtId="0" fontId="30" fillId="8" borderId="9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19" fillId="5" borderId="93" applyNumberFormat="0" applyAlignment="0" applyProtection="0"/>
    <xf numFmtId="0" fontId="19" fillId="39" borderId="102" applyNumberFormat="0" applyAlignment="0" applyProtection="0"/>
    <xf numFmtId="0" fontId="38" fillId="61" borderId="10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45" fillId="0" borderId="96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59" fillId="61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45" fillId="0" borderId="90" applyNumberFormat="0" applyFill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45" fillId="0" borderId="90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45" fillId="0" borderId="95" applyNumberFormat="0" applyFill="0" applyAlignment="0" applyProtection="0"/>
    <xf numFmtId="0" fontId="30" fillId="8" borderId="101" applyNumberFormat="0" applyAlignment="0" applyProtection="0"/>
    <xf numFmtId="0" fontId="30" fillId="45" borderId="92" applyNumberFormat="0" applyAlignment="0" applyProtection="0"/>
    <xf numFmtId="0" fontId="27" fillId="13" borderId="101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5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0" fillId="8" borderId="101" applyNumberFormat="0" applyAlignment="0" applyProtection="0"/>
    <xf numFmtId="0" fontId="45" fillId="0" borderId="95" applyNumberFormat="0" applyFill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95" applyNumberFormat="0" applyFill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38" fillId="61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30" fillId="8" borderId="9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45" borderId="92" applyNumberFormat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19" fillId="39" borderId="88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9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8" fillId="61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8" fillId="61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61" borderId="94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44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87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0" fillId="44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94" applyNumberFormat="0" applyAlignment="0" applyProtection="0"/>
    <xf numFmtId="0" fontId="27" fillId="13" borderId="87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0" applyNumberFormat="0" applyFill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27" fillId="13" borderId="92" applyNumberFormat="0" applyAlignment="0" applyProtection="0"/>
    <xf numFmtId="0" fontId="38" fillId="61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39" borderId="9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38" fillId="13" borderId="94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87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45" fillId="0" borderId="96" applyNumberFormat="0" applyFill="0" applyAlignment="0" applyProtection="0"/>
    <xf numFmtId="0" fontId="30" fillId="44" borderId="92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8" fillId="61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5" borderId="87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45" borderId="87" applyNumberFormat="0" applyAlignment="0" applyProtection="0"/>
    <xf numFmtId="0" fontId="30" fillId="8" borderId="92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19" fillId="39" borderId="88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105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44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61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1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1" applyNumberFormat="0" applyFill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30" fillId="44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61" borderId="89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19" fillId="5" borderId="88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19" fillId="5" borderId="88" applyNumberFormat="0" applyAlignment="0" applyProtection="0"/>
    <xf numFmtId="0" fontId="38" fillId="13" borderId="89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19" fillId="5" borderId="88" applyNumberFormat="0" applyAlignment="0" applyProtection="0"/>
    <xf numFmtId="0" fontId="30" fillId="8" borderId="87" applyNumberFormat="0" applyAlignment="0" applyProtection="0"/>
    <xf numFmtId="0" fontId="27" fillId="13" borderId="87" applyNumberFormat="0" applyAlignment="0" applyProtection="0"/>
    <xf numFmtId="0" fontId="45" fillId="0" borderId="90" applyNumberFormat="0" applyFill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61" borderId="9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38" fillId="61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59" fillId="61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45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44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59" fillId="61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0" fillId="44" borderId="101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0" fillId="8" borderId="101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44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8" fillId="61" borderId="94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8" fillId="61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59" fillId="61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8" borderId="101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93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59" fillId="61" borderId="92" applyNumberFormat="0" applyAlignment="0" applyProtection="0"/>
    <xf numFmtId="0" fontId="30" fillId="45" borderId="92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93" applyNumberFormat="0" applyAlignment="0" applyProtection="0"/>
    <xf numFmtId="0" fontId="38" fillId="61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96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44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59" fillId="61" borderId="92" applyNumberFormat="0" applyAlignment="0" applyProtection="0"/>
    <xf numFmtId="0" fontId="19" fillId="39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30" fillId="44" borderId="92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38" fillId="13" borderId="94" applyNumberFormat="0" applyAlignment="0" applyProtection="0"/>
    <xf numFmtId="0" fontId="59" fillId="61" borderId="92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8" fillId="61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59" fillId="61" borderId="92" applyNumberFormat="0" applyAlignment="0" applyProtection="0"/>
    <xf numFmtId="0" fontId="30" fillId="44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45" borderId="92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19" fillId="39" borderId="93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101" applyNumberFormat="0" applyAlignment="0" applyProtection="0"/>
    <xf numFmtId="0" fontId="27" fillId="13" borderId="92" applyNumberFormat="0" applyAlignment="0" applyProtection="0"/>
    <xf numFmtId="0" fontId="27" fillId="13" borderId="101" applyNumberFormat="0" applyAlignment="0" applyProtection="0"/>
    <xf numFmtId="0" fontId="38" fillId="13" borderId="94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94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9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38" fillId="13" borderId="94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38" fillId="13" borderId="94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39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27" fillId="13" borderId="9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95" applyNumberFormat="0" applyFill="0" applyAlignment="0" applyProtection="0"/>
    <xf numFmtId="0" fontId="19" fillId="5" borderId="102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45" borderId="92" applyNumberFormat="0" applyAlignment="0" applyProtection="0"/>
    <xf numFmtId="0" fontId="19" fillId="5" borderId="102" applyNumberFormat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59" fillId="61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95" applyNumberFormat="0" applyFill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45" borderId="9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0" fillId="45" borderId="92" applyNumberFormat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59" fillId="61" borderId="92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19" fillId="5" borderId="102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45" fillId="0" borderId="95" applyNumberFormat="0" applyFill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38" fillId="13" borderId="94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45" fillId="0" borderId="105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5" applyNumberFormat="0" applyFill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5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59" fillId="61" borderId="101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45" fillId="0" borderId="104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102" applyNumberFormat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61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59" fillId="61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44" borderId="101" applyNumberFormat="0" applyAlignment="0" applyProtection="0"/>
    <xf numFmtId="0" fontId="30" fillId="45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8" fillId="61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61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44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9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27" fillId="13" borderId="9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9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45" fillId="0" borderId="105" applyNumberFormat="0" applyFill="0" applyAlignment="0" applyProtection="0"/>
    <xf numFmtId="0" fontId="30" fillId="44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8" fillId="13" borderId="94" applyNumberFormat="0" applyAlignment="0" applyProtection="0"/>
    <xf numFmtId="0" fontId="45" fillId="0" borderId="104" applyNumberFormat="0" applyFill="0" applyAlignment="0" applyProtection="0"/>
    <xf numFmtId="0" fontId="30" fillId="8" borderId="92" applyNumberFormat="0" applyAlignment="0" applyProtection="0"/>
    <xf numFmtId="0" fontId="45" fillId="0" borderId="104" applyNumberFormat="0" applyFill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27" fillId="13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30" fillId="8" borderId="87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19" fillId="5" borderId="88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8" fillId="13" borderId="89" applyNumberFormat="0" applyAlignment="0" applyProtection="0"/>
    <xf numFmtId="0" fontId="30" fillId="8" borderId="101" applyNumberFormat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45" fillId="0" borderId="90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0" fillId="44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45" fillId="0" borderId="96" applyNumberFormat="0" applyFill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38" fillId="61" borderId="94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19" fillId="5" borderId="93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19" fillId="5" borderId="93" applyNumberFormat="0" applyAlignment="0" applyProtection="0"/>
    <xf numFmtId="0" fontId="38" fillId="13" borderId="94" applyNumberFormat="0" applyAlignment="0" applyProtection="0"/>
    <xf numFmtId="0" fontId="45" fillId="0" borderId="95" applyNumberFormat="0" applyFill="0" applyAlignment="0" applyProtection="0"/>
    <xf numFmtId="0" fontId="45" fillId="0" borderId="95" applyNumberFormat="0" applyFill="0" applyAlignment="0" applyProtection="0"/>
    <xf numFmtId="0" fontId="38" fillId="13" borderId="94" applyNumberFormat="0" applyAlignment="0" applyProtection="0"/>
    <xf numFmtId="0" fontId="38" fillId="13" borderId="94" applyNumberFormat="0" applyAlignment="0" applyProtection="0"/>
    <xf numFmtId="0" fontId="19" fillId="5" borderId="93" applyNumberFormat="0" applyAlignment="0" applyProtection="0"/>
    <xf numFmtId="0" fontId="30" fillId="8" borderId="92" applyNumberFormat="0" applyAlignment="0" applyProtection="0"/>
    <xf numFmtId="0" fontId="27" fillId="13" borderId="92" applyNumberFormat="0" applyAlignment="0" applyProtection="0"/>
    <xf numFmtId="0" fontId="45" fillId="0" borderId="95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61" borderId="103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38" fillId="61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59" fillId="61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27" fillId="13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45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44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92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59" fillId="61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44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8" fillId="61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30" fillId="45" borderId="101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61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5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44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59" fillId="61" borderId="101" applyNumberFormat="0" applyAlignment="0" applyProtection="0"/>
    <xf numFmtId="0" fontId="19" fillId="39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0" fillId="44" borderId="101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38" fillId="13" borderId="103" applyNumberFormat="0" applyAlignment="0" applyProtection="0"/>
    <xf numFmtId="0" fontId="59" fillId="61" borderId="101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30" fillId="44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45" borderId="101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19" fillId="39" borderId="102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38" fillId="13" borderId="10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38" fillId="13" borderId="10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39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19" fillId="5" borderId="9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59" fillId="61" borderId="101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45" fillId="0" borderId="104" applyNumberFormat="0" applyFill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61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0" fillId="8" borderId="101" applyNumberFormat="0" applyAlignment="0" applyProtection="0"/>
    <xf numFmtId="0" fontId="45" fillId="0" borderId="104" applyNumberFormat="0" applyFill="0" applyAlignment="0" applyProtection="0"/>
    <xf numFmtId="0" fontId="27" fillId="13" borderId="97" applyNumberFormat="0" applyAlignment="0" applyProtection="0"/>
    <xf numFmtId="0" fontId="27" fillId="13" borderId="97" applyNumberFormat="0" applyAlignment="0" applyProtection="0"/>
    <xf numFmtId="0" fontId="27" fillId="13" borderId="97" applyNumberFormat="0" applyAlignment="0" applyProtection="0"/>
    <xf numFmtId="0" fontId="27" fillId="13" borderId="97" applyNumberFormat="0" applyAlignment="0" applyProtection="0"/>
    <xf numFmtId="0" fontId="27" fillId="13" borderId="97" applyNumberFormat="0" applyAlignment="0" applyProtection="0"/>
    <xf numFmtId="0" fontId="30" fillId="8" borderId="97" applyNumberFormat="0" applyAlignment="0" applyProtection="0"/>
    <xf numFmtId="0" fontId="30" fillId="8" borderId="97" applyNumberFormat="0" applyAlignment="0" applyProtection="0"/>
    <xf numFmtId="0" fontId="30" fillId="8" borderId="97" applyNumberFormat="0" applyAlignment="0" applyProtection="0"/>
    <xf numFmtId="0" fontId="30" fillId="8" borderId="97" applyNumberFormat="0" applyAlignment="0" applyProtection="0"/>
    <xf numFmtId="0" fontId="30" fillId="8" borderId="97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98" applyNumberFormat="0" applyAlignment="0" applyProtection="0"/>
    <xf numFmtId="0" fontId="19" fillId="5" borderId="98" applyNumberFormat="0" applyAlignment="0" applyProtection="0"/>
    <xf numFmtId="0" fontId="19" fillId="5" borderId="98" applyNumberFormat="0" applyAlignment="0" applyProtection="0"/>
    <xf numFmtId="0" fontId="19" fillId="5" borderId="98" applyNumberFormat="0" applyAlignment="0" applyProtection="0"/>
    <xf numFmtId="0" fontId="19" fillId="5" borderId="98" applyNumberFormat="0" applyAlignment="0" applyProtection="0"/>
    <xf numFmtId="0" fontId="38" fillId="13" borderId="99" applyNumberFormat="0" applyAlignment="0" applyProtection="0"/>
    <xf numFmtId="0" fontId="38" fillId="13" borderId="99" applyNumberFormat="0" applyAlignment="0" applyProtection="0"/>
    <xf numFmtId="0" fontId="38" fillId="13" borderId="99" applyNumberFormat="0" applyAlignment="0" applyProtection="0"/>
    <xf numFmtId="0" fontId="38" fillId="13" borderId="99" applyNumberFormat="0" applyAlignment="0" applyProtection="0"/>
    <xf numFmtId="0" fontId="38" fillId="13" borderId="99" applyNumberFormat="0" applyAlignment="0" applyProtection="0"/>
    <xf numFmtId="0" fontId="45" fillId="0" borderId="100" applyNumberFormat="0" applyFill="0" applyAlignment="0" applyProtection="0"/>
    <xf numFmtId="0" fontId="45" fillId="0" borderId="100" applyNumberFormat="0" applyFill="0" applyAlignment="0" applyProtection="0"/>
    <xf numFmtId="0" fontId="45" fillId="0" borderId="100" applyNumberFormat="0" applyFill="0" applyAlignment="0" applyProtection="0"/>
    <xf numFmtId="0" fontId="45" fillId="0" borderId="100" applyNumberFormat="0" applyFill="0" applyAlignment="0" applyProtection="0"/>
    <xf numFmtId="0" fontId="45" fillId="0" borderId="100" applyNumberFormat="0" applyFill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0" fillId="44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45" fillId="0" borderId="105" applyNumberFormat="0" applyFill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38" fillId="61" borderId="103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19" fillId="5" borderId="102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38" fillId="13" borderId="103" applyNumberFormat="0" applyAlignment="0" applyProtection="0"/>
    <xf numFmtId="0" fontId="45" fillId="0" borderId="104" applyNumberFormat="0" applyFill="0" applyAlignment="0" applyProtection="0"/>
    <xf numFmtId="0" fontId="45" fillId="0" borderId="104" applyNumberFormat="0" applyFill="0" applyAlignment="0" applyProtection="0"/>
    <xf numFmtId="0" fontId="38" fillId="13" borderId="103" applyNumberFormat="0" applyAlignment="0" applyProtection="0"/>
    <xf numFmtId="0" fontId="38" fillId="13" borderId="103" applyNumberFormat="0" applyAlignment="0" applyProtection="0"/>
    <xf numFmtId="0" fontId="19" fillId="5" borderId="102" applyNumberFormat="0" applyAlignment="0" applyProtection="0"/>
    <xf numFmtId="0" fontId="30" fillId="8" borderId="101" applyNumberFormat="0" applyAlignment="0" applyProtection="0"/>
    <xf numFmtId="0" fontId="27" fillId="13" borderId="101" applyNumberFormat="0" applyAlignment="0" applyProtection="0"/>
    <xf numFmtId="0" fontId="45" fillId="0" borderId="104" applyNumberFormat="0" applyFill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59" fillId="61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27" fillId="13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45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44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30" fillId="8" borderId="101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39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9" fillId="5" borderId="102" applyNumberFormat="0" applyAlignment="0" applyProtection="0"/>
    <xf numFmtId="0" fontId="109" fillId="0" borderId="0"/>
    <xf numFmtId="168" fontId="106" fillId="0" borderId="0" applyFont="0" applyFill="0" applyBorder="0" applyAlignment="0" applyProtection="0"/>
    <xf numFmtId="0" fontId="73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112" fillId="0" borderId="0"/>
    <xf numFmtId="0" fontId="7" fillId="0" borderId="0"/>
    <xf numFmtId="44" fontId="7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6" fillId="0" borderId="0"/>
    <xf numFmtId="44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1382">
    <xf numFmtId="0" fontId="0" fillId="0" borderId="0" xfId="0"/>
    <xf numFmtId="0" fontId="48" fillId="0" borderId="0" xfId="3" applyFont="1" applyAlignment="1">
      <alignment horizontal="left" vertical="center"/>
    </xf>
    <xf numFmtId="0" fontId="49" fillId="0" borderId="0" xfId="107" applyFont="1" applyAlignment="1">
      <alignment vertical="center"/>
    </xf>
    <xf numFmtId="0" fontId="51" fillId="0" borderId="0" xfId="3" applyFont="1" applyAlignment="1">
      <alignment vertical="center"/>
    </xf>
    <xf numFmtId="0" fontId="50" fillId="0" borderId="0" xfId="3" applyFont="1" applyAlignment="1">
      <alignment vertical="center"/>
    </xf>
    <xf numFmtId="0" fontId="49" fillId="0" borderId="0" xfId="3" applyFont="1" applyAlignment="1">
      <alignment vertical="center"/>
    </xf>
    <xf numFmtId="0" fontId="51" fillId="0" borderId="0" xfId="3" applyFont="1" applyAlignment="1">
      <alignment horizontal="right" vertical="center"/>
    </xf>
    <xf numFmtId="0" fontId="51" fillId="0" borderId="0" xfId="3" applyFont="1" applyAlignment="1">
      <alignment horizontal="center" vertical="center"/>
    </xf>
    <xf numFmtId="0" fontId="65" fillId="0" borderId="0" xfId="113" applyFont="1" applyAlignment="1">
      <alignment vertical="center"/>
    </xf>
    <xf numFmtId="0" fontId="58" fillId="0" borderId="0" xfId="113" applyFont="1" applyAlignment="1">
      <alignment horizontal="center" vertical="center"/>
    </xf>
    <xf numFmtId="0" fontId="65" fillId="0" borderId="0" xfId="113" applyFont="1" applyAlignment="1">
      <alignment horizontal="right" vertical="center"/>
    </xf>
    <xf numFmtId="0" fontId="58" fillId="0" borderId="0" xfId="113" applyFont="1" applyAlignment="1">
      <alignment vertical="center"/>
    </xf>
    <xf numFmtId="0" fontId="67" fillId="0" borderId="0" xfId="113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113" applyFont="1" applyAlignment="1">
      <alignment horizontal="right" vertical="center"/>
    </xf>
    <xf numFmtId="0" fontId="66" fillId="0" borderId="0" xfId="113" applyFont="1" applyAlignment="1">
      <alignment vertical="center"/>
    </xf>
    <xf numFmtId="0" fontId="66" fillId="0" borderId="0" xfId="113" applyFont="1" applyAlignment="1">
      <alignment horizontal="center" vertical="center"/>
    </xf>
    <xf numFmtId="0" fontId="57" fillId="0" borderId="0" xfId="113" applyFont="1" applyAlignment="1">
      <alignment vertical="center"/>
    </xf>
    <xf numFmtId="207" fontId="51" fillId="0" borderId="0" xfId="113" applyNumberFormat="1" applyFont="1" applyAlignment="1">
      <alignment vertical="center"/>
    </xf>
    <xf numFmtId="0" fontId="51" fillId="0" borderId="0" xfId="113" applyFont="1" applyAlignment="1">
      <alignment vertical="center"/>
    </xf>
    <xf numFmtId="4" fontId="65" fillId="0" borderId="0" xfId="113" applyNumberFormat="1" applyFont="1" applyAlignment="1">
      <alignment horizontal="center" vertical="center"/>
    </xf>
    <xf numFmtId="0" fontId="57" fillId="0" borderId="0" xfId="113" applyFont="1" applyAlignment="1">
      <alignment horizontal="right" vertical="center"/>
    </xf>
    <xf numFmtId="210" fontId="58" fillId="0" borderId="0" xfId="113" applyNumberFormat="1" applyFont="1" applyAlignment="1">
      <alignment vertical="center"/>
    </xf>
    <xf numFmtId="10" fontId="65" fillId="0" borderId="0" xfId="113" applyNumberFormat="1" applyFont="1" applyAlignment="1">
      <alignment vertical="center"/>
    </xf>
    <xf numFmtId="8" fontId="65" fillId="0" borderId="0" xfId="113" applyNumberFormat="1" applyFont="1" applyAlignment="1">
      <alignment vertical="center"/>
    </xf>
    <xf numFmtId="0" fontId="51" fillId="0" borderId="0" xfId="99" applyFont="1" applyAlignment="1">
      <alignment vertical="center"/>
    </xf>
    <xf numFmtId="0" fontId="66" fillId="0" borderId="0" xfId="97" applyFont="1" applyAlignment="1">
      <alignment vertical="center"/>
    </xf>
    <xf numFmtId="0" fontId="66" fillId="0" borderId="0" xfId="97" applyFont="1" applyAlignment="1">
      <alignment horizontal="center" vertical="center"/>
    </xf>
    <xf numFmtId="168" fontId="66" fillId="0" borderId="0" xfId="49" applyFont="1" applyFill="1" applyBorder="1" applyAlignment="1" applyProtection="1">
      <alignment vertical="center"/>
    </xf>
    <xf numFmtId="0" fontId="72" fillId="0" borderId="0" xfId="97" applyFont="1" applyAlignment="1">
      <alignment vertical="center"/>
    </xf>
    <xf numFmtId="0" fontId="72" fillId="0" borderId="0" xfId="97" applyFont="1" applyAlignment="1">
      <alignment horizontal="center" vertical="center"/>
    </xf>
    <xf numFmtId="168" fontId="72" fillId="0" borderId="0" xfId="49" applyFont="1" applyFill="1" applyAlignment="1" applyProtection="1">
      <alignment vertical="center"/>
    </xf>
    <xf numFmtId="0" fontId="51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right" vertical="center"/>
    </xf>
    <xf numFmtId="9" fontId="51" fillId="0" borderId="0" xfId="0" applyNumberFormat="1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10" fontId="51" fillId="0" borderId="0" xfId="1168" applyNumberFormat="1" applyFont="1" applyBorder="1" applyAlignment="1" applyProtection="1">
      <alignment horizontal="center" vertical="center"/>
    </xf>
    <xf numFmtId="205" fontId="51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3" fontId="54" fillId="0" borderId="0" xfId="0" applyNumberFormat="1" applyFont="1" applyAlignment="1">
      <alignment horizontal="center" vertical="center"/>
    </xf>
    <xf numFmtId="0" fontId="58" fillId="0" borderId="0" xfId="3" applyFont="1" applyAlignment="1">
      <alignment vertical="center"/>
    </xf>
    <xf numFmtId="0" fontId="70" fillId="0" borderId="0" xfId="3" applyFont="1" applyAlignment="1">
      <alignment vertical="center"/>
    </xf>
    <xf numFmtId="0" fontId="54" fillId="0" borderId="0" xfId="3" applyFont="1" applyAlignment="1">
      <alignment horizontal="right" vertical="center"/>
    </xf>
    <xf numFmtId="0" fontId="51" fillId="0" borderId="0" xfId="546" applyFont="1" applyAlignment="1">
      <alignment vertical="center"/>
    </xf>
    <xf numFmtId="0" fontId="72" fillId="0" borderId="0" xfId="97" applyFont="1" applyAlignment="1">
      <alignment horizontal="left" vertical="center"/>
    </xf>
    <xf numFmtId="0" fontId="81" fillId="0" borderId="0" xfId="487" applyFont="1" applyAlignment="1">
      <alignment vertical="center"/>
    </xf>
    <xf numFmtId="0" fontId="80" fillId="0" borderId="0" xfId="487" applyFont="1" applyAlignment="1">
      <alignment vertical="center"/>
    </xf>
    <xf numFmtId="0" fontId="87" fillId="0" borderId="0" xfId="487" applyFont="1" applyAlignment="1">
      <alignment vertical="center"/>
    </xf>
    <xf numFmtId="207" fontId="65" fillId="0" borderId="0" xfId="113" applyNumberFormat="1" applyFont="1" applyAlignment="1">
      <alignment vertical="center"/>
    </xf>
    <xf numFmtId="207" fontId="58" fillId="0" borderId="0" xfId="113" applyNumberFormat="1" applyFont="1" applyAlignment="1">
      <alignment vertical="center"/>
    </xf>
    <xf numFmtId="0" fontId="70" fillId="0" borderId="0" xfId="113" applyFont="1" applyAlignment="1">
      <alignment vertical="center"/>
    </xf>
    <xf numFmtId="0" fontId="66" fillId="0" borderId="0" xfId="97" applyFont="1" applyAlignment="1">
      <alignment horizontal="right" vertical="center"/>
    </xf>
    <xf numFmtId="206" fontId="58" fillId="0" borderId="0" xfId="1097" applyNumberFormat="1" applyFont="1" applyFill="1" applyBorder="1" applyAlignment="1" applyProtection="1">
      <alignment horizontal="center" vertical="center"/>
    </xf>
    <xf numFmtId="0" fontId="70" fillId="0" borderId="0" xfId="113" applyFont="1" applyAlignment="1">
      <alignment horizontal="left" vertical="center"/>
    </xf>
    <xf numFmtId="0" fontId="86" fillId="0" borderId="0" xfId="570" applyFont="1" applyAlignment="1">
      <alignment vertical="center"/>
    </xf>
    <xf numFmtId="0" fontId="76" fillId="0" borderId="0" xfId="1112" applyFont="1" applyAlignment="1">
      <alignment horizontal="center" vertical="center"/>
    </xf>
    <xf numFmtId="0" fontId="51" fillId="0" borderId="30" xfId="0" applyFont="1" applyBorder="1" applyAlignment="1">
      <alignment horizontal="left" vertical="center"/>
    </xf>
    <xf numFmtId="0" fontId="51" fillId="0" borderId="18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0" fillId="0" borderId="0" xfId="0" applyFont="1" applyAlignment="1">
      <alignment horizontal="right" vertical="center"/>
    </xf>
    <xf numFmtId="164" fontId="51" fillId="0" borderId="33" xfId="50" applyFont="1" applyFill="1" applyBorder="1" applyAlignment="1" applyProtection="1">
      <alignment vertical="center"/>
    </xf>
    <xf numFmtId="0" fontId="82" fillId="0" borderId="0" xfId="3" applyFont="1" applyAlignment="1">
      <alignment vertical="center"/>
    </xf>
    <xf numFmtId="0" fontId="58" fillId="0" borderId="0" xfId="97" applyFont="1" applyAlignment="1">
      <alignment horizontal="right" vertical="center"/>
    </xf>
    <xf numFmtId="0" fontId="52" fillId="0" borderId="33" xfId="0" applyFont="1" applyBorder="1" applyAlignment="1">
      <alignment horizontal="center" vertical="center"/>
    </xf>
    <xf numFmtId="215" fontId="51" fillId="0" borderId="33" xfId="50" applyNumberFormat="1" applyFont="1" applyFill="1" applyBorder="1" applyAlignment="1" applyProtection="1">
      <alignment vertical="center"/>
    </xf>
    <xf numFmtId="0" fontId="51" fillId="0" borderId="33" xfId="0" applyFont="1" applyBorder="1" applyAlignment="1">
      <alignment vertical="center"/>
    </xf>
    <xf numFmtId="209" fontId="51" fillId="0" borderId="33" xfId="50" applyNumberFormat="1" applyFont="1" applyFill="1" applyBorder="1" applyAlignment="1" applyProtection="1">
      <alignment vertical="center"/>
    </xf>
    <xf numFmtId="10" fontId="51" fillId="0" borderId="33" xfId="1168" applyNumberFormat="1" applyFont="1" applyFill="1" applyBorder="1" applyAlignment="1" applyProtection="1">
      <alignment horizontal="center" vertical="center"/>
    </xf>
    <xf numFmtId="205" fontId="51" fillId="0" borderId="33" xfId="1168" applyNumberFormat="1" applyFont="1" applyFill="1" applyBorder="1" applyAlignment="1" applyProtection="1">
      <alignment horizontal="center" vertical="center"/>
    </xf>
    <xf numFmtId="0" fontId="52" fillId="0" borderId="0" xfId="3" applyFont="1" applyAlignment="1">
      <alignment vertical="center"/>
    </xf>
    <xf numFmtId="0" fontId="10" fillId="0" borderId="0" xfId="113" applyFont="1" applyAlignment="1">
      <alignment vertical="center"/>
    </xf>
    <xf numFmtId="0" fontId="58" fillId="0" borderId="14" xfId="113" applyFont="1" applyBorder="1" applyAlignment="1">
      <alignment horizontal="right" vertical="center"/>
    </xf>
    <xf numFmtId="10" fontId="58" fillId="0" borderId="0" xfId="113" applyNumberFormat="1" applyFont="1" applyAlignment="1">
      <alignment horizontal="center" vertical="center"/>
    </xf>
    <xf numFmtId="0" fontId="70" fillId="0" borderId="0" xfId="113" applyFont="1" applyAlignment="1">
      <alignment horizontal="right" vertical="center"/>
    </xf>
    <xf numFmtId="0" fontId="71" fillId="0" borderId="0" xfId="113" applyFont="1" applyAlignment="1">
      <alignment horizontal="center" vertical="center"/>
    </xf>
    <xf numFmtId="208" fontId="58" fillId="0" borderId="0" xfId="107" applyNumberFormat="1" applyFont="1" applyAlignment="1">
      <alignment horizontal="center" vertical="center"/>
    </xf>
    <xf numFmtId="208" fontId="58" fillId="0" borderId="34" xfId="107" applyNumberFormat="1" applyFont="1" applyBorder="1" applyAlignment="1">
      <alignment horizontal="center" vertical="center"/>
    </xf>
    <xf numFmtId="9" fontId="70" fillId="0" borderId="0" xfId="113" applyNumberFormat="1" applyFont="1" applyAlignment="1">
      <alignment horizontal="center" vertical="center"/>
    </xf>
    <xf numFmtId="4" fontId="57" fillId="0" borderId="33" xfId="113" applyNumberFormat="1" applyFont="1" applyBorder="1" applyAlignment="1">
      <alignment vertical="center"/>
    </xf>
    <xf numFmtId="4" fontId="70" fillId="0" borderId="0" xfId="113" applyNumberFormat="1" applyFont="1" applyAlignment="1">
      <alignment vertical="center"/>
    </xf>
    <xf numFmtId="2" fontId="65" fillId="0" borderId="0" xfId="113" applyNumberFormat="1" applyFont="1" applyAlignment="1">
      <alignment vertical="center"/>
    </xf>
    <xf numFmtId="209" fontId="50" fillId="0" borderId="15" xfId="50" applyNumberFormat="1" applyFont="1" applyFill="1" applyBorder="1" applyAlignment="1" applyProtection="1">
      <alignment vertical="center"/>
    </xf>
    <xf numFmtId="209" fontId="50" fillId="0" borderId="36" xfId="50" applyNumberFormat="1" applyFont="1" applyFill="1" applyBorder="1" applyAlignment="1" applyProtection="1">
      <alignment vertical="center"/>
    </xf>
    <xf numFmtId="43" fontId="70" fillId="0" borderId="0" xfId="3" applyNumberFormat="1" applyFont="1" applyAlignment="1">
      <alignment vertical="center"/>
    </xf>
    <xf numFmtId="215" fontId="50" fillId="0" borderId="42" xfId="50" applyNumberFormat="1" applyFont="1" applyFill="1" applyBorder="1" applyAlignment="1" applyProtection="1">
      <alignment vertical="center"/>
    </xf>
    <xf numFmtId="49" fontId="52" fillId="0" borderId="15" xfId="0" applyNumberFormat="1" applyFont="1" applyBorder="1" applyAlignment="1">
      <alignment horizontal="right" vertical="center"/>
    </xf>
    <xf numFmtId="164" fontId="50" fillId="0" borderId="36" xfId="50" applyFont="1" applyFill="1" applyBorder="1" applyAlignment="1" applyProtection="1">
      <alignment vertical="center"/>
    </xf>
    <xf numFmtId="3" fontId="52" fillId="0" borderId="15" xfId="214" applyNumberFormat="1" applyFont="1" applyFill="1" applyBorder="1" applyAlignment="1" applyProtection="1">
      <alignment horizontal="right" vertical="center" indent="1"/>
    </xf>
    <xf numFmtId="164" fontId="50" fillId="0" borderId="15" xfId="50" applyFont="1" applyFill="1" applyBorder="1" applyAlignment="1" applyProtection="1">
      <alignment vertical="center"/>
    </xf>
    <xf numFmtId="0" fontId="54" fillId="0" borderId="0" xfId="3" applyFont="1" applyAlignment="1">
      <alignment vertical="center"/>
    </xf>
    <xf numFmtId="0" fontId="58" fillId="33" borderId="43" xfId="1134" applyFont="1" applyFill="1" applyBorder="1" applyAlignment="1" applyProtection="1">
      <alignment horizontal="right" vertical="center"/>
    </xf>
    <xf numFmtId="0" fontId="58" fillId="0" borderId="14" xfId="97" applyFont="1" applyBorder="1" applyAlignment="1">
      <alignment horizontal="right" vertical="center"/>
    </xf>
    <xf numFmtId="215" fontId="51" fillId="0" borderId="44" xfId="50" applyNumberFormat="1" applyFont="1" applyFill="1" applyBorder="1" applyAlignment="1" applyProtection="1">
      <alignment vertical="center"/>
    </xf>
    <xf numFmtId="164" fontId="51" fillId="0" borderId="28" xfId="50" applyFont="1" applyFill="1" applyBorder="1" applyAlignment="1" applyProtection="1">
      <alignment vertical="center"/>
    </xf>
    <xf numFmtId="0" fontId="52" fillId="0" borderId="0" xfId="0" applyFont="1" applyAlignment="1">
      <alignment vertical="center"/>
    </xf>
    <xf numFmtId="0" fontId="52" fillId="0" borderId="15" xfId="0" applyFont="1" applyBorder="1" applyAlignment="1">
      <alignment horizontal="center" vertical="center"/>
    </xf>
    <xf numFmtId="3" fontId="52" fillId="0" borderId="15" xfId="0" applyNumberFormat="1" applyFont="1" applyBorder="1" applyAlignment="1">
      <alignment horizontal="center" vertical="center"/>
    </xf>
    <xf numFmtId="205" fontId="72" fillId="68" borderId="33" xfId="777" applyNumberFormat="1" applyFont="1" applyFill="1" applyBorder="1" applyAlignment="1" applyProtection="1">
      <alignment horizontal="center" vertical="center"/>
    </xf>
    <xf numFmtId="10" fontId="51" fillId="0" borderId="41" xfId="1168" applyNumberFormat="1" applyFont="1" applyFill="1" applyBorder="1" applyAlignment="1" applyProtection="1">
      <alignment horizontal="center" vertical="center"/>
    </xf>
    <xf numFmtId="205" fontId="72" fillId="68" borderId="41" xfId="777" applyNumberFormat="1" applyFont="1" applyFill="1" applyBorder="1" applyAlignment="1" applyProtection="1">
      <alignment horizontal="center" vertical="center"/>
    </xf>
    <xf numFmtId="209" fontId="51" fillId="0" borderId="41" xfId="50" applyNumberFormat="1" applyFont="1" applyFill="1" applyBorder="1" applyAlignment="1" applyProtection="1">
      <alignment vertical="center"/>
    </xf>
    <xf numFmtId="215" fontId="51" fillId="0" borderId="42" xfId="50" applyNumberFormat="1" applyFont="1" applyFill="1" applyBorder="1" applyAlignment="1" applyProtection="1">
      <alignment vertical="center"/>
    </xf>
    <xf numFmtId="3" fontId="52" fillId="0" borderId="42" xfId="0" applyNumberFormat="1" applyFont="1" applyBorder="1" applyAlignment="1">
      <alignment horizontal="center" vertical="center"/>
    </xf>
    <xf numFmtId="43" fontId="51" fillId="0" borderId="0" xfId="214" applyFont="1" applyAlignment="1" applyProtection="1">
      <alignment vertical="center"/>
    </xf>
    <xf numFmtId="207" fontId="93" fillId="0" borderId="0" xfId="113" applyNumberFormat="1" applyFont="1" applyAlignment="1">
      <alignment vertical="center"/>
    </xf>
    <xf numFmtId="212" fontId="67" fillId="0" borderId="0" xfId="777" applyNumberFormat="1" applyFont="1" applyFill="1" applyBorder="1" applyAlignment="1" applyProtection="1">
      <alignment vertical="center"/>
    </xf>
    <xf numFmtId="0" fontId="98" fillId="0" borderId="0" xfId="9109" applyFont="1" applyAlignment="1" applyProtection="1">
      <alignment vertical="center"/>
    </xf>
    <xf numFmtId="10" fontId="90" fillId="0" borderId="0" xfId="9109" applyNumberFormat="1" applyAlignment="1" applyProtection="1">
      <alignment vertical="center"/>
    </xf>
    <xf numFmtId="10" fontId="65" fillId="0" borderId="33" xfId="777" applyNumberFormat="1" applyFont="1" applyFill="1" applyBorder="1" applyAlignment="1" applyProtection="1">
      <alignment horizontal="center" vertical="center"/>
    </xf>
    <xf numFmtId="0" fontId="90" fillId="0" borderId="0" xfId="9109" applyAlignment="1" applyProtection="1">
      <alignment vertical="center"/>
    </xf>
    <xf numFmtId="10" fontId="65" fillId="0" borderId="47" xfId="777" applyNumberFormat="1" applyFont="1" applyFill="1" applyBorder="1" applyAlignment="1" applyProtection="1">
      <alignment horizontal="center" vertical="center"/>
    </xf>
    <xf numFmtId="10" fontId="67" fillId="0" borderId="48" xfId="777" applyNumberFormat="1" applyFont="1" applyFill="1" applyBorder="1" applyAlignment="1" applyProtection="1">
      <alignment horizontal="center" vertical="center"/>
    </xf>
    <xf numFmtId="212" fontId="65" fillId="0" borderId="0" xfId="777" applyNumberFormat="1" applyFont="1" applyFill="1" applyBorder="1" applyAlignment="1" applyProtection="1">
      <alignment horizontal="center" vertical="center" wrapText="1"/>
    </xf>
    <xf numFmtId="10" fontId="65" fillId="0" borderId="0" xfId="777" applyNumberFormat="1" applyFont="1" applyFill="1" applyBorder="1" applyAlignment="1" applyProtection="1">
      <alignment horizontal="center" vertical="center"/>
    </xf>
    <xf numFmtId="10" fontId="67" fillId="0" borderId="15" xfId="777" applyNumberFormat="1" applyFont="1" applyFill="1" applyBorder="1" applyAlignment="1" applyProtection="1">
      <alignment horizontal="center" vertical="center"/>
    </xf>
    <xf numFmtId="10" fontId="67" fillId="0" borderId="36" xfId="777" applyNumberFormat="1" applyFont="1" applyFill="1" applyBorder="1" applyAlignment="1" applyProtection="1">
      <alignment horizontal="center" vertical="center"/>
    </xf>
    <xf numFmtId="10" fontId="58" fillId="0" borderId="33" xfId="777" applyNumberFormat="1" applyFont="1" applyFill="1" applyBorder="1" applyAlignment="1" applyProtection="1">
      <alignment horizontal="center" vertical="center"/>
    </xf>
    <xf numFmtId="10" fontId="65" fillId="0" borderId="34" xfId="777" applyNumberFormat="1" applyFont="1" applyFill="1" applyBorder="1" applyAlignment="1" applyProtection="1">
      <alignment horizontal="center" vertical="center"/>
    </xf>
    <xf numFmtId="10" fontId="67" fillId="0" borderId="0" xfId="777" applyNumberFormat="1" applyFont="1" applyFill="1" applyBorder="1" applyAlignment="1" applyProtection="1">
      <alignment horizontal="center" vertical="center"/>
    </xf>
    <xf numFmtId="10" fontId="58" fillId="0" borderId="0" xfId="777" applyNumberFormat="1" applyFont="1" applyFill="1" applyBorder="1" applyAlignment="1" applyProtection="1">
      <alignment horizontal="center" vertical="center"/>
    </xf>
    <xf numFmtId="10" fontId="84" fillId="0" borderId="15" xfId="777" applyNumberFormat="1" applyFont="1" applyFill="1" applyBorder="1" applyAlignment="1" applyProtection="1">
      <alignment horizontal="center" vertical="center"/>
    </xf>
    <xf numFmtId="0" fontId="99" fillId="0" borderId="0" xfId="9109" applyFont="1" applyAlignment="1" applyProtection="1">
      <alignment horizontal="left" vertical="center"/>
    </xf>
    <xf numFmtId="43" fontId="51" fillId="0" borderId="0" xfId="3" applyNumberFormat="1" applyFont="1" applyAlignment="1">
      <alignment vertical="center"/>
    </xf>
    <xf numFmtId="0" fontId="52" fillId="0" borderId="0" xfId="3" applyFont="1" applyAlignment="1">
      <alignment horizontal="center" vertical="center"/>
    </xf>
    <xf numFmtId="164" fontId="51" fillId="0" borderId="73" xfId="50" applyFont="1" applyFill="1" applyBorder="1" applyAlignment="1" applyProtection="1">
      <alignment vertical="center"/>
    </xf>
    <xf numFmtId="0" fontId="72" fillId="0" borderId="70" xfId="97" applyFont="1" applyBorder="1" applyAlignment="1">
      <alignment vertical="center"/>
    </xf>
    <xf numFmtId="164" fontId="51" fillId="0" borderId="70" xfId="50" applyFont="1" applyFill="1" applyBorder="1" applyAlignment="1" applyProtection="1">
      <alignment vertical="center"/>
    </xf>
    <xf numFmtId="0" fontId="78" fillId="0" borderId="70" xfId="97" applyFont="1" applyBorder="1" applyAlignment="1">
      <alignment horizontal="center" vertical="center"/>
    </xf>
    <xf numFmtId="43" fontId="58" fillId="0" borderId="0" xfId="113" applyNumberFormat="1" applyFont="1" applyAlignment="1">
      <alignment vertical="center"/>
    </xf>
    <xf numFmtId="0" fontId="51" fillId="0" borderId="33" xfId="0" applyFont="1" applyBorder="1" applyAlignment="1">
      <alignment horizontal="left" vertical="center"/>
    </xf>
    <xf numFmtId="0" fontId="52" fillId="0" borderId="70" xfId="0" applyFont="1" applyBorder="1" applyAlignment="1">
      <alignment horizontal="center" vertical="center"/>
    </xf>
    <xf numFmtId="10" fontId="70" fillId="0" borderId="0" xfId="113" applyNumberFormat="1" applyFont="1" applyAlignment="1">
      <alignment horizontal="center" vertical="center"/>
    </xf>
    <xf numFmtId="209" fontId="50" fillId="0" borderId="48" xfId="50" applyNumberFormat="1" applyFont="1" applyFill="1" applyBorder="1" applyAlignment="1" applyProtection="1">
      <alignment vertical="center"/>
    </xf>
    <xf numFmtId="209" fontId="51" fillId="0" borderId="70" xfId="50" applyNumberFormat="1" applyFont="1" applyFill="1" applyBorder="1" applyAlignment="1" applyProtection="1">
      <alignment vertical="center"/>
    </xf>
    <xf numFmtId="3" fontId="52" fillId="0" borderId="70" xfId="0" applyNumberFormat="1" applyFont="1" applyBorder="1" applyAlignment="1">
      <alignment horizontal="center" vertical="center"/>
    </xf>
    <xf numFmtId="0" fontId="69" fillId="69" borderId="107" xfId="113" applyFont="1" applyFill="1" applyBorder="1" applyAlignment="1">
      <alignment horizontal="center" vertical="center"/>
    </xf>
    <xf numFmtId="0" fontId="94" fillId="0" borderId="0" xfId="487" applyFont="1" applyAlignment="1">
      <alignment vertical="top" wrapText="1"/>
    </xf>
    <xf numFmtId="164" fontId="65" fillId="0" borderId="73" xfId="50" applyFont="1" applyFill="1" applyBorder="1" applyAlignment="1" applyProtection="1">
      <alignment vertical="center"/>
    </xf>
    <xf numFmtId="0" fontId="72" fillId="0" borderId="109" xfId="97" applyFont="1" applyBorder="1" applyAlignment="1">
      <alignment vertical="center"/>
    </xf>
    <xf numFmtId="167" fontId="78" fillId="0" borderId="109" xfId="97" applyNumberFormat="1" applyFont="1" applyBorder="1" applyAlignment="1">
      <alignment horizontal="center" vertical="center"/>
    </xf>
    <xf numFmtId="164" fontId="51" fillId="0" borderId="109" xfId="50" applyFont="1" applyFill="1" applyBorder="1" applyAlignment="1" applyProtection="1">
      <alignment vertical="center"/>
    </xf>
    <xf numFmtId="167" fontId="78" fillId="0" borderId="70" xfId="97" applyNumberFormat="1" applyFont="1" applyBorder="1" applyAlignment="1">
      <alignment horizontal="center" vertical="center"/>
    </xf>
    <xf numFmtId="164" fontId="50" fillId="0" borderId="44" xfId="50" applyFont="1" applyFill="1" applyBorder="1" applyAlignment="1" applyProtection="1">
      <alignment vertical="center"/>
    </xf>
    <xf numFmtId="217" fontId="51" fillId="0" borderId="109" xfId="214" applyNumberFormat="1" applyFont="1" applyFill="1" applyBorder="1" applyAlignment="1" applyProtection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78" fillId="0" borderId="109" xfId="97" applyFont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8" fillId="0" borderId="0" xfId="1112" applyFont="1" applyAlignment="1">
      <alignment horizontal="center" vertical="center"/>
    </xf>
    <xf numFmtId="3" fontId="51" fillId="0" borderId="109" xfId="214" applyNumberFormat="1" applyFont="1" applyFill="1" applyBorder="1" applyAlignment="1">
      <alignment horizontal="center" vertical="center"/>
    </xf>
    <xf numFmtId="3" fontId="51" fillId="0" borderId="70" xfId="214" applyNumberFormat="1" applyFont="1" applyFill="1" applyBorder="1" applyAlignment="1">
      <alignment horizontal="center" vertical="center"/>
    </xf>
    <xf numFmtId="3" fontId="51" fillId="0" borderId="109" xfId="214" applyNumberFormat="1" applyFont="1" applyFill="1" applyBorder="1" applyAlignment="1" applyProtection="1">
      <alignment horizontal="center" vertical="center"/>
    </xf>
    <xf numFmtId="3" fontId="51" fillId="0" borderId="73" xfId="214" applyNumberFormat="1" applyFont="1" applyFill="1" applyBorder="1" applyAlignment="1" applyProtection="1">
      <alignment horizontal="center" vertical="center"/>
    </xf>
    <xf numFmtId="3" fontId="51" fillId="0" borderId="70" xfId="214" applyNumberFormat="1" applyFont="1" applyFill="1" applyBorder="1" applyAlignment="1" applyProtection="1">
      <alignment horizontal="center" vertical="center"/>
    </xf>
    <xf numFmtId="3" fontId="51" fillId="0" borderId="18" xfId="214" applyNumberFormat="1" applyFont="1" applyFill="1" applyBorder="1" applyAlignment="1" applyProtection="1">
      <alignment horizontal="center" vertical="center"/>
    </xf>
    <xf numFmtId="3" fontId="51" fillId="0" borderId="30" xfId="214" applyNumberFormat="1" applyFont="1" applyFill="1" applyBorder="1" applyAlignment="1" applyProtection="1">
      <alignment horizontal="center" vertical="center"/>
    </xf>
    <xf numFmtId="3" fontId="51" fillId="0" borderId="37" xfId="214" applyNumberFormat="1" applyFont="1" applyFill="1" applyBorder="1" applyAlignment="1" applyProtection="1">
      <alignment horizontal="center" vertical="center"/>
    </xf>
    <xf numFmtId="3" fontId="51" fillId="0" borderId="33" xfId="214" applyNumberFormat="1" applyFont="1" applyFill="1" applyBorder="1" applyAlignment="1" applyProtection="1">
      <alignment horizontal="center" vertical="center"/>
    </xf>
    <xf numFmtId="164" fontId="65" fillId="0" borderId="109" xfId="50" applyFont="1" applyFill="1" applyBorder="1" applyAlignment="1" applyProtection="1">
      <alignment vertical="center"/>
    </xf>
    <xf numFmtId="0" fontId="74" fillId="0" borderId="0" xfId="40294" applyFont="1" applyAlignment="1">
      <alignment vertical="center"/>
    </xf>
    <xf numFmtId="0" fontId="74" fillId="0" borderId="0" xfId="40294" applyFont="1" applyAlignment="1">
      <alignment horizontal="center" vertical="center"/>
    </xf>
    <xf numFmtId="0" fontId="75" fillId="0" borderId="110" xfId="9151" applyFont="1" applyBorder="1" applyAlignment="1">
      <alignment horizontal="left" vertical="center"/>
    </xf>
    <xf numFmtId="0" fontId="75" fillId="0" borderId="33" xfId="9151" applyFont="1" applyBorder="1" applyAlignment="1">
      <alignment horizontal="left" vertical="center"/>
    </xf>
    <xf numFmtId="4" fontId="75" fillId="0" borderId="33" xfId="9151" applyNumberFormat="1" applyFont="1" applyBorder="1" applyAlignment="1">
      <alignment horizontal="center" vertical="center"/>
    </xf>
    <xf numFmtId="4" fontId="75" fillId="0" borderId="111" xfId="9151" applyNumberFormat="1" applyFont="1" applyBorder="1" applyAlignment="1">
      <alignment horizontal="center" vertical="center"/>
    </xf>
    <xf numFmtId="2" fontId="74" fillId="0" borderId="0" xfId="40294" applyNumberFormat="1" applyFont="1" applyAlignment="1">
      <alignment vertical="center"/>
    </xf>
    <xf numFmtId="2" fontId="75" fillId="0" borderId="33" xfId="9151" applyNumberFormat="1" applyFont="1" applyBorder="1" applyAlignment="1">
      <alignment horizontal="center" vertical="center"/>
    </xf>
    <xf numFmtId="2" fontId="75" fillId="0" borderId="111" xfId="9151" applyNumberFormat="1" applyFont="1" applyBorder="1" applyAlignment="1">
      <alignment horizontal="center" vertical="center"/>
    </xf>
    <xf numFmtId="10" fontId="69" fillId="73" borderId="115" xfId="9151" applyNumberFormat="1" applyFont="1" applyFill="1" applyBorder="1" applyAlignment="1">
      <alignment horizontal="center" vertical="center"/>
    </xf>
    <xf numFmtId="0" fontId="76" fillId="0" borderId="0" xfId="40294" applyFont="1" applyAlignment="1">
      <alignment horizontal="center" vertical="center"/>
    </xf>
    <xf numFmtId="0" fontId="76" fillId="0" borderId="0" xfId="40294" applyFont="1" applyAlignment="1">
      <alignment vertical="center"/>
    </xf>
    <xf numFmtId="209" fontId="51" fillId="0" borderId="0" xfId="546" applyNumberFormat="1" applyFont="1" applyAlignment="1">
      <alignment vertical="center"/>
    </xf>
    <xf numFmtId="0" fontId="65" fillId="0" borderId="0" xfId="487" applyFont="1" applyAlignment="1">
      <alignment vertical="center"/>
    </xf>
    <xf numFmtId="0" fontId="65" fillId="0" borderId="0" xfId="9116" applyFont="1" applyAlignment="1">
      <alignment vertical="center"/>
    </xf>
    <xf numFmtId="37" fontId="65" fillId="0" borderId="110" xfId="29" applyFont="1" applyBorder="1" applyAlignment="1">
      <alignment horizontal="center" vertical="center" wrapText="1"/>
    </xf>
    <xf numFmtId="218" fontId="65" fillId="0" borderId="33" xfId="29" applyNumberFormat="1" applyFont="1" applyBorder="1" applyAlignment="1">
      <alignment horizontal="center" vertical="center"/>
    </xf>
    <xf numFmtId="0" fontId="65" fillId="0" borderId="33" xfId="9116" applyFont="1" applyBorder="1" applyAlignment="1">
      <alignment horizontal="center" vertical="center"/>
    </xf>
    <xf numFmtId="37" fontId="65" fillId="0" borderId="33" xfId="29" applyFont="1" applyBorder="1" applyAlignment="1">
      <alignment horizontal="center" vertical="center" wrapText="1"/>
    </xf>
    <xf numFmtId="37" fontId="65" fillId="0" borderId="33" xfId="29" applyFont="1" applyBorder="1" applyAlignment="1">
      <alignment horizontal="left" vertical="center" wrapText="1"/>
    </xf>
    <xf numFmtId="10" fontId="67" fillId="0" borderId="111" xfId="777" applyNumberFormat="1" applyFont="1" applyFill="1" applyBorder="1" applyAlignment="1" applyProtection="1">
      <alignment horizontal="center" vertical="center"/>
    </xf>
    <xf numFmtId="0" fontId="65" fillId="0" borderId="110" xfId="9116" applyFont="1" applyBorder="1" applyAlignment="1">
      <alignment horizontal="center" vertical="center" wrapText="1"/>
    </xf>
    <xf numFmtId="218" fontId="65" fillId="0" borderId="33" xfId="9116" applyNumberFormat="1" applyFont="1" applyBorder="1" applyAlignment="1">
      <alignment horizontal="center" vertical="center" wrapText="1"/>
    </xf>
    <xf numFmtId="0" fontId="65" fillId="0" borderId="47" xfId="9116" applyFont="1" applyBorder="1" applyAlignment="1">
      <alignment horizontal="center" vertical="center" wrapText="1"/>
    </xf>
    <xf numFmtId="0" fontId="65" fillId="0" borderId="47" xfId="9116" applyFont="1" applyBorder="1" applyAlignment="1">
      <alignment horizontal="center" vertical="center"/>
    </xf>
    <xf numFmtId="37" fontId="65" fillId="0" borderId="47" xfId="29" applyFont="1" applyBorder="1" applyAlignment="1">
      <alignment horizontal="center" vertical="center" wrapText="1"/>
    </xf>
    <xf numFmtId="0" fontId="65" fillId="0" borderId="47" xfId="9116" applyFont="1" applyBorder="1" applyAlignment="1">
      <alignment vertical="center"/>
    </xf>
    <xf numFmtId="0" fontId="65" fillId="0" borderId="0" xfId="9116" applyFont="1" applyAlignment="1">
      <alignment horizontal="center" vertical="center" wrapText="1"/>
    </xf>
    <xf numFmtId="0" fontId="65" fillId="0" borderId="0" xfId="9116" applyFont="1" applyAlignment="1">
      <alignment horizontal="center" vertical="center"/>
    </xf>
    <xf numFmtId="37" fontId="65" fillId="0" borderId="0" xfId="29" applyFont="1" applyAlignment="1">
      <alignment vertical="center"/>
    </xf>
    <xf numFmtId="0" fontId="65" fillId="0" borderId="34" xfId="9116" applyFont="1" applyBorder="1" applyAlignment="1">
      <alignment horizontal="center" vertical="center" wrapText="1"/>
    </xf>
    <xf numFmtId="0" fontId="65" fillId="0" borderId="34" xfId="9116" applyFont="1" applyBorder="1" applyAlignment="1">
      <alignment horizontal="center" vertical="center"/>
    </xf>
    <xf numFmtId="216" fontId="65" fillId="0" borderId="34" xfId="29" applyNumberFormat="1" applyFont="1" applyBorder="1" applyAlignment="1">
      <alignment horizontal="center" vertical="center" wrapText="1"/>
    </xf>
    <xf numFmtId="37" fontId="65" fillId="0" borderId="34" xfId="29" applyFont="1" applyBorder="1" applyAlignment="1">
      <alignment vertical="center"/>
    </xf>
    <xf numFmtId="9" fontId="65" fillId="0" borderId="34" xfId="777" applyFont="1" applyFill="1" applyBorder="1" applyAlignment="1" applyProtection="1">
      <alignment horizontal="center" vertical="center"/>
    </xf>
    <xf numFmtId="37" fontId="65" fillId="0" borderId="33" xfId="29" applyFont="1" applyBorder="1" applyAlignment="1">
      <alignment horizontal="center" vertical="center"/>
    </xf>
    <xf numFmtId="37" fontId="65" fillId="0" borderId="33" xfId="29" applyFont="1" applyBorder="1" applyAlignment="1">
      <alignment horizontal="left" vertical="center"/>
    </xf>
    <xf numFmtId="10" fontId="67" fillId="0" borderId="111" xfId="29" applyNumberFormat="1" applyFont="1" applyBorder="1" applyAlignment="1">
      <alignment horizontal="center" vertical="center"/>
    </xf>
    <xf numFmtId="0" fontId="58" fillId="0" borderId="0" xfId="9116" applyFont="1" applyAlignment="1">
      <alignment vertical="center"/>
    </xf>
    <xf numFmtId="0" fontId="58" fillId="0" borderId="110" xfId="9116" applyFont="1" applyBorder="1" applyAlignment="1">
      <alignment vertical="center"/>
    </xf>
    <xf numFmtId="0" fontId="58" fillId="0" borderId="33" xfId="9116" applyFont="1" applyBorder="1" applyAlignment="1">
      <alignment vertical="center"/>
    </xf>
    <xf numFmtId="0" fontId="58" fillId="0" borderId="33" xfId="9116" applyFont="1" applyBorder="1" applyAlignment="1">
      <alignment horizontal="center" vertical="center" wrapText="1"/>
    </xf>
    <xf numFmtId="37" fontId="58" fillId="0" borderId="33" xfId="29" applyFont="1" applyBorder="1" applyAlignment="1">
      <alignment horizontal="left" vertical="center"/>
    </xf>
    <xf numFmtId="10" fontId="84" fillId="0" borderId="111" xfId="777" applyNumberFormat="1" applyFont="1" applyFill="1" applyBorder="1" applyAlignment="1" applyProtection="1">
      <alignment horizontal="center" vertical="center"/>
    </xf>
    <xf numFmtId="0" fontId="65" fillId="0" borderId="40" xfId="9116" applyFont="1" applyBorder="1" applyAlignment="1">
      <alignment horizontal="center" vertical="center"/>
    </xf>
    <xf numFmtId="17" fontId="65" fillId="0" borderId="47" xfId="9116" applyNumberFormat="1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/>
    </xf>
    <xf numFmtId="0" fontId="65" fillId="0" borderId="35" xfId="9116" applyFont="1" applyBorder="1" applyAlignment="1">
      <alignment horizontal="center" vertical="center"/>
    </xf>
    <xf numFmtId="17" fontId="65" fillId="0" borderId="34" xfId="9116" applyNumberFormat="1" applyFont="1" applyBorder="1" applyAlignment="1">
      <alignment horizontal="center" vertical="center"/>
    </xf>
    <xf numFmtId="37" fontId="65" fillId="0" borderId="34" xfId="29" applyFont="1" applyBorder="1" applyAlignment="1">
      <alignment horizontal="left" vertical="center"/>
    </xf>
    <xf numFmtId="10" fontId="65" fillId="0" borderId="0" xfId="9116" applyNumberFormat="1" applyFont="1" applyAlignment="1">
      <alignment vertical="center"/>
    </xf>
    <xf numFmtId="17" fontId="65" fillId="0" borderId="0" xfId="9116" applyNumberFormat="1" applyFont="1" applyAlignment="1">
      <alignment horizontal="center" vertical="center"/>
    </xf>
    <xf numFmtId="37" fontId="65" fillId="0" borderId="0" xfId="29" applyFont="1" applyAlignment="1">
      <alignment horizontal="left" vertical="center"/>
    </xf>
    <xf numFmtId="37" fontId="67" fillId="0" borderId="0" xfId="29" applyFont="1" applyAlignment="1">
      <alignment horizontal="center" vertical="center"/>
    </xf>
    <xf numFmtId="17" fontId="65" fillId="0" borderId="0" xfId="9116" applyNumberFormat="1" applyFont="1" applyAlignment="1">
      <alignment vertical="center"/>
    </xf>
    <xf numFmtId="0" fontId="65" fillId="0" borderId="14" xfId="9116" applyFont="1" applyBorder="1" applyAlignment="1">
      <alignment vertical="center"/>
    </xf>
    <xf numFmtId="37" fontId="58" fillId="0" borderId="0" xfId="29" applyFont="1" applyAlignment="1">
      <alignment horizontal="right" vertical="center"/>
    </xf>
    <xf numFmtId="37" fontId="58" fillId="0" borderId="0" xfId="29" applyFont="1" applyAlignment="1">
      <alignment horizontal="left" vertical="center"/>
    </xf>
    <xf numFmtId="37" fontId="84" fillId="0" borderId="0" xfId="29" applyFont="1" applyAlignment="1">
      <alignment horizontal="center" vertical="center"/>
    </xf>
    <xf numFmtId="10" fontId="84" fillId="0" borderId="15" xfId="29" applyNumberFormat="1" applyFont="1" applyBorder="1" applyAlignment="1">
      <alignment horizontal="center" vertical="center"/>
    </xf>
    <xf numFmtId="216" fontId="65" fillId="0" borderId="0" xfId="29" applyNumberFormat="1" applyFont="1" applyAlignment="1">
      <alignment horizontal="left" vertical="center"/>
    </xf>
    <xf numFmtId="10" fontId="65" fillId="0" borderId="0" xfId="29" applyNumberFormat="1" applyFont="1" applyAlignment="1">
      <alignment horizontal="center" vertical="center"/>
    </xf>
    <xf numFmtId="10" fontId="65" fillId="0" borderId="15" xfId="9116" applyNumberFormat="1" applyFont="1" applyBorder="1" applyAlignment="1">
      <alignment horizontal="center" vertical="center"/>
    </xf>
    <xf numFmtId="0" fontId="67" fillId="0" borderId="0" xfId="9116" applyFont="1" applyAlignment="1">
      <alignment horizontal="center" vertical="center"/>
    </xf>
    <xf numFmtId="10" fontId="58" fillId="0" borderId="111" xfId="777" applyNumberFormat="1" applyFont="1" applyBorder="1" applyAlignment="1" applyProtection="1">
      <alignment horizontal="center" vertical="center"/>
    </xf>
    <xf numFmtId="10" fontId="58" fillId="0" borderId="111" xfId="9116" applyNumberFormat="1" applyFont="1" applyBorder="1" applyAlignment="1">
      <alignment horizontal="center" vertical="center"/>
    </xf>
    <xf numFmtId="211" fontId="65" fillId="0" borderId="33" xfId="0" applyNumberFormat="1" applyFont="1" applyBorder="1" applyAlignment="1">
      <alignment horizontal="center" vertical="center"/>
    </xf>
    <xf numFmtId="3" fontId="65" fillId="0" borderId="33" xfId="0" applyNumberFormat="1" applyFont="1" applyBorder="1" applyAlignment="1">
      <alignment horizontal="center" vertical="center"/>
    </xf>
    <xf numFmtId="214" fontId="51" fillId="0" borderId="33" xfId="0" applyNumberFormat="1" applyFont="1" applyBorder="1" applyAlignment="1">
      <alignment horizontal="center" vertical="center"/>
    </xf>
    <xf numFmtId="10" fontId="65" fillId="0" borderId="33" xfId="1" applyNumberFormat="1" applyFont="1" applyFill="1" applyBorder="1" applyAlignment="1" applyProtection="1">
      <alignment horizontal="center" vertical="center"/>
    </xf>
    <xf numFmtId="213" fontId="51" fillId="0" borderId="33" xfId="0" applyNumberFormat="1" applyFont="1" applyBorder="1" applyAlignment="1">
      <alignment horizontal="center" vertical="center"/>
    </xf>
    <xf numFmtId="43" fontId="51" fillId="0" borderId="0" xfId="0" applyNumberFormat="1" applyFont="1" applyAlignment="1">
      <alignment vertical="center"/>
    </xf>
    <xf numFmtId="0" fontId="65" fillId="0" borderId="0" xfId="40304" applyFont="1" applyAlignment="1">
      <alignment vertical="center"/>
    </xf>
    <xf numFmtId="0" fontId="65" fillId="0" borderId="47" xfId="40304" applyFont="1" applyBorder="1" applyAlignment="1">
      <alignment vertical="center"/>
    </xf>
    <xf numFmtId="0" fontId="58" fillId="0" borderId="48" xfId="40304" applyFont="1" applyBorder="1" applyAlignment="1">
      <alignment horizontal="center" vertical="center"/>
    </xf>
    <xf numFmtId="0" fontId="67" fillId="0" borderId="0" xfId="40304" applyFont="1" applyAlignment="1">
      <alignment vertical="center"/>
    </xf>
    <xf numFmtId="0" fontId="67" fillId="0" borderId="14" xfId="40304" applyFont="1" applyBorder="1" applyAlignment="1">
      <alignment horizontal="left" vertical="center"/>
    </xf>
    <xf numFmtId="17" fontId="67" fillId="0" borderId="0" xfId="40305" applyNumberFormat="1" applyFont="1" applyAlignment="1">
      <alignment horizontal="center" vertical="center"/>
    </xf>
    <xf numFmtId="0" fontId="67" fillId="0" borderId="15" xfId="40304" applyFont="1" applyBorder="1" applyAlignment="1">
      <alignment horizontal="center" vertical="center"/>
    </xf>
    <xf numFmtId="212" fontId="67" fillId="0" borderId="0" xfId="40305" applyNumberFormat="1" applyFont="1" applyAlignment="1">
      <alignment vertical="center"/>
    </xf>
    <xf numFmtId="10" fontId="67" fillId="0" borderId="0" xfId="40305" applyNumberFormat="1" applyFont="1" applyAlignment="1">
      <alignment vertical="center"/>
    </xf>
    <xf numFmtId="0" fontId="67" fillId="0" borderId="35" xfId="40304" applyFont="1" applyBorder="1" applyAlignment="1">
      <alignment horizontal="left" vertical="center"/>
    </xf>
    <xf numFmtId="0" fontId="67" fillId="0" borderId="34" xfId="40304" applyFont="1" applyBorder="1" applyAlignment="1">
      <alignment vertical="center"/>
    </xf>
    <xf numFmtId="17" fontId="67" fillId="0" borderId="34" xfId="40305" applyNumberFormat="1" applyFont="1" applyBorder="1" applyAlignment="1">
      <alignment horizontal="center" vertical="center"/>
    </xf>
    <xf numFmtId="0" fontId="65" fillId="0" borderId="34" xfId="40304" applyFont="1" applyBorder="1" applyAlignment="1">
      <alignment vertical="center"/>
    </xf>
    <xf numFmtId="10" fontId="67" fillId="0" borderId="34" xfId="40305" applyNumberFormat="1" applyFont="1" applyBorder="1" applyAlignment="1">
      <alignment vertical="center"/>
    </xf>
    <xf numFmtId="0" fontId="67" fillId="0" borderId="36" xfId="40304" applyFont="1" applyBorder="1" applyAlignment="1">
      <alignment horizontal="center" vertical="center"/>
    </xf>
    <xf numFmtId="37" fontId="65" fillId="0" borderId="40" xfId="29" applyFont="1" applyBorder="1" applyAlignment="1">
      <alignment horizontal="center" vertical="center" wrapText="1"/>
    </xf>
    <xf numFmtId="0" fontId="65" fillId="0" borderId="124" xfId="9116" applyFont="1" applyBorder="1" applyAlignment="1">
      <alignment horizontal="center" vertical="center" wrapText="1"/>
    </xf>
    <xf numFmtId="218" fontId="65" fillId="0" borderId="125" xfId="9116" applyNumberFormat="1" applyFont="1" applyBorder="1" applyAlignment="1">
      <alignment horizontal="center" vertical="center" wrapText="1"/>
    </xf>
    <xf numFmtId="0" fontId="65" fillId="0" borderId="125" xfId="9116" applyFont="1" applyBorder="1" applyAlignment="1">
      <alignment horizontal="center" vertical="center"/>
    </xf>
    <xf numFmtId="37" fontId="65" fillId="0" borderId="125" xfId="29" applyFont="1" applyBorder="1" applyAlignment="1">
      <alignment horizontal="center" vertical="center" wrapText="1"/>
    </xf>
    <xf numFmtId="37" fontId="65" fillId="0" borderId="125" xfId="29" applyFont="1" applyBorder="1" applyAlignment="1">
      <alignment horizontal="left" vertical="center" wrapText="1"/>
    </xf>
    <xf numFmtId="10" fontId="65" fillId="0" borderId="125" xfId="777" applyNumberFormat="1" applyFont="1" applyFill="1" applyBorder="1" applyAlignment="1" applyProtection="1">
      <alignment horizontal="center" vertical="center"/>
    </xf>
    <xf numFmtId="165" fontId="67" fillId="0" borderId="126" xfId="9117" applyFont="1" applyFill="1" applyBorder="1" applyAlignment="1" applyProtection="1">
      <alignment horizontal="center" vertical="center"/>
    </xf>
    <xf numFmtId="10" fontId="65" fillId="0" borderId="128" xfId="777" applyNumberFormat="1" applyFont="1" applyFill="1" applyBorder="1" applyAlignment="1" applyProtection="1">
      <alignment horizontal="center" vertical="center"/>
    </xf>
    <xf numFmtId="10" fontId="67" fillId="0" borderId="129" xfId="777" applyNumberFormat="1" applyFont="1" applyFill="1" applyBorder="1" applyAlignment="1" applyProtection="1">
      <alignment horizontal="center" vertical="center"/>
    </xf>
    <xf numFmtId="0" fontId="65" fillId="0" borderId="130" xfId="9116" applyFont="1" applyBorder="1" applyAlignment="1">
      <alignment vertical="center"/>
    </xf>
    <xf numFmtId="0" fontId="65" fillId="0" borderId="130" xfId="9116" applyFont="1" applyBorder="1" applyAlignment="1">
      <alignment horizontal="center" vertical="center"/>
    </xf>
    <xf numFmtId="10" fontId="65" fillId="0" borderId="130" xfId="29" applyNumberFormat="1" applyFont="1" applyBorder="1" applyAlignment="1">
      <alignment horizontal="center" vertical="center"/>
    </xf>
    <xf numFmtId="37" fontId="67" fillId="0" borderId="130" xfId="29" applyFont="1" applyBorder="1" applyAlignment="1">
      <alignment horizontal="center" vertical="center"/>
    </xf>
    <xf numFmtId="3" fontId="51" fillId="0" borderId="33" xfId="0" applyNumberFormat="1" applyFont="1" applyBorder="1" applyAlignment="1">
      <alignment horizontal="center" vertical="center"/>
    </xf>
    <xf numFmtId="0" fontId="53" fillId="0" borderId="0" xfId="531" applyFont="1" applyAlignment="1">
      <alignment vertical="center"/>
    </xf>
    <xf numFmtId="0" fontId="48" fillId="0" borderId="0" xfId="0" applyFont="1" applyAlignment="1">
      <alignment vertical="center"/>
    </xf>
    <xf numFmtId="0" fontId="54" fillId="0" borderId="134" xfId="0" applyFont="1" applyBorder="1" applyAlignment="1">
      <alignment horizontal="left" vertical="center" indent="1"/>
    </xf>
    <xf numFmtId="0" fontId="54" fillId="0" borderId="137" xfId="0" applyFont="1" applyBorder="1" applyAlignment="1">
      <alignment horizontal="left" vertical="center" indent="1"/>
    </xf>
    <xf numFmtId="44" fontId="51" fillId="0" borderId="139" xfId="40303" applyFont="1" applyFill="1" applyBorder="1" applyAlignment="1" applyProtection="1">
      <alignment horizontal="right" vertical="center" wrapText="1"/>
    </xf>
    <xf numFmtId="10" fontId="51" fillId="0" borderId="139" xfId="0" applyNumberFormat="1" applyFont="1" applyBorder="1" applyAlignment="1">
      <alignment horizontal="right" vertical="center" wrapText="1"/>
    </xf>
    <xf numFmtId="44" fontId="51" fillId="0" borderId="0" xfId="0" applyNumberFormat="1" applyFont="1" applyAlignment="1">
      <alignment vertical="center"/>
    </xf>
    <xf numFmtId="0" fontId="56" fillId="0" borderId="134" xfId="0" applyFont="1" applyBorder="1" applyAlignment="1">
      <alignment horizontal="left" vertical="center" indent="1"/>
    </xf>
    <xf numFmtId="0" fontId="56" fillId="0" borderId="137" xfId="0" applyFont="1" applyBorder="1" applyAlignment="1">
      <alignment horizontal="left" vertical="center" indent="1"/>
    </xf>
    <xf numFmtId="0" fontId="56" fillId="0" borderId="140" xfId="0" applyFont="1" applyBorder="1" applyAlignment="1">
      <alignment horizontal="left" vertical="center" indent="1"/>
    </xf>
    <xf numFmtId="0" fontId="51" fillId="0" borderId="0" xfId="0" applyFont="1" applyAlignment="1">
      <alignment horizontal="right" vertical="center"/>
    </xf>
    <xf numFmtId="3" fontId="54" fillId="0" borderId="109" xfId="214" applyNumberFormat="1" applyFont="1" applyFill="1" applyBorder="1" applyAlignment="1" applyProtection="1">
      <alignment horizontal="center" vertical="center"/>
    </xf>
    <xf numFmtId="3" fontId="54" fillId="0" borderId="73" xfId="214" applyNumberFormat="1" applyFont="1" applyFill="1" applyBorder="1" applyAlignment="1" applyProtection="1">
      <alignment horizontal="center" vertical="center"/>
    </xf>
    <xf numFmtId="3" fontId="54" fillId="0" borderId="70" xfId="214" applyNumberFormat="1" applyFont="1" applyFill="1" applyBorder="1" applyAlignment="1" applyProtection="1">
      <alignment horizontal="center" vertical="center"/>
    </xf>
    <xf numFmtId="0" fontId="54" fillId="0" borderId="109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0" borderId="33" xfId="0" applyFont="1" applyBorder="1" applyAlignment="1">
      <alignment horizontal="center" vertical="center"/>
    </xf>
    <xf numFmtId="0" fontId="54" fillId="0" borderId="18" xfId="0" applyFont="1" applyBorder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4" fillId="0" borderId="108" xfId="0" applyFont="1" applyBorder="1" applyAlignment="1">
      <alignment horizontal="right" vertical="center"/>
    </xf>
    <xf numFmtId="0" fontId="54" fillId="0" borderId="72" xfId="0" applyFont="1" applyBorder="1" applyAlignment="1">
      <alignment horizontal="right" vertical="center"/>
    </xf>
    <xf numFmtId="0" fontId="54" fillId="0" borderId="71" xfId="0" applyFont="1" applyBorder="1" applyAlignment="1">
      <alignment horizontal="right" vertical="center"/>
    </xf>
    <xf numFmtId="0" fontId="54" fillId="0" borderId="43" xfId="0" applyFont="1" applyBorder="1" applyAlignment="1">
      <alignment horizontal="right" vertical="center"/>
    </xf>
    <xf numFmtId="0" fontId="54" fillId="0" borderId="17" xfId="0" applyFont="1" applyBorder="1" applyAlignment="1">
      <alignment horizontal="right" vertical="center"/>
    </xf>
    <xf numFmtId="0" fontId="54" fillId="0" borderId="12" xfId="0" applyFont="1" applyBorder="1" applyAlignment="1">
      <alignment horizontal="right" vertical="center"/>
    </xf>
    <xf numFmtId="0" fontId="54" fillId="0" borderId="38" xfId="0" applyFont="1" applyBorder="1" applyAlignment="1">
      <alignment horizontal="right" vertical="center"/>
    </xf>
    <xf numFmtId="0" fontId="54" fillId="0" borderId="32" xfId="0" applyFont="1" applyBorder="1" applyAlignment="1">
      <alignment horizontal="right" vertical="center"/>
    </xf>
    <xf numFmtId="0" fontId="54" fillId="0" borderId="116" xfId="0" applyFont="1" applyBorder="1" applyAlignment="1">
      <alignment horizontal="right" vertical="center"/>
    </xf>
    <xf numFmtId="3" fontId="54" fillId="0" borderId="71" xfId="0" applyNumberFormat="1" applyFont="1" applyBorder="1" applyAlignment="1">
      <alignment horizontal="right" vertical="center"/>
    </xf>
    <xf numFmtId="164" fontId="65" fillId="0" borderId="70" xfId="50" applyFont="1" applyFill="1" applyBorder="1" applyAlignment="1" applyProtection="1">
      <alignment vertical="center"/>
    </xf>
    <xf numFmtId="164" fontId="51" fillId="0" borderId="34" xfId="50" applyFont="1" applyFill="1" applyBorder="1" applyAlignment="1" applyProtection="1">
      <alignment vertical="center"/>
    </xf>
    <xf numFmtId="0" fontId="85" fillId="0" borderId="0" xfId="487" applyFont="1" applyAlignment="1">
      <alignment horizontal="left" vertical="center"/>
    </xf>
    <xf numFmtId="0" fontId="56" fillId="0" borderId="116" xfId="97" applyFont="1" applyBorder="1" applyAlignment="1">
      <alignment horizontal="center" vertical="center"/>
    </xf>
    <xf numFmtId="164" fontId="51" fillId="0" borderId="117" xfId="50" applyFont="1" applyFill="1" applyBorder="1" applyAlignment="1" applyProtection="1">
      <alignment vertical="center"/>
    </xf>
    <xf numFmtId="0" fontId="56" fillId="0" borderId="161" xfId="97" applyFont="1" applyBorder="1" applyAlignment="1">
      <alignment horizontal="center" vertical="center"/>
    </xf>
    <xf numFmtId="167" fontId="78" fillId="0" borderId="162" xfId="97" applyNumberFormat="1" applyFont="1" applyBorder="1" applyAlignment="1">
      <alignment horizontal="center" vertical="center"/>
    </xf>
    <xf numFmtId="164" fontId="51" fillId="0" borderId="162" xfId="50" applyFont="1" applyFill="1" applyBorder="1" applyAlignment="1" applyProtection="1">
      <alignment vertical="center"/>
    </xf>
    <xf numFmtId="3" fontId="51" fillId="0" borderId="162" xfId="214" applyNumberFormat="1" applyFont="1" applyFill="1" applyBorder="1" applyAlignment="1">
      <alignment horizontal="center" vertical="center"/>
    </xf>
    <xf numFmtId="164" fontId="51" fillId="0" borderId="163" xfId="50" applyFont="1" applyFill="1" applyBorder="1" applyAlignment="1" applyProtection="1">
      <alignment vertical="center"/>
    </xf>
    <xf numFmtId="0" fontId="56" fillId="0" borderId="164" xfId="97" applyFont="1" applyBorder="1" applyAlignment="1">
      <alignment horizontal="center" vertical="center"/>
    </xf>
    <xf numFmtId="164" fontId="51" fillId="0" borderId="165" xfId="50" applyFont="1" applyFill="1" applyBorder="1" applyAlignment="1" applyProtection="1">
      <alignment vertical="center"/>
    </xf>
    <xf numFmtId="0" fontId="56" fillId="0" borderId="110" xfId="97" applyFont="1" applyBorder="1" applyAlignment="1">
      <alignment horizontal="center" vertical="center"/>
    </xf>
    <xf numFmtId="167" fontId="78" fillId="0" borderId="33" xfId="97" applyNumberFormat="1" applyFont="1" applyBorder="1" applyAlignment="1">
      <alignment horizontal="center" vertical="center"/>
    </xf>
    <xf numFmtId="3" fontId="51" fillId="0" borderId="33" xfId="214" applyNumberFormat="1" applyFont="1" applyFill="1" applyBorder="1" applyAlignment="1">
      <alignment horizontal="center" vertical="center"/>
    </xf>
    <xf numFmtId="164" fontId="51" fillId="0" borderId="111" xfId="50" applyFont="1" applyFill="1" applyBorder="1" applyAlignment="1" applyProtection="1">
      <alignment vertical="center"/>
    </xf>
    <xf numFmtId="0" fontId="72" fillId="0" borderId="0" xfId="97" applyFont="1" applyAlignment="1">
      <alignment horizontal="right" vertical="center"/>
    </xf>
    <xf numFmtId="0" fontId="51" fillId="0" borderId="109" xfId="0" applyFont="1" applyBorder="1" applyAlignment="1">
      <alignment horizontal="center" vertical="center"/>
    </xf>
    <xf numFmtId="0" fontId="56" fillId="0" borderId="35" xfId="97" applyFont="1" applyBorder="1" applyAlignment="1">
      <alignment horizontal="right" vertical="center"/>
    </xf>
    <xf numFmtId="217" fontId="51" fillId="0" borderId="34" xfId="214" applyNumberFormat="1" applyFont="1" applyFill="1" applyBorder="1" applyAlignment="1" applyProtection="1">
      <alignment horizontal="center" vertical="center"/>
    </xf>
    <xf numFmtId="3" fontId="51" fillId="0" borderId="34" xfId="214" applyNumberFormat="1" applyFont="1" applyFill="1" applyBorder="1" applyAlignment="1" applyProtection="1">
      <alignment horizontal="center" vertical="center"/>
    </xf>
    <xf numFmtId="164" fontId="51" fillId="0" borderId="36" xfId="50" applyFont="1" applyFill="1" applyBorder="1" applyAlignment="1" applyProtection="1">
      <alignment vertical="center"/>
    </xf>
    <xf numFmtId="0" fontId="66" fillId="0" borderId="33" xfId="97" applyFont="1" applyBorder="1" applyAlignment="1">
      <alignment horizontal="right" vertical="center"/>
    </xf>
    <xf numFmtId="0" fontId="56" fillId="0" borderId="116" xfId="97" applyFont="1" applyBorder="1" applyAlignment="1">
      <alignment horizontal="right" vertical="center"/>
    </xf>
    <xf numFmtId="0" fontId="56" fillId="0" borderId="161" xfId="97" applyFont="1" applyBorder="1" applyAlignment="1">
      <alignment horizontal="right" vertical="center"/>
    </xf>
    <xf numFmtId="0" fontId="56" fillId="0" borderId="164" xfId="97" applyFont="1" applyBorder="1" applyAlignment="1">
      <alignment horizontal="right" vertical="center"/>
    </xf>
    <xf numFmtId="217" fontId="51" fillId="0" borderId="162" xfId="214" applyNumberFormat="1" applyFont="1" applyFill="1" applyBorder="1" applyAlignment="1" applyProtection="1">
      <alignment horizontal="center" vertical="center"/>
    </xf>
    <xf numFmtId="3" fontId="51" fillId="0" borderId="162" xfId="214" applyNumberFormat="1" applyFont="1" applyFill="1" applyBorder="1" applyAlignment="1" applyProtection="1">
      <alignment horizontal="center" vertical="center"/>
    </xf>
    <xf numFmtId="217" fontId="51" fillId="0" borderId="70" xfId="214" applyNumberFormat="1" applyFont="1" applyFill="1" applyBorder="1" applyAlignment="1" applyProtection="1">
      <alignment horizontal="center" vertical="center"/>
    </xf>
    <xf numFmtId="0" fontId="58" fillId="0" borderId="33" xfId="97" applyFont="1" applyBorder="1" applyAlignment="1">
      <alignment horizontal="right" vertical="center"/>
    </xf>
    <xf numFmtId="0" fontId="72" fillId="0" borderId="162" xfId="97" applyFont="1" applyBorder="1" applyAlignment="1">
      <alignment vertical="center"/>
    </xf>
    <xf numFmtId="0" fontId="78" fillId="0" borderId="162" xfId="97" applyFont="1" applyBorder="1" applyAlignment="1">
      <alignment horizontal="center" vertical="center"/>
    </xf>
    <xf numFmtId="0" fontId="51" fillId="0" borderId="109" xfId="3" applyFont="1" applyBorder="1" applyAlignment="1">
      <alignment vertical="center"/>
    </xf>
    <xf numFmtId="0" fontId="51" fillId="0" borderId="162" xfId="3" applyFont="1" applyBorder="1" applyAlignment="1">
      <alignment vertical="center"/>
    </xf>
    <xf numFmtId="0" fontId="51" fillId="0" borderId="70" xfId="3" applyFont="1" applyBorder="1" applyAlignment="1">
      <alignment vertical="center"/>
    </xf>
    <xf numFmtId="0" fontId="52" fillId="0" borderId="109" xfId="0" applyFont="1" applyBorder="1" applyAlignment="1">
      <alignment horizontal="center" vertical="center"/>
    </xf>
    <xf numFmtId="0" fontId="54" fillId="0" borderId="161" xfId="0" applyFont="1" applyBorder="1" applyAlignment="1">
      <alignment horizontal="right" vertical="center"/>
    </xf>
    <xf numFmtId="0" fontId="52" fillId="0" borderId="162" xfId="0" applyFont="1" applyBorder="1" applyAlignment="1">
      <alignment horizontal="center" vertical="center"/>
    </xf>
    <xf numFmtId="0" fontId="54" fillId="0" borderId="164" xfId="0" applyFont="1" applyBorder="1" applyAlignment="1">
      <alignment horizontal="right" vertical="center"/>
    </xf>
    <xf numFmtId="49" fontId="54" fillId="0" borderId="116" xfId="0" applyNumberFormat="1" applyFont="1" applyBorder="1" applyAlignment="1">
      <alignment horizontal="right" vertical="center"/>
    </xf>
    <xf numFmtId="49" fontId="54" fillId="0" borderId="161" xfId="0" applyNumberFormat="1" applyFont="1" applyBorder="1" applyAlignment="1">
      <alignment horizontal="right" vertical="center"/>
    </xf>
    <xf numFmtId="49" fontId="54" fillId="0" borderId="164" xfId="0" applyNumberFormat="1" applyFont="1" applyBorder="1" applyAlignment="1">
      <alignment horizontal="right" vertical="center"/>
    </xf>
    <xf numFmtId="49" fontId="54" fillId="0" borderId="110" xfId="0" applyNumberFormat="1" applyFont="1" applyBorder="1" applyAlignment="1">
      <alignment horizontal="right" vertical="center"/>
    </xf>
    <xf numFmtId="209" fontId="51" fillId="0" borderId="109" xfId="50" applyNumberFormat="1" applyFont="1" applyFill="1" applyBorder="1" applyAlignment="1" applyProtection="1">
      <alignment vertical="center"/>
    </xf>
    <xf numFmtId="215" fontId="51" fillId="0" borderId="117" xfId="50" applyNumberFormat="1" applyFont="1" applyFill="1" applyBorder="1" applyAlignment="1" applyProtection="1">
      <alignment vertical="center"/>
    </xf>
    <xf numFmtId="0" fontId="51" fillId="0" borderId="162" xfId="0" applyFont="1" applyBorder="1" applyAlignment="1">
      <alignment horizontal="center" vertical="center"/>
    </xf>
    <xf numFmtId="209" fontId="51" fillId="0" borderId="162" xfId="50" applyNumberFormat="1" applyFont="1" applyFill="1" applyBorder="1" applyAlignment="1" applyProtection="1">
      <alignment vertical="center"/>
    </xf>
    <xf numFmtId="215" fontId="51" fillId="0" borderId="163" xfId="50" applyNumberFormat="1" applyFont="1" applyFill="1" applyBorder="1" applyAlignment="1" applyProtection="1">
      <alignment vertical="center"/>
    </xf>
    <xf numFmtId="10" fontId="51" fillId="0" borderId="162" xfId="1" applyNumberFormat="1" applyFont="1" applyFill="1" applyBorder="1" applyAlignment="1" applyProtection="1">
      <alignment horizontal="center" vertical="center"/>
    </xf>
    <xf numFmtId="167" fontId="51" fillId="0" borderId="162" xfId="0" applyNumberFormat="1" applyFont="1" applyBorder="1" applyAlignment="1">
      <alignment horizontal="center" vertical="center"/>
    </xf>
    <xf numFmtId="10" fontId="51" fillId="0" borderId="70" xfId="1" applyNumberFormat="1" applyFont="1" applyFill="1" applyBorder="1" applyAlignment="1" applyProtection="1">
      <alignment horizontal="center" vertical="center"/>
    </xf>
    <xf numFmtId="167" fontId="51" fillId="0" borderId="70" xfId="0" applyNumberFormat="1" applyFont="1" applyBorder="1" applyAlignment="1">
      <alignment horizontal="center" vertical="center"/>
    </xf>
    <xf numFmtId="215" fontId="51" fillId="0" borderId="165" xfId="50" applyNumberFormat="1" applyFont="1" applyFill="1" applyBorder="1" applyAlignment="1" applyProtection="1">
      <alignment vertical="center"/>
    </xf>
    <xf numFmtId="0" fontId="54" fillId="0" borderId="35" xfId="0" applyFont="1" applyBorder="1" applyAlignment="1">
      <alignment horizontal="right" vertical="center"/>
    </xf>
    <xf numFmtId="0" fontId="52" fillId="0" borderId="34" xfId="0" applyFont="1" applyBorder="1" applyAlignment="1">
      <alignment horizontal="center" vertical="center"/>
    </xf>
    <xf numFmtId="215" fontId="51" fillId="0" borderId="36" xfId="50" applyNumberFormat="1" applyFont="1" applyFill="1" applyBorder="1" applyAlignment="1" applyProtection="1">
      <alignment vertical="center"/>
    </xf>
    <xf numFmtId="0" fontId="58" fillId="0" borderId="110" xfId="97" applyFont="1" applyBorder="1" applyAlignment="1">
      <alignment horizontal="right" vertical="center"/>
    </xf>
    <xf numFmtId="0" fontId="54" fillId="0" borderId="110" xfId="0" applyFont="1" applyBorder="1" applyAlignment="1">
      <alignment horizontal="right" vertical="center"/>
    </xf>
    <xf numFmtId="215" fontId="51" fillId="0" borderId="111" xfId="50" applyNumberFormat="1" applyFont="1" applyFill="1" applyBorder="1" applyAlignment="1" applyProtection="1">
      <alignment vertical="center"/>
    </xf>
    <xf numFmtId="211" fontId="65" fillId="0" borderId="109" xfId="0" applyNumberFormat="1" applyFont="1" applyBorder="1" applyAlignment="1">
      <alignment horizontal="center" vertical="center"/>
    </xf>
    <xf numFmtId="3" fontId="51" fillId="0" borderId="109" xfId="0" applyNumberFormat="1" applyFont="1" applyBorder="1" applyAlignment="1">
      <alignment horizontal="center" vertical="center"/>
    </xf>
    <xf numFmtId="213" fontId="51" fillId="0" borderId="109" xfId="0" applyNumberFormat="1" applyFont="1" applyBorder="1" applyAlignment="1">
      <alignment horizontal="center" vertical="center"/>
    </xf>
    <xf numFmtId="211" fontId="65" fillId="0" borderId="162" xfId="0" applyNumberFormat="1" applyFont="1" applyBorder="1" applyAlignment="1">
      <alignment horizontal="center" vertical="center"/>
    </xf>
    <xf numFmtId="3" fontId="51" fillId="0" borderId="162" xfId="0" applyNumberFormat="1" applyFont="1" applyBorder="1" applyAlignment="1">
      <alignment horizontal="center" vertical="center"/>
    </xf>
    <xf numFmtId="213" fontId="51" fillId="0" borderId="162" xfId="0" applyNumberFormat="1" applyFont="1" applyBorder="1" applyAlignment="1">
      <alignment horizontal="center" vertical="center"/>
    </xf>
    <xf numFmtId="211" fontId="65" fillId="0" borderId="70" xfId="0" applyNumberFormat="1" applyFont="1" applyBorder="1" applyAlignment="1">
      <alignment horizontal="center" vertical="center"/>
    </xf>
    <xf numFmtId="3" fontId="51" fillId="0" borderId="70" xfId="0" applyNumberFormat="1" applyFont="1" applyBorder="1" applyAlignment="1">
      <alignment horizontal="center" vertical="center"/>
    </xf>
    <xf numFmtId="213" fontId="51" fillId="0" borderId="70" xfId="0" applyNumberFormat="1" applyFont="1" applyBorder="1" applyAlignment="1">
      <alignment horizontal="center" vertical="center"/>
    </xf>
    <xf numFmtId="0" fontId="58" fillId="33" borderId="113" xfId="1134" applyFont="1" applyFill="1" applyBorder="1" applyAlignment="1" applyProtection="1">
      <alignment horizontal="right" vertical="center"/>
    </xf>
    <xf numFmtId="215" fontId="50" fillId="0" borderId="48" xfId="50" applyNumberFormat="1" applyFont="1" applyFill="1" applyBorder="1" applyAlignment="1" applyProtection="1">
      <alignment vertical="center"/>
    </xf>
    <xf numFmtId="0" fontId="58" fillId="0" borderId="164" xfId="97" applyFont="1" applyBorder="1" applyAlignment="1">
      <alignment horizontal="right" vertical="center"/>
    </xf>
    <xf numFmtId="209" fontId="51" fillId="0" borderId="34" xfId="50" applyNumberFormat="1" applyFont="1" applyFill="1" applyBorder="1" applyAlignment="1" applyProtection="1">
      <alignment vertical="center"/>
    </xf>
    <xf numFmtId="0" fontId="54" fillId="0" borderId="14" xfId="0" applyFont="1" applyBorder="1" applyAlignment="1">
      <alignment horizontal="right" vertical="center"/>
    </xf>
    <xf numFmtId="209" fontId="51" fillId="0" borderId="0" xfId="50" applyNumberFormat="1" applyFont="1" applyFill="1" applyBorder="1" applyAlignment="1" applyProtection="1">
      <alignment vertical="center"/>
    </xf>
    <xf numFmtId="215" fontId="51" fillId="0" borderId="15" xfId="50" applyNumberFormat="1" applyFont="1" applyFill="1" applyBorder="1" applyAlignment="1" applyProtection="1">
      <alignment vertical="center"/>
    </xf>
    <xf numFmtId="209" fontId="51" fillId="0" borderId="111" xfId="50" applyNumberFormat="1" applyFont="1" applyFill="1" applyBorder="1" applyAlignment="1" applyProtection="1">
      <alignment vertical="center"/>
    </xf>
    <xf numFmtId="9" fontId="51" fillId="0" borderId="109" xfId="1" applyFont="1" applyFill="1" applyBorder="1" applyAlignment="1">
      <alignment horizontal="center" vertical="center"/>
    </xf>
    <xf numFmtId="9" fontId="51" fillId="0" borderId="162" xfId="1" applyFont="1" applyFill="1" applyBorder="1" applyAlignment="1">
      <alignment horizontal="center" vertical="center"/>
    </xf>
    <xf numFmtId="3" fontId="52" fillId="0" borderId="109" xfId="0" applyNumberFormat="1" applyFont="1" applyBorder="1" applyAlignment="1">
      <alignment horizontal="center" vertical="center"/>
    </xf>
    <xf numFmtId="3" fontId="52" fillId="0" borderId="162" xfId="0" applyNumberFormat="1" applyFont="1" applyBorder="1" applyAlignment="1">
      <alignment horizontal="center" vertical="center"/>
    </xf>
    <xf numFmtId="0" fontId="58" fillId="33" borderId="110" xfId="1134" applyFont="1" applyFill="1" applyBorder="1" applyAlignment="1" applyProtection="1">
      <alignment horizontal="right" vertical="center"/>
    </xf>
    <xf numFmtId="0" fontId="58" fillId="0" borderId="0" xfId="113" applyFont="1" applyAlignment="1">
      <alignment horizontal="left" vertical="center"/>
    </xf>
    <xf numFmtId="0" fontId="4" fillId="0" borderId="0" xfId="40308"/>
    <xf numFmtId="9" fontId="4" fillId="0" borderId="0" xfId="40308" applyNumberFormat="1" applyAlignment="1">
      <alignment horizontal="center"/>
    </xf>
    <xf numFmtId="10" fontId="4" fillId="0" borderId="0" xfId="40308" applyNumberFormat="1" applyAlignment="1">
      <alignment horizontal="center"/>
    </xf>
    <xf numFmtId="4" fontId="4" fillId="0" borderId="0" xfId="40308" applyNumberFormat="1"/>
    <xf numFmtId="0" fontId="4" fillId="0" borderId="0" xfId="40308" applyAlignment="1">
      <alignment horizontal="center"/>
    </xf>
    <xf numFmtId="4" fontId="4" fillId="0" borderId="0" xfId="40308" applyNumberFormat="1" applyAlignment="1">
      <alignment horizontal="center"/>
    </xf>
    <xf numFmtId="0" fontId="46" fillId="0" borderId="0" xfId="40308" applyFont="1"/>
    <xf numFmtId="4" fontId="57" fillId="0" borderId="34" xfId="113" applyNumberFormat="1" applyFont="1" applyBorder="1" applyAlignment="1">
      <alignment vertical="center"/>
    </xf>
    <xf numFmtId="0" fontId="69" fillId="69" borderId="131" xfId="113" applyFont="1" applyFill="1" applyBorder="1" applyAlignment="1">
      <alignment horizontal="center" vertical="center"/>
    </xf>
    <xf numFmtId="164" fontId="65" fillId="0" borderId="162" xfId="50" applyFont="1" applyFill="1" applyBorder="1" applyAlignment="1" applyProtection="1">
      <alignment vertical="center"/>
    </xf>
    <xf numFmtId="164" fontId="51" fillId="0" borderId="109" xfId="50" applyFont="1" applyFill="1" applyBorder="1" applyAlignment="1" applyProtection="1">
      <alignment horizontal="left" vertical="center"/>
    </xf>
    <xf numFmtId="164" fontId="51" fillId="0" borderId="55" xfId="50" applyFont="1" applyFill="1" applyBorder="1" applyAlignment="1" applyProtection="1">
      <alignment vertical="center"/>
    </xf>
    <xf numFmtId="0" fontId="50" fillId="33" borderId="113" xfId="3" applyFont="1" applyFill="1" applyBorder="1" applyAlignment="1">
      <alignment horizontal="right" vertical="center"/>
    </xf>
    <xf numFmtId="0" fontId="55" fillId="33" borderId="114" xfId="3" applyFont="1" applyFill="1" applyBorder="1" applyAlignment="1">
      <alignment horizontal="right" vertical="center"/>
    </xf>
    <xf numFmtId="0" fontId="55" fillId="33" borderId="114" xfId="3" applyFont="1" applyFill="1" applyBorder="1" applyAlignment="1">
      <alignment horizontal="center" vertical="center"/>
    </xf>
    <xf numFmtId="10" fontId="53" fillId="33" borderId="115" xfId="1" applyNumberFormat="1" applyFont="1" applyFill="1" applyBorder="1" applyAlignment="1" applyProtection="1">
      <alignment horizontal="center" vertical="center"/>
    </xf>
    <xf numFmtId="0" fontId="50" fillId="33" borderId="154" xfId="3" applyFont="1" applyFill="1" applyBorder="1" applyAlignment="1">
      <alignment horizontal="right" vertical="center"/>
    </xf>
    <xf numFmtId="0" fontId="55" fillId="33" borderId="151" xfId="3" applyFont="1" applyFill="1" applyBorder="1" applyAlignment="1">
      <alignment horizontal="right" vertical="center"/>
    </xf>
    <xf numFmtId="43" fontId="50" fillId="33" borderId="151" xfId="3" applyNumberFormat="1" applyFont="1" applyFill="1" applyBorder="1" applyAlignment="1">
      <alignment vertical="center"/>
    </xf>
    <xf numFmtId="0" fontId="55" fillId="33" borderId="151" xfId="3" applyFont="1" applyFill="1" applyBorder="1" applyAlignment="1">
      <alignment horizontal="center" vertical="center"/>
    </xf>
    <xf numFmtId="10" fontId="53" fillId="33" borderId="144" xfId="1" applyNumberFormat="1" applyFont="1" applyFill="1" applyBorder="1" applyAlignment="1" applyProtection="1">
      <alignment horizontal="center" vertical="center"/>
    </xf>
    <xf numFmtId="43" fontId="50" fillId="33" borderId="114" xfId="3" applyNumberFormat="1" applyFont="1" applyFill="1" applyBorder="1" applyAlignment="1">
      <alignment horizontal="right" vertical="center"/>
    </xf>
    <xf numFmtId="0" fontId="50" fillId="33" borderId="115" xfId="3" applyFont="1" applyFill="1" applyBorder="1" applyAlignment="1">
      <alignment horizontal="center" vertical="center"/>
    </xf>
    <xf numFmtId="4" fontId="50" fillId="33" borderId="114" xfId="3" applyNumberFormat="1" applyFont="1" applyFill="1" applyBorder="1" applyAlignment="1">
      <alignment vertical="center"/>
    </xf>
    <xf numFmtId="10" fontId="50" fillId="33" borderId="115" xfId="1" applyNumberFormat="1" applyFont="1" applyFill="1" applyBorder="1" applyAlignment="1" applyProtection="1">
      <alignment horizontal="right" vertical="center"/>
    </xf>
    <xf numFmtId="0" fontId="65" fillId="0" borderId="157" xfId="3" applyFont="1" applyBorder="1" applyAlignment="1">
      <alignment horizontal="right" vertical="center"/>
    </xf>
    <xf numFmtId="0" fontId="67" fillId="0" borderId="182" xfId="3" applyFont="1" applyBorder="1" applyAlignment="1">
      <alignment horizontal="right" vertical="center"/>
    </xf>
    <xf numFmtId="186" fontId="65" fillId="0" borderId="182" xfId="215" applyNumberFormat="1" applyFont="1" applyBorder="1" applyAlignment="1">
      <alignment vertical="center"/>
    </xf>
    <xf numFmtId="0" fontId="67" fillId="0" borderId="182" xfId="3" applyFont="1" applyBorder="1" applyAlignment="1">
      <alignment horizontal="center" vertical="center"/>
    </xf>
    <xf numFmtId="10" fontId="70" fillId="0" borderId="183" xfId="1" applyNumberFormat="1" applyFont="1" applyFill="1" applyBorder="1" applyAlignment="1">
      <alignment horizontal="center" vertical="center"/>
    </xf>
    <xf numFmtId="0" fontId="65" fillId="0" borderId="158" xfId="3" applyFont="1" applyBorder="1" applyAlignment="1">
      <alignment horizontal="right" vertical="center"/>
    </xf>
    <xf numFmtId="0" fontId="67" fillId="0" borderId="184" xfId="3" applyFont="1" applyBorder="1" applyAlignment="1">
      <alignment horizontal="right" vertical="center"/>
    </xf>
    <xf numFmtId="186" fontId="65" fillId="0" borderId="184" xfId="215" applyNumberFormat="1" applyFont="1" applyBorder="1" applyAlignment="1">
      <alignment vertical="center"/>
    </xf>
    <xf numFmtId="3" fontId="67" fillId="0" borderId="184" xfId="3" applyNumberFormat="1" applyFont="1" applyBorder="1" applyAlignment="1">
      <alignment horizontal="center" vertical="center"/>
    </xf>
    <xf numFmtId="10" fontId="70" fillId="0" borderId="185" xfId="1" applyNumberFormat="1" applyFont="1" applyFill="1" applyBorder="1" applyAlignment="1">
      <alignment horizontal="center" vertical="center"/>
    </xf>
    <xf numFmtId="0" fontId="65" fillId="0" borderId="159" xfId="3" applyFont="1" applyBorder="1" applyAlignment="1">
      <alignment horizontal="right" vertical="center"/>
    </xf>
    <xf numFmtId="0" fontId="67" fillId="0" borderId="186" xfId="3" applyFont="1" applyBorder="1" applyAlignment="1">
      <alignment horizontal="right" vertical="center"/>
    </xf>
    <xf numFmtId="186" fontId="65" fillId="0" borderId="186" xfId="215" applyNumberFormat="1" applyFont="1" applyBorder="1" applyAlignment="1">
      <alignment vertical="center"/>
    </xf>
    <xf numFmtId="3" fontId="67" fillId="0" borderId="186" xfId="3" applyNumberFormat="1" applyFont="1" applyBorder="1" applyAlignment="1">
      <alignment horizontal="center" vertical="center"/>
    </xf>
    <xf numFmtId="10" fontId="70" fillId="0" borderId="187" xfId="1" applyNumberFormat="1" applyFont="1" applyFill="1" applyBorder="1" applyAlignment="1">
      <alignment horizontal="center" vertical="center"/>
    </xf>
    <xf numFmtId="0" fontId="65" fillId="0" borderId="173" xfId="3" applyFont="1" applyBorder="1" applyAlignment="1">
      <alignment horizontal="right" vertical="center"/>
    </xf>
    <xf numFmtId="0" fontId="67" fillId="0" borderId="174" xfId="3" applyFont="1" applyBorder="1" applyAlignment="1">
      <alignment horizontal="right" vertical="center"/>
    </xf>
    <xf numFmtId="186" fontId="65" fillId="0" borderId="174" xfId="215" applyNumberFormat="1" applyFont="1" applyBorder="1" applyAlignment="1">
      <alignment vertical="center"/>
    </xf>
    <xf numFmtId="3" fontId="67" fillId="0" borderId="174" xfId="3" applyNumberFormat="1" applyFont="1" applyBorder="1" applyAlignment="1">
      <alignment horizontal="center" vertical="center"/>
    </xf>
    <xf numFmtId="10" fontId="70" fillId="0" borderId="188" xfId="1" applyNumberFormat="1" applyFont="1" applyFill="1" applyBorder="1" applyAlignment="1">
      <alignment horizontal="center" vertical="center"/>
    </xf>
    <xf numFmtId="0" fontId="65" fillId="0" borderId="175" xfId="3" applyFont="1" applyBorder="1" applyAlignment="1">
      <alignment horizontal="right" vertical="center"/>
    </xf>
    <xf numFmtId="0" fontId="67" fillId="0" borderId="176" xfId="3" applyFont="1" applyBorder="1" applyAlignment="1">
      <alignment horizontal="right" vertical="center"/>
    </xf>
    <xf numFmtId="186" fontId="65" fillId="0" borderId="176" xfId="215" applyNumberFormat="1" applyFont="1" applyBorder="1" applyAlignment="1">
      <alignment vertical="center"/>
    </xf>
    <xf numFmtId="3" fontId="67" fillId="0" borderId="176" xfId="3" applyNumberFormat="1" applyFont="1" applyBorder="1" applyAlignment="1">
      <alignment horizontal="center" vertical="center"/>
    </xf>
    <xf numFmtId="10" fontId="70" fillId="0" borderId="189" xfId="1" applyNumberFormat="1" applyFont="1" applyFill="1" applyBorder="1" applyAlignment="1">
      <alignment horizontal="center" vertical="center"/>
    </xf>
    <xf numFmtId="0" fontId="65" fillId="0" borderId="177" xfId="3" applyFont="1" applyBorder="1" applyAlignment="1">
      <alignment horizontal="right" vertical="center"/>
    </xf>
    <xf numFmtId="0" fontId="67" fillId="0" borderId="178" xfId="3" applyFont="1" applyBorder="1" applyAlignment="1">
      <alignment horizontal="right" vertical="center"/>
    </xf>
    <xf numFmtId="186" fontId="65" fillId="0" borderId="178" xfId="215" applyNumberFormat="1" applyFont="1" applyBorder="1" applyAlignment="1">
      <alignment vertical="center"/>
    </xf>
    <xf numFmtId="3" fontId="67" fillId="0" borderId="178" xfId="3" applyNumberFormat="1" applyFont="1" applyBorder="1" applyAlignment="1">
      <alignment horizontal="center" vertical="center"/>
    </xf>
    <xf numFmtId="10" fontId="70" fillId="0" borderId="190" xfId="1" applyNumberFormat="1" applyFont="1" applyFill="1" applyBorder="1" applyAlignment="1">
      <alignment horizontal="center" vertical="center"/>
    </xf>
    <xf numFmtId="3" fontId="67" fillId="0" borderId="182" xfId="3" applyNumberFormat="1" applyFont="1" applyBorder="1" applyAlignment="1">
      <alignment horizontal="center" vertical="center"/>
    </xf>
    <xf numFmtId="10" fontId="52" fillId="0" borderId="191" xfId="1" applyNumberFormat="1" applyFont="1" applyFill="1" applyBorder="1" applyAlignment="1" applyProtection="1">
      <alignment horizontal="left" vertical="center" indent="2"/>
    </xf>
    <xf numFmtId="0" fontId="52" fillId="0" borderId="191" xfId="3" applyFont="1" applyBorder="1" applyAlignment="1">
      <alignment horizontal="right" vertical="center"/>
    </xf>
    <xf numFmtId="186" fontId="67" fillId="0" borderId="191" xfId="5054" applyNumberFormat="1" applyFont="1" applyBorder="1" applyAlignment="1">
      <alignment vertical="center"/>
    </xf>
    <xf numFmtId="186" fontId="65" fillId="0" borderId="191" xfId="215" applyNumberFormat="1" applyFont="1" applyBorder="1" applyAlignment="1">
      <alignment vertical="center"/>
    </xf>
    <xf numFmtId="10" fontId="67" fillId="0" borderId="192" xfId="1" applyNumberFormat="1" applyFont="1" applyFill="1" applyBorder="1" applyAlignment="1">
      <alignment horizontal="center" vertical="center"/>
    </xf>
    <xf numFmtId="0" fontId="51" fillId="0" borderId="157" xfId="3" applyFont="1" applyBorder="1" applyAlignment="1">
      <alignment horizontal="center" vertical="center"/>
    </xf>
    <xf numFmtId="4" fontId="51" fillId="0" borderId="182" xfId="3" applyNumberFormat="1" applyFont="1" applyBorder="1" applyAlignment="1">
      <alignment vertical="center"/>
    </xf>
    <xf numFmtId="10" fontId="51" fillId="0" borderId="183" xfId="1" applyNumberFormat="1" applyFont="1" applyBorder="1" applyAlignment="1" applyProtection="1">
      <alignment horizontal="right" vertical="center"/>
    </xf>
    <xf numFmtId="0" fontId="51" fillId="0" borderId="158" xfId="3" applyFont="1" applyBorder="1" applyAlignment="1">
      <alignment horizontal="center" vertical="center"/>
    </xf>
    <xf numFmtId="4" fontId="51" fillId="0" borderId="184" xfId="3" applyNumberFormat="1" applyFont="1" applyBorder="1" applyAlignment="1">
      <alignment vertical="center"/>
    </xf>
    <xf numFmtId="10" fontId="51" fillId="0" borderId="185" xfId="1" applyNumberFormat="1" applyFont="1" applyBorder="1" applyAlignment="1" applyProtection="1">
      <alignment horizontal="right" vertical="center"/>
    </xf>
    <xf numFmtId="0" fontId="51" fillId="0" borderId="159" xfId="3" applyFont="1" applyBorder="1" applyAlignment="1">
      <alignment horizontal="center" vertical="center"/>
    </xf>
    <xf numFmtId="10" fontId="51" fillId="0" borderId="187" xfId="1" applyNumberFormat="1" applyFont="1" applyBorder="1" applyAlignment="1" applyProtection="1">
      <alignment horizontal="right" vertical="center"/>
    </xf>
    <xf numFmtId="0" fontId="58" fillId="33" borderId="152" xfId="32" applyFont="1" applyFill="1" applyBorder="1" applyAlignment="1" applyProtection="1">
      <alignment horizontal="right" vertical="center"/>
    </xf>
    <xf numFmtId="10" fontId="19" fillId="0" borderId="0" xfId="1483" applyNumberFormat="1" applyBorder="1" applyAlignment="1" applyProtection="1">
      <alignment horizontal="center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49" fontId="51" fillId="0" borderId="161" xfId="0" applyNumberFormat="1" applyFont="1" applyBorder="1" applyAlignment="1">
      <alignment horizontal="right" vertical="center"/>
    </xf>
    <xf numFmtId="9" fontId="51" fillId="0" borderId="162" xfId="766" applyFont="1" applyFill="1" applyBorder="1" applyAlignment="1" applyProtection="1">
      <alignment horizontal="center" vertical="center"/>
    </xf>
    <xf numFmtId="167" fontId="51" fillId="0" borderId="163" xfId="0" applyNumberFormat="1" applyFont="1" applyBorder="1" applyAlignment="1">
      <alignment horizontal="center" vertical="center"/>
    </xf>
    <xf numFmtId="49" fontId="51" fillId="0" borderId="164" xfId="0" applyNumberFormat="1" applyFont="1" applyBorder="1" applyAlignment="1">
      <alignment horizontal="right" vertical="center"/>
    </xf>
    <xf numFmtId="0" fontId="107" fillId="0" borderId="14" xfId="0" applyFont="1" applyBorder="1" applyAlignment="1">
      <alignment horizontal="right" vertical="center"/>
    </xf>
    <xf numFmtId="0" fontId="58" fillId="33" borderId="113" xfId="32" applyFont="1" applyFill="1" applyBorder="1" applyAlignment="1" applyProtection="1">
      <alignment horizontal="right" vertical="center"/>
    </xf>
    <xf numFmtId="0" fontId="66" fillId="0" borderId="206" xfId="97" applyFont="1" applyBorder="1" applyAlignment="1">
      <alignment horizontal="right" vertical="center"/>
    </xf>
    <xf numFmtId="0" fontId="93" fillId="0" borderId="0" xfId="0" applyFont="1" applyAlignment="1">
      <alignment vertical="center"/>
    </xf>
    <xf numFmtId="49" fontId="51" fillId="0" borderId="35" xfId="0" applyNumberFormat="1" applyFont="1" applyBorder="1" applyAlignment="1">
      <alignment horizontal="right" vertical="center"/>
    </xf>
    <xf numFmtId="10" fontId="51" fillId="0" borderId="0" xfId="40309" applyNumberFormat="1" applyFont="1" applyFill="1" applyBorder="1" applyAlignment="1" applyProtection="1">
      <alignment horizontal="center" vertical="center"/>
    </xf>
    <xf numFmtId="205" fontId="72" fillId="68" borderId="0" xfId="777" applyNumberFormat="1" applyFont="1" applyFill="1" applyBorder="1" applyAlignment="1" applyProtection="1">
      <alignment horizontal="center" vertical="center"/>
    </xf>
    <xf numFmtId="164" fontId="51" fillId="0" borderId="15" xfId="50" applyFont="1" applyFill="1" applyBorder="1" applyAlignment="1" applyProtection="1">
      <alignment vertical="center"/>
    </xf>
    <xf numFmtId="221" fontId="51" fillId="0" borderId="15" xfId="50" applyNumberFormat="1" applyFont="1" applyFill="1" applyBorder="1" applyAlignment="1" applyProtection="1">
      <alignment vertical="center"/>
    </xf>
    <xf numFmtId="0" fontId="52" fillId="0" borderId="163" xfId="0" applyFont="1" applyBorder="1" applyAlignment="1">
      <alignment horizontal="right" vertical="center"/>
    </xf>
    <xf numFmtId="164" fontId="50" fillId="0" borderId="165" xfId="50" applyFont="1" applyFill="1" applyBorder="1" applyAlignment="1" applyProtection="1">
      <alignment horizontal="right" vertical="center"/>
    </xf>
    <xf numFmtId="10" fontId="51" fillId="0" borderId="34" xfId="40309" applyNumberFormat="1" applyFont="1" applyFill="1" applyBorder="1" applyAlignment="1" applyProtection="1">
      <alignment horizontal="center" vertical="center"/>
    </xf>
    <xf numFmtId="205" fontId="72" fillId="68" borderId="34" xfId="777" applyNumberFormat="1" applyFont="1" applyFill="1" applyBorder="1" applyAlignment="1" applyProtection="1">
      <alignment horizontal="center" vertical="center"/>
    </xf>
    <xf numFmtId="164" fontId="50" fillId="0" borderId="117" xfId="50" applyFont="1" applyFill="1" applyBorder="1" applyAlignment="1" applyProtection="1">
      <alignment horizontal="right" vertical="center"/>
    </xf>
    <xf numFmtId="0" fontId="51" fillId="0" borderId="171" xfId="0" applyFont="1" applyBorder="1" applyAlignment="1">
      <alignment horizontal="right" vertical="center"/>
    </xf>
    <xf numFmtId="10" fontId="51" fillId="0" borderId="106" xfId="40309" applyNumberFormat="1" applyFont="1" applyFill="1" applyBorder="1" applyAlignment="1" applyProtection="1">
      <alignment horizontal="center" vertical="center"/>
    </xf>
    <xf numFmtId="205" fontId="51" fillId="0" borderId="106" xfId="40309" applyNumberFormat="1" applyFont="1" applyFill="1" applyBorder="1" applyAlignment="1" applyProtection="1">
      <alignment horizontal="center" vertical="center"/>
    </xf>
    <xf numFmtId="164" fontId="51" fillId="0" borderId="106" xfId="50" applyFont="1" applyFill="1" applyBorder="1" applyAlignment="1" applyProtection="1">
      <alignment vertical="center"/>
    </xf>
    <xf numFmtId="164" fontId="50" fillId="0" borderId="205" xfId="50" applyFont="1" applyFill="1" applyBorder="1" applyAlignment="1" applyProtection="1">
      <alignment vertical="center"/>
    </xf>
    <xf numFmtId="0" fontId="51" fillId="0" borderId="116" xfId="0" applyFont="1" applyBorder="1" applyAlignment="1">
      <alignment horizontal="right" vertical="center"/>
    </xf>
    <xf numFmtId="10" fontId="51" fillId="0" borderId="109" xfId="40309" applyNumberFormat="1" applyFont="1" applyFill="1" applyBorder="1" applyAlignment="1" applyProtection="1">
      <alignment horizontal="center" vertical="center"/>
    </xf>
    <xf numFmtId="205" fontId="51" fillId="0" borderId="109" xfId="40309" applyNumberFormat="1" applyFont="1" applyFill="1" applyBorder="1" applyAlignment="1" applyProtection="1">
      <alignment horizontal="center" vertical="center"/>
    </xf>
    <xf numFmtId="164" fontId="50" fillId="0" borderId="117" xfId="50" applyFont="1" applyFill="1" applyBorder="1" applyAlignment="1" applyProtection="1">
      <alignment vertical="center"/>
    </xf>
    <xf numFmtId="0" fontId="51" fillId="0" borderId="161" xfId="0" applyFont="1" applyBorder="1" applyAlignment="1">
      <alignment horizontal="right" vertical="center"/>
    </xf>
    <xf numFmtId="10" fontId="51" fillId="0" borderId="162" xfId="40309" applyNumberFormat="1" applyFont="1" applyFill="1" applyBorder="1" applyAlignment="1" applyProtection="1">
      <alignment horizontal="center" vertical="center"/>
    </xf>
    <xf numFmtId="205" fontId="51" fillId="0" borderId="162" xfId="40309" applyNumberFormat="1" applyFont="1" applyFill="1" applyBorder="1" applyAlignment="1" applyProtection="1">
      <alignment horizontal="center" vertical="center"/>
    </xf>
    <xf numFmtId="164" fontId="50" fillId="0" borderId="163" xfId="50" applyFont="1" applyFill="1" applyBorder="1" applyAlignment="1" applyProtection="1">
      <alignment vertical="center"/>
    </xf>
    <xf numFmtId="49" fontId="51" fillId="0" borderId="116" xfId="0" applyNumberFormat="1" applyFont="1" applyBorder="1" applyAlignment="1">
      <alignment horizontal="right" vertical="center"/>
    </xf>
    <xf numFmtId="9" fontId="51" fillId="0" borderId="109" xfId="766" applyFont="1" applyFill="1" applyBorder="1" applyAlignment="1" applyProtection="1">
      <alignment horizontal="center" vertical="center"/>
    </xf>
    <xf numFmtId="167" fontId="51" fillId="0" borderId="109" xfId="0" applyNumberFormat="1" applyFont="1" applyBorder="1" applyAlignment="1">
      <alignment horizontal="center" vertical="center"/>
    </xf>
    <xf numFmtId="167" fontId="51" fillId="0" borderId="117" xfId="0" applyNumberFormat="1" applyFont="1" applyBorder="1" applyAlignment="1">
      <alignment horizontal="center" vertical="center"/>
    </xf>
    <xf numFmtId="167" fontId="51" fillId="0" borderId="109" xfId="1168" applyNumberFormat="1" applyFont="1" applyFill="1" applyBorder="1" applyAlignment="1" applyProtection="1">
      <alignment horizontal="center" vertical="center"/>
    </xf>
    <xf numFmtId="167" fontId="51" fillId="0" borderId="162" xfId="1168" applyNumberFormat="1" applyFont="1" applyFill="1" applyBorder="1" applyAlignment="1" applyProtection="1">
      <alignment horizontal="center" vertical="center"/>
    </xf>
    <xf numFmtId="167" fontId="72" fillId="68" borderId="117" xfId="777" applyNumberFormat="1" applyFont="1" applyFill="1" applyBorder="1" applyAlignment="1" applyProtection="1">
      <alignment horizontal="center" vertical="center"/>
    </xf>
    <xf numFmtId="167" fontId="72" fillId="68" borderId="163" xfId="777" applyNumberFormat="1" applyFont="1" applyFill="1" applyBorder="1" applyAlignment="1" applyProtection="1">
      <alignment horizontal="center" vertical="center"/>
    </xf>
    <xf numFmtId="0" fontId="51" fillId="0" borderId="213" xfId="0" applyFont="1" applyBorder="1" applyAlignment="1">
      <alignment horizontal="right" vertical="center"/>
    </xf>
    <xf numFmtId="10" fontId="51" fillId="0" borderId="214" xfId="40309" applyNumberFormat="1" applyFont="1" applyFill="1" applyBorder="1" applyAlignment="1" applyProtection="1">
      <alignment horizontal="center" vertical="center"/>
    </xf>
    <xf numFmtId="205" fontId="51" fillId="0" borderId="214" xfId="40309" applyNumberFormat="1" applyFont="1" applyFill="1" applyBorder="1" applyAlignment="1" applyProtection="1">
      <alignment horizontal="center" vertical="center"/>
    </xf>
    <xf numFmtId="164" fontId="51" fillId="0" borderId="214" xfId="50" applyFont="1" applyFill="1" applyBorder="1" applyAlignment="1" applyProtection="1">
      <alignment vertical="center"/>
    </xf>
    <xf numFmtId="164" fontId="50" fillId="0" borderId="215" xfId="50" applyFont="1" applyFill="1" applyBorder="1" applyAlignment="1" applyProtection="1">
      <alignment vertical="center"/>
    </xf>
    <xf numFmtId="0" fontId="51" fillId="0" borderId="180" xfId="0" applyFont="1" applyBorder="1" applyAlignment="1">
      <alignment horizontal="right" vertical="center"/>
    </xf>
    <xf numFmtId="10" fontId="51" fillId="0" borderId="172" xfId="40309" applyNumberFormat="1" applyFont="1" applyFill="1" applyBorder="1" applyAlignment="1" applyProtection="1">
      <alignment horizontal="center" vertical="center"/>
    </xf>
    <xf numFmtId="205" fontId="51" fillId="0" borderId="172" xfId="40309" applyNumberFormat="1" applyFont="1" applyFill="1" applyBorder="1" applyAlignment="1" applyProtection="1">
      <alignment horizontal="center" vertical="center"/>
    </xf>
    <xf numFmtId="164" fontId="51" fillId="0" borderId="172" xfId="50" applyFont="1" applyFill="1" applyBorder="1" applyAlignment="1" applyProtection="1">
      <alignment vertical="center"/>
    </xf>
    <xf numFmtId="164" fontId="50" fillId="0" borderId="181" xfId="50" applyFont="1" applyFill="1" applyBorder="1" applyAlignment="1" applyProtection="1">
      <alignment vertical="center"/>
    </xf>
    <xf numFmtId="10" fontId="51" fillId="0" borderId="182" xfId="1168" applyNumberFormat="1" applyFont="1" applyFill="1" applyBorder="1" applyAlignment="1" applyProtection="1">
      <alignment horizontal="center" vertical="center"/>
    </xf>
    <xf numFmtId="205" fontId="72" fillId="68" borderId="182" xfId="777" applyNumberFormat="1" applyFont="1" applyFill="1" applyBorder="1" applyAlignment="1" applyProtection="1">
      <alignment horizontal="center" vertical="center"/>
    </xf>
    <xf numFmtId="209" fontId="51" fillId="0" borderId="182" xfId="50" applyNumberFormat="1" applyFont="1" applyFill="1" applyBorder="1" applyAlignment="1" applyProtection="1">
      <alignment vertical="center"/>
    </xf>
    <xf numFmtId="209" fontId="51" fillId="0" borderId="183" xfId="50" applyNumberFormat="1" applyFont="1" applyFill="1" applyBorder="1" applyAlignment="1" applyProtection="1">
      <alignment vertical="center"/>
    </xf>
    <xf numFmtId="10" fontId="51" fillId="0" borderId="184" xfId="1168" applyNumberFormat="1" applyFont="1" applyFill="1" applyBorder="1" applyAlignment="1" applyProtection="1">
      <alignment horizontal="center" vertical="center"/>
    </xf>
    <xf numFmtId="205" fontId="72" fillId="68" borderId="184" xfId="777" applyNumberFormat="1" applyFont="1" applyFill="1" applyBorder="1" applyAlignment="1" applyProtection="1">
      <alignment horizontal="center" vertical="center"/>
    </xf>
    <xf numFmtId="209" fontId="51" fillId="0" borderId="184" xfId="50" applyNumberFormat="1" applyFont="1" applyFill="1" applyBorder="1" applyAlignment="1" applyProtection="1">
      <alignment vertical="center"/>
    </xf>
    <xf numFmtId="209" fontId="51" fillId="0" borderId="185" xfId="50" applyNumberFormat="1" applyFont="1" applyFill="1" applyBorder="1" applyAlignment="1" applyProtection="1">
      <alignment vertical="center"/>
    </xf>
    <xf numFmtId="10" fontId="51" fillId="0" borderId="186" xfId="1168" applyNumberFormat="1" applyFont="1" applyFill="1" applyBorder="1" applyAlignment="1" applyProtection="1">
      <alignment horizontal="center" vertical="center"/>
    </xf>
    <xf numFmtId="205" fontId="72" fillId="68" borderId="186" xfId="777" applyNumberFormat="1" applyFont="1" applyFill="1" applyBorder="1" applyAlignment="1" applyProtection="1">
      <alignment horizontal="center" vertical="center"/>
    </xf>
    <xf numFmtId="209" fontId="51" fillId="0" borderId="186" xfId="50" applyNumberFormat="1" applyFont="1" applyFill="1" applyBorder="1" applyAlignment="1" applyProtection="1">
      <alignment vertical="center"/>
    </xf>
    <xf numFmtId="209" fontId="51" fillId="0" borderId="187" xfId="50" applyNumberFormat="1" applyFont="1" applyFill="1" applyBorder="1" applyAlignment="1" applyProtection="1">
      <alignment vertical="center"/>
    </xf>
    <xf numFmtId="0" fontId="50" fillId="0" borderId="110" xfId="546" applyFont="1" applyBorder="1" applyAlignment="1">
      <alignment horizontal="right" vertical="center"/>
    </xf>
    <xf numFmtId="0" fontId="50" fillId="0" borderId="157" xfId="0" applyFont="1" applyBorder="1" applyAlignment="1">
      <alignment horizontal="right" vertical="center"/>
    </xf>
    <xf numFmtId="0" fontId="50" fillId="0" borderId="158" xfId="546" applyFont="1" applyBorder="1" applyAlignment="1">
      <alignment horizontal="right" vertical="center"/>
    </xf>
    <xf numFmtId="0" fontId="50" fillId="0" borderId="159" xfId="546" applyFont="1" applyBorder="1" applyAlignment="1">
      <alignment horizontal="right" vertical="center"/>
    </xf>
    <xf numFmtId="0" fontId="54" fillId="0" borderId="0" xfId="113" applyFont="1" applyAlignment="1">
      <alignment horizontal="right" vertical="center"/>
    </xf>
    <xf numFmtId="3" fontId="51" fillId="0" borderId="136" xfId="0" applyNumberFormat="1" applyFont="1" applyBorder="1" applyAlignment="1">
      <alignment horizontal="right" vertical="center" wrapText="1"/>
    </xf>
    <xf numFmtId="3" fontId="51" fillId="0" borderId="139" xfId="0" applyNumberFormat="1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54" fillId="0" borderId="135" xfId="0" applyFont="1" applyBorder="1" applyAlignment="1">
      <alignment horizontal="center" vertical="center"/>
    </xf>
    <xf numFmtId="0" fontId="54" fillId="0" borderId="138" xfId="0" applyFont="1" applyBorder="1" applyAlignment="1">
      <alignment horizontal="center" vertical="center" wrapText="1"/>
    </xf>
    <xf numFmtId="0" fontId="54" fillId="0" borderId="138" xfId="0" applyFont="1" applyBorder="1" applyAlignment="1">
      <alignment horizontal="center" vertical="center"/>
    </xf>
    <xf numFmtId="0" fontId="54" fillId="0" borderId="141" xfId="0" applyFont="1" applyBorder="1" applyAlignment="1">
      <alignment horizontal="center" vertical="center"/>
    </xf>
    <xf numFmtId="0" fontId="125" fillId="0" borderId="0" xfId="1112" applyFont="1" applyAlignment="1">
      <alignment horizontal="right" vertical="center"/>
    </xf>
    <xf numFmtId="0" fontId="126" fillId="0" borderId="0" xfId="1112" applyFont="1" applyAlignment="1">
      <alignment horizontal="center" vertical="center"/>
    </xf>
    <xf numFmtId="0" fontId="125" fillId="0" borderId="110" xfId="1112" applyFont="1" applyBorder="1" applyAlignment="1">
      <alignment horizontal="right" vertical="center"/>
    </xf>
    <xf numFmtId="0" fontId="127" fillId="0" borderId="0" xfId="3" applyFont="1" applyAlignment="1">
      <alignment vertical="center"/>
    </xf>
    <xf numFmtId="0" fontId="123" fillId="0" borderId="0" xfId="3" applyFont="1" applyAlignment="1">
      <alignment vertical="center"/>
    </xf>
    <xf numFmtId="207" fontId="66" fillId="33" borderId="113" xfId="375" applyNumberFormat="1" applyFont="1" applyFill="1" applyBorder="1" applyAlignment="1" applyProtection="1">
      <alignment horizontal="center" vertical="center"/>
    </xf>
    <xf numFmtId="207" fontId="66" fillId="33" borderId="114" xfId="375" applyNumberFormat="1" applyFont="1" applyFill="1" applyBorder="1" applyAlignment="1" applyProtection="1">
      <alignment horizontal="center" vertical="center"/>
    </xf>
    <xf numFmtId="219" fontId="67" fillId="0" borderId="179" xfId="127" applyNumberFormat="1" applyFont="1" applyFill="1" applyBorder="1" applyAlignment="1" applyProtection="1">
      <alignment horizontal="center" vertical="center"/>
    </xf>
    <xf numFmtId="219" fontId="67" fillId="0" borderId="191" xfId="127" applyNumberFormat="1" applyFont="1" applyFill="1" applyBorder="1" applyAlignment="1" applyProtection="1">
      <alignment horizontal="center" vertical="center"/>
    </xf>
    <xf numFmtId="219" fontId="67" fillId="0" borderId="192" xfId="127" applyNumberFormat="1" applyFont="1" applyFill="1" applyBorder="1" applyAlignment="1" applyProtection="1">
      <alignment horizontal="center" vertical="center"/>
    </xf>
    <xf numFmtId="208" fontId="57" fillId="0" borderId="0" xfId="113" applyNumberFormat="1" applyFont="1" applyAlignment="1">
      <alignment horizontal="center" vertical="center"/>
    </xf>
    <xf numFmtId="208" fontId="66" fillId="33" borderId="113" xfId="113" applyNumberFormat="1" applyFont="1" applyFill="1" applyBorder="1" applyAlignment="1">
      <alignment horizontal="center" vertical="center"/>
    </xf>
    <xf numFmtId="208" fontId="66" fillId="33" borderId="114" xfId="113" applyNumberFormat="1" applyFont="1" applyFill="1" applyBorder="1" applyAlignment="1">
      <alignment horizontal="center" vertical="center"/>
    </xf>
    <xf numFmtId="208" fontId="66" fillId="33" borderId="115" xfId="113" applyNumberFormat="1" applyFont="1" applyFill="1" applyBorder="1" applyAlignment="1">
      <alignment horizontal="center" vertical="center"/>
    </xf>
    <xf numFmtId="211" fontId="50" fillId="33" borderId="113" xfId="1039" applyNumberFormat="1" applyFont="1" applyFill="1" applyBorder="1" applyAlignment="1" applyProtection="1">
      <alignment horizontal="center" vertical="center"/>
    </xf>
    <xf numFmtId="211" fontId="50" fillId="33" borderId="114" xfId="1039" applyNumberFormat="1" applyFont="1" applyFill="1" applyBorder="1" applyAlignment="1" applyProtection="1">
      <alignment horizontal="center" vertical="center"/>
    </xf>
    <xf numFmtId="164" fontId="51" fillId="0" borderId="229" xfId="50" applyFont="1" applyFill="1" applyBorder="1" applyAlignment="1" applyProtection="1">
      <alignment horizontal="left" vertical="center"/>
    </xf>
    <xf numFmtId="3" fontId="52" fillId="0" borderId="54" xfId="0" applyNumberFormat="1" applyFont="1" applyBorder="1" applyAlignment="1">
      <alignment horizontal="right" vertical="center"/>
    </xf>
    <xf numFmtId="3" fontId="52" fillId="0" borderId="15" xfId="0" applyNumberFormat="1" applyFont="1" applyBorder="1" applyAlignment="1">
      <alignment horizontal="right" vertical="center"/>
    </xf>
    <xf numFmtId="164" fontId="50" fillId="0" borderId="15" xfId="50" applyFont="1" applyFill="1" applyBorder="1" applyAlignment="1" applyProtection="1">
      <alignment horizontal="right" vertical="center"/>
    </xf>
    <xf numFmtId="0" fontId="52" fillId="0" borderId="15" xfId="0" applyFont="1" applyBorder="1" applyAlignment="1">
      <alignment horizontal="right" vertical="center"/>
    </xf>
    <xf numFmtId="164" fontId="50" fillId="0" borderId="36" xfId="50" applyFont="1" applyFill="1" applyBorder="1" applyAlignment="1" applyProtection="1">
      <alignment horizontal="right" vertical="center"/>
    </xf>
    <xf numFmtId="164" fontId="50" fillId="0" borderId="54" xfId="50" applyFont="1" applyFill="1" applyBorder="1" applyAlignment="1" applyProtection="1">
      <alignment horizontal="right" vertical="center"/>
    </xf>
    <xf numFmtId="0" fontId="75" fillId="71" borderId="113" xfId="9151" applyFont="1" applyFill="1" applyBorder="1" applyAlignment="1">
      <alignment horizontal="center" vertical="center"/>
    </xf>
    <xf numFmtId="0" fontId="75" fillId="71" borderId="114" xfId="9151" applyFont="1" applyFill="1" applyBorder="1" applyAlignment="1">
      <alignment horizontal="center" vertical="center"/>
    </xf>
    <xf numFmtId="10" fontId="75" fillId="71" borderId="114" xfId="9151" applyNumberFormat="1" applyFont="1" applyFill="1" applyBorder="1" applyAlignment="1">
      <alignment horizontal="center" vertical="center"/>
    </xf>
    <xf numFmtId="10" fontId="75" fillId="71" borderId="115" xfId="9151" applyNumberFormat="1" applyFont="1" applyFill="1" applyBorder="1" applyAlignment="1">
      <alignment horizontal="center" vertical="center"/>
    </xf>
    <xf numFmtId="0" fontId="74" fillId="72" borderId="157" xfId="9151" applyFont="1" applyFill="1" applyBorder="1" applyAlignment="1">
      <alignment horizontal="left" vertical="center" indent="1"/>
    </xf>
    <xf numFmtId="0" fontId="110" fillId="72" borderId="182" xfId="9151" applyFont="1" applyFill="1" applyBorder="1" applyAlignment="1">
      <alignment horizontal="center" vertical="center"/>
    </xf>
    <xf numFmtId="4" fontId="74" fillId="0" borderId="182" xfId="9151" applyNumberFormat="1" applyFont="1" applyBorder="1" applyAlignment="1">
      <alignment horizontal="center" vertical="center"/>
    </xf>
    <xf numFmtId="0" fontId="74" fillId="72" borderId="228" xfId="9151" applyFont="1" applyFill="1" applyBorder="1" applyAlignment="1">
      <alignment horizontal="left" vertical="center" indent="1"/>
    </xf>
    <xf numFmtId="0" fontId="110" fillId="72" borderId="247" xfId="9151" applyFont="1" applyFill="1" applyBorder="1" applyAlignment="1">
      <alignment horizontal="center" vertical="center"/>
    </xf>
    <xf numFmtId="4" fontId="74" fillId="0" borderId="247" xfId="9151" applyNumberFormat="1" applyFont="1" applyBorder="1" applyAlignment="1">
      <alignment horizontal="center" vertical="center"/>
    </xf>
    <xf numFmtId="0" fontId="74" fillId="0" borderId="228" xfId="9151" applyFont="1" applyBorder="1" applyAlignment="1">
      <alignment horizontal="left" vertical="center" indent="1"/>
    </xf>
    <xf numFmtId="0" fontId="110" fillId="0" borderId="247" xfId="9151" applyFont="1" applyBorder="1" applyAlignment="1">
      <alignment horizontal="center" vertical="center"/>
    </xf>
    <xf numFmtId="4" fontId="74" fillId="72" borderId="247" xfId="9151" applyNumberFormat="1" applyFont="1" applyFill="1" applyBorder="1" applyAlignment="1">
      <alignment horizontal="center" vertical="center"/>
    </xf>
    <xf numFmtId="0" fontId="74" fillId="72" borderId="159" xfId="9151" applyFont="1" applyFill="1" applyBorder="1" applyAlignment="1">
      <alignment horizontal="left" vertical="center" indent="1"/>
    </xf>
    <xf numFmtId="0" fontId="110" fillId="72" borderId="186" xfId="9151" applyFont="1" applyFill="1" applyBorder="1" applyAlignment="1">
      <alignment horizontal="center" vertical="center"/>
    </xf>
    <xf numFmtId="4" fontId="74" fillId="72" borderId="186" xfId="9151" applyNumberFormat="1" applyFont="1" applyFill="1" applyBorder="1" applyAlignment="1">
      <alignment horizontal="center" vertical="center"/>
    </xf>
    <xf numFmtId="0" fontId="51" fillId="72" borderId="157" xfId="9151" applyFont="1" applyFill="1" applyBorder="1" applyAlignment="1">
      <alignment horizontal="left" vertical="center" indent="1"/>
    </xf>
    <xf numFmtId="0" fontId="51" fillId="72" borderId="182" xfId="9151" applyFont="1" applyFill="1" applyBorder="1" applyAlignment="1">
      <alignment horizontal="left" vertical="center" indent="1"/>
    </xf>
    <xf numFmtId="4" fontId="52" fillId="0" borderId="235" xfId="9151" applyNumberFormat="1" applyFont="1" applyBorder="1" applyAlignment="1">
      <alignment horizontal="left" vertical="top" wrapText="1"/>
    </xf>
    <xf numFmtId="0" fontId="51" fillId="72" borderId="228" xfId="9151" applyFont="1" applyFill="1" applyBorder="1" applyAlignment="1">
      <alignment horizontal="left" vertical="center" indent="1"/>
    </xf>
    <xf numFmtId="0" fontId="51" fillId="72" borderId="247" xfId="9151" applyFont="1" applyFill="1" applyBorder="1" applyAlignment="1">
      <alignment horizontal="left" vertical="center" indent="1"/>
    </xf>
    <xf numFmtId="4" fontId="52" fillId="0" borderId="227" xfId="9151" applyNumberFormat="1" applyFont="1" applyBorder="1" applyAlignment="1">
      <alignment horizontal="left" vertical="top" wrapText="1"/>
    </xf>
    <xf numFmtId="0" fontId="52" fillId="72" borderId="247" xfId="9151" applyFont="1" applyFill="1" applyBorder="1" applyAlignment="1">
      <alignment wrapText="1"/>
    </xf>
    <xf numFmtId="0" fontId="52" fillId="72" borderId="186" xfId="9151" applyFont="1" applyFill="1" applyBorder="1" applyAlignment="1">
      <alignment wrapText="1"/>
    </xf>
    <xf numFmtId="4" fontId="74" fillId="0" borderId="186" xfId="9151" applyNumberFormat="1" applyFont="1" applyBorder="1" applyAlignment="1">
      <alignment horizontal="center" vertical="center"/>
    </xf>
    <xf numFmtId="4" fontId="52" fillId="0" borderId="187" xfId="9151" applyNumberFormat="1" applyFont="1" applyBorder="1" applyAlignment="1">
      <alignment horizontal="left" vertical="top" wrapText="1"/>
    </xf>
    <xf numFmtId="0" fontId="52" fillId="72" borderId="182" xfId="9151" applyFont="1" applyFill="1" applyBorder="1" applyAlignment="1">
      <alignment wrapText="1"/>
    </xf>
    <xf numFmtId="2" fontId="74" fillId="0" borderId="182" xfId="9151" applyNumberFormat="1" applyFont="1" applyBorder="1" applyAlignment="1">
      <alignment horizontal="center" vertical="center"/>
    </xf>
    <xf numFmtId="4" fontId="52" fillId="0" borderId="183" xfId="9151" applyNumberFormat="1" applyFont="1" applyBorder="1" applyAlignment="1">
      <alignment horizontal="left" vertical="top" wrapText="1"/>
    </xf>
    <xf numFmtId="2" fontId="74" fillId="0" borderId="247" xfId="9151" applyNumberFormat="1" applyFont="1" applyBorder="1" applyAlignment="1">
      <alignment horizontal="center" vertical="center"/>
    </xf>
    <xf numFmtId="2" fontId="74" fillId="0" borderId="186" xfId="9151" applyNumberFormat="1" applyFont="1" applyBorder="1" applyAlignment="1">
      <alignment horizontal="center" vertical="center"/>
    </xf>
    <xf numFmtId="0" fontId="74" fillId="0" borderId="179" xfId="9151" applyFont="1" applyBorder="1" applyAlignment="1">
      <alignment horizontal="left" vertical="center" wrapText="1" indent="1"/>
    </xf>
    <xf numFmtId="0" fontId="52" fillId="72" borderId="191" xfId="9151" applyFont="1" applyFill="1" applyBorder="1" applyAlignment="1">
      <alignment wrapText="1"/>
    </xf>
    <xf numFmtId="2" fontId="74" fillId="0" borderId="191" xfId="9151" applyNumberFormat="1" applyFont="1" applyBorder="1" applyAlignment="1">
      <alignment horizontal="center" vertical="center"/>
    </xf>
    <xf numFmtId="4" fontId="52" fillId="0" borderId="192" xfId="9151" applyNumberFormat="1" applyFont="1" applyBorder="1" applyAlignment="1">
      <alignment horizontal="left" vertical="top" wrapText="1"/>
    </xf>
    <xf numFmtId="2" fontId="74" fillId="0" borderId="183" xfId="9151" applyNumberFormat="1" applyFont="1" applyBorder="1" applyAlignment="1">
      <alignment horizontal="center" vertical="center"/>
    </xf>
    <xf numFmtId="2" fontId="74" fillId="0" borderId="227" xfId="9151" applyNumberFormat="1" applyFont="1" applyBorder="1" applyAlignment="1">
      <alignment horizontal="center" vertical="center"/>
    </xf>
    <xf numFmtId="2" fontId="74" fillId="0" borderId="187" xfId="9151" applyNumberFormat="1" applyFont="1" applyBorder="1" applyAlignment="1">
      <alignment horizontal="center" vertical="center"/>
    </xf>
    <xf numFmtId="4" fontId="51" fillId="0" borderId="186" xfId="3" applyNumberFormat="1" applyFont="1" applyBorder="1" applyAlignment="1">
      <alignment horizontal="right" vertical="center"/>
    </xf>
    <xf numFmtId="207" fontId="69" fillId="69" borderId="212" xfId="375" applyNumberFormat="1" applyFont="1" applyFill="1" applyBorder="1" applyAlignment="1" applyProtection="1">
      <alignment horizontal="center" vertical="center"/>
    </xf>
    <xf numFmtId="207" fontId="70" fillId="33" borderId="249" xfId="113" applyNumberFormat="1" applyFont="1" applyFill="1" applyBorder="1" applyAlignment="1">
      <alignment vertical="center"/>
    </xf>
    <xf numFmtId="207" fontId="70" fillId="33" borderId="250" xfId="113" applyNumberFormat="1" applyFont="1" applyFill="1" applyBorder="1" applyAlignment="1">
      <alignment vertical="center"/>
    </xf>
    <xf numFmtId="0" fontId="51" fillId="0" borderId="109" xfId="0" applyFont="1" applyBorder="1" applyAlignment="1">
      <alignment horizontal="left" vertical="center"/>
    </xf>
    <xf numFmtId="0" fontId="51" fillId="0" borderId="73" xfId="0" applyFont="1" applyBorder="1" applyAlignment="1">
      <alignment horizontal="left" vertical="center"/>
    </xf>
    <xf numFmtId="0" fontId="51" fillId="0" borderId="70" xfId="0" applyFont="1" applyBorder="1" applyAlignment="1">
      <alignment horizontal="left" vertical="center"/>
    </xf>
    <xf numFmtId="0" fontId="51" fillId="0" borderId="162" xfId="0" applyFont="1" applyBorder="1" applyAlignment="1">
      <alignment horizontal="left" vertical="center"/>
    </xf>
    <xf numFmtId="0" fontId="50" fillId="0" borderId="191" xfId="0" applyFont="1" applyBorder="1" applyAlignment="1">
      <alignment horizontal="center" vertical="center" wrapText="1"/>
    </xf>
    <xf numFmtId="0" fontId="65" fillId="0" borderId="162" xfId="0" applyFont="1" applyBorder="1" applyAlignment="1">
      <alignment horizontal="left" vertical="center"/>
    </xf>
    <xf numFmtId="0" fontId="65" fillId="0" borderId="70" xfId="0" applyFont="1" applyBorder="1" applyAlignment="1">
      <alignment horizontal="left" vertical="center"/>
    </xf>
    <xf numFmtId="0" fontId="83" fillId="0" borderId="0" xfId="0" applyFont="1" applyAlignment="1">
      <alignment vertical="center"/>
    </xf>
    <xf numFmtId="0" fontId="50" fillId="0" borderId="239" xfId="0" applyFont="1" applyBorder="1" applyAlignment="1">
      <alignment horizontal="center" vertical="center" wrapText="1"/>
    </xf>
    <xf numFmtId="0" fontId="50" fillId="0" borderId="243" xfId="0" applyFont="1" applyBorder="1" applyAlignment="1">
      <alignment horizontal="center" vertical="center" wrapText="1"/>
    </xf>
    <xf numFmtId="0" fontId="50" fillId="33" borderId="113" xfId="3" applyFont="1" applyFill="1" applyBorder="1" applyAlignment="1">
      <alignment horizontal="center" vertical="center"/>
    </xf>
    <xf numFmtId="0" fontId="50" fillId="33" borderId="114" xfId="3" applyFont="1" applyFill="1" applyBorder="1" applyAlignment="1">
      <alignment horizontal="center" vertical="center"/>
    </xf>
    <xf numFmtId="0" fontId="58" fillId="0" borderId="47" xfId="40304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 wrapText="1"/>
    </xf>
    <xf numFmtId="0" fontId="65" fillId="0" borderId="14" xfId="9116" applyFont="1" applyBorder="1" applyAlignment="1">
      <alignment horizontal="center" vertical="center"/>
    </xf>
    <xf numFmtId="208" fontId="70" fillId="0" borderId="34" xfId="107" applyNumberFormat="1" applyFont="1" applyBorder="1" applyAlignment="1">
      <alignment horizontal="center" vertical="center"/>
    </xf>
    <xf numFmtId="207" fontId="70" fillId="0" borderId="179" xfId="113" applyNumberFormat="1" applyFont="1" applyBorder="1" applyAlignment="1">
      <alignment vertical="center"/>
    </xf>
    <xf numFmtId="207" fontId="70" fillId="0" borderId="191" xfId="113" applyNumberFormat="1" applyFont="1" applyBorder="1" applyAlignment="1">
      <alignment vertical="center"/>
    </xf>
    <xf numFmtId="0" fontId="69" fillId="67" borderId="121" xfId="113" applyFont="1" applyFill="1" applyBorder="1" applyAlignment="1">
      <alignment vertical="center"/>
    </xf>
    <xf numFmtId="208" fontId="69" fillId="67" borderId="123" xfId="113" applyNumberFormat="1" applyFont="1" applyFill="1" applyBorder="1" applyAlignment="1">
      <alignment horizontal="right" vertical="center"/>
    </xf>
    <xf numFmtId="0" fontId="69" fillId="67" borderId="127" xfId="113" applyFont="1" applyFill="1" applyBorder="1" applyAlignment="1">
      <alignment vertical="center"/>
    </xf>
    <xf numFmtId="205" fontId="69" fillId="67" borderId="129" xfId="1" applyNumberFormat="1" applyFont="1" applyFill="1" applyBorder="1" applyAlignment="1" applyProtection="1">
      <alignment horizontal="right" vertical="center"/>
    </xf>
    <xf numFmtId="0" fontId="69" fillId="67" borderId="251" xfId="113" applyFont="1" applyFill="1" applyBorder="1" applyAlignment="1">
      <alignment horizontal="left" vertical="center"/>
    </xf>
    <xf numFmtId="190" fontId="69" fillId="67" borderId="252" xfId="113" applyNumberFormat="1" applyFont="1" applyFill="1" applyBorder="1" applyAlignment="1">
      <alignment horizontal="right" vertical="center"/>
    </xf>
    <xf numFmtId="0" fontId="70" fillId="0" borderId="253" xfId="113" applyFont="1" applyBorder="1" applyAlignment="1">
      <alignment horizontal="left" vertical="center"/>
    </xf>
    <xf numFmtId="208" fontId="56" fillId="0" borderId="254" xfId="113" applyNumberFormat="1" applyFont="1" applyBorder="1" applyAlignment="1">
      <alignment horizontal="right" vertical="center"/>
    </xf>
    <xf numFmtId="0" fontId="70" fillId="0" borderId="255" xfId="113" applyFont="1" applyBorder="1" applyAlignment="1">
      <alignment horizontal="left" vertical="center"/>
    </xf>
    <xf numFmtId="10" fontId="70" fillId="0" borderId="256" xfId="764" applyNumberFormat="1" applyFont="1" applyFill="1" applyBorder="1" applyAlignment="1" applyProtection="1">
      <alignment horizontal="right" vertical="center"/>
    </xf>
    <xf numFmtId="208" fontId="56" fillId="0" borderId="256" xfId="113" applyNumberFormat="1" applyFont="1" applyBorder="1" applyAlignment="1">
      <alignment horizontal="right" vertical="center"/>
    </xf>
    <xf numFmtId="0" fontId="70" fillId="0" borderId="257" xfId="113" applyFont="1" applyBorder="1" applyAlignment="1">
      <alignment horizontal="left" vertical="center"/>
    </xf>
    <xf numFmtId="164" fontId="51" fillId="0" borderId="0" xfId="50" applyFont="1" applyFill="1" applyBorder="1" applyAlignment="1" applyProtection="1">
      <alignment vertical="center"/>
    </xf>
    <xf numFmtId="208" fontId="56" fillId="0" borderId="258" xfId="113" applyNumberFormat="1" applyFont="1" applyBorder="1" applyAlignment="1">
      <alignment horizontal="right" vertical="center"/>
    </xf>
    <xf numFmtId="164" fontId="50" fillId="0" borderId="34" xfId="50" applyFont="1" applyFill="1" applyBorder="1" applyAlignment="1" applyProtection="1">
      <alignment vertical="center"/>
    </xf>
    <xf numFmtId="0" fontId="54" fillId="0" borderId="0" xfId="113" applyFont="1" applyAlignment="1">
      <alignment horizontal="left" vertical="center"/>
    </xf>
    <xf numFmtId="164" fontId="51" fillId="0" borderId="259" xfId="50" applyFont="1" applyFill="1" applyBorder="1" applyAlignment="1" applyProtection="1">
      <alignment horizontal="left" vertical="center"/>
    </xf>
    <xf numFmtId="0" fontId="52" fillId="0" borderId="191" xfId="1" applyNumberFormat="1" applyFont="1" applyFill="1" applyBorder="1" applyAlignment="1" applyProtection="1">
      <alignment horizontal="center" vertical="center"/>
    </xf>
    <xf numFmtId="44" fontId="65" fillId="0" borderId="0" xfId="40303" applyFont="1" applyAlignment="1" applyProtection="1">
      <alignment vertical="center"/>
    </xf>
    <xf numFmtId="43" fontId="49" fillId="0" borderId="0" xfId="3" applyNumberFormat="1" applyFont="1" applyAlignment="1">
      <alignment vertical="center"/>
    </xf>
    <xf numFmtId="3" fontId="50" fillId="0" borderId="34" xfId="214" applyNumberFormat="1" applyFont="1" applyFill="1" applyBorder="1" applyAlignment="1" applyProtection="1">
      <alignment horizontal="center" vertical="center"/>
    </xf>
    <xf numFmtId="3" fontId="50" fillId="0" borderId="28" xfId="214" applyNumberFormat="1" applyFont="1" applyFill="1" applyBorder="1" applyAlignment="1" applyProtection="1">
      <alignment horizontal="center" vertical="center"/>
    </xf>
    <xf numFmtId="0" fontId="51" fillId="0" borderId="109" xfId="0" applyFont="1" applyBorder="1" applyAlignment="1">
      <alignment vertical="center"/>
    </xf>
    <xf numFmtId="0" fontId="51" fillId="0" borderId="162" xfId="0" applyFont="1" applyBorder="1" applyAlignment="1">
      <alignment vertical="center"/>
    </xf>
    <xf numFmtId="0" fontId="51" fillId="0" borderId="70" xfId="0" applyFont="1" applyBorder="1" applyAlignment="1">
      <alignment vertical="center"/>
    </xf>
    <xf numFmtId="10" fontId="65" fillId="0" borderId="0" xfId="1" applyNumberFormat="1" applyFont="1" applyFill="1" applyBorder="1" applyAlignment="1" applyProtection="1">
      <alignment horizontal="center" vertical="center"/>
    </xf>
    <xf numFmtId="213" fontId="51" fillId="0" borderId="0" xfId="0" applyNumberFormat="1" applyFont="1" applyAlignment="1">
      <alignment horizontal="center" vertical="center"/>
    </xf>
    <xf numFmtId="0" fontId="51" fillId="0" borderId="34" xfId="0" applyFont="1" applyBorder="1" applyAlignment="1">
      <alignment horizontal="left" vertical="center"/>
    </xf>
    <xf numFmtId="3" fontId="65" fillId="0" borderId="34" xfId="0" applyNumberFormat="1" applyFont="1" applyBorder="1" applyAlignment="1">
      <alignment horizontal="center" vertical="center"/>
    </xf>
    <xf numFmtId="3" fontId="51" fillId="0" borderId="34" xfId="0" applyNumberFormat="1" applyFont="1" applyBorder="1" applyAlignment="1">
      <alignment horizontal="center" vertical="center"/>
    </xf>
    <xf numFmtId="213" fontId="51" fillId="0" borderId="34" xfId="0" applyNumberFormat="1" applyFont="1" applyBorder="1" applyAlignment="1">
      <alignment horizontal="center" vertical="center"/>
    </xf>
    <xf numFmtId="207" fontId="70" fillId="0" borderId="282" xfId="113" applyNumberFormat="1" applyFont="1" applyBorder="1" applyAlignment="1">
      <alignment horizontal="center" vertical="center"/>
    </xf>
    <xf numFmtId="207" fontId="70" fillId="0" borderId="283" xfId="113" applyNumberFormat="1" applyFont="1" applyBorder="1" applyAlignment="1">
      <alignment horizontal="center" vertical="center"/>
    </xf>
    <xf numFmtId="207" fontId="70" fillId="0" borderId="284" xfId="113" applyNumberFormat="1" applyFont="1" applyBorder="1" applyAlignment="1">
      <alignment horizontal="center" vertical="center"/>
    </xf>
    <xf numFmtId="207" fontId="70" fillId="0" borderId="285" xfId="113" applyNumberFormat="1" applyFont="1" applyBorder="1" applyAlignment="1">
      <alignment horizontal="center" vertical="center"/>
    </xf>
    <xf numFmtId="207" fontId="70" fillId="0" borderId="286" xfId="113" applyNumberFormat="1" applyFont="1" applyBorder="1" applyAlignment="1">
      <alignment horizontal="center" vertical="center"/>
    </xf>
    <xf numFmtId="207" fontId="70" fillId="0" borderId="287" xfId="113" applyNumberFormat="1" applyFont="1" applyBorder="1" applyAlignment="1">
      <alignment horizontal="center" vertical="center"/>
    </xf>
    <xf numFmtId="0" fontId="122" fillId="74" borderId="127" xfId="0" applyFont="1" applyFill="1" applyBorder="1" applyAlignment="1">
      <alignment vertical="center"/>
    </xf>
    <xf numFmtId="0" fontId="122" fillId="74" borderId="132" xfId="0" applyFont="1" applyFill="1" applyBorder="1" applyAlignment="1">
      <alignment horizontal="center" vertical="center" wrapText="1"/>
    </xf>
    <xf numFmtId="0" fontId="122" fillId="74" borderId="133" xfId="0" applyFont="1" applyFill="1" applyBorder="1" applyAlignment="1">
      <alignment horizontal="center" vertical="center" wrapText="1"/>
    </xf>
    <xf numFmtId="0" fontId="122" fillId="74" borderId="142" xfId="0" applyFont="1" applyFill="1" applyBorder="1" applyAlignment="1">
      <alignment vertical="center"/>
    </xf>
    <xf numFmtId="0" fontId="122" fillId="74" borderId="132" xfId="0" applyFont="1" applyFill="1" applyBorder="1" applyAlignment="1">
      <alignment vertical="center"/>
    </xf>
    <xf numFmtId="44" fontId="122" fillId="74" borderId="133" xfId="214" applyNumberFormat="1" applyFont="1" applyFill="1" applyBorder="1" applyAlignment="1" applyProtection="1">
      <alignment vertical="center" wrapText="1"/>
    </xf>
    <xf numFmtId="0" fontId="122" fillId="74" borderId="124" xfId="0" applyFont="1" applyFill="1" applyBorder="1" applyAlignment="1">
      <alignment vertical="center"/>
    </xf>
    <xf numFmtId="0" fontId="122" fillId="74" borderId="143" xfId="0" applyFont="1" applyFill="1" applyBorder="1" applyAlignment="1">
      <alignment vertical="center"/>
    </xf>
    <xf numFmtId="44" fontId="122" fillId="74" borderId="144" xfId="214" applyNumberFormat="1" applyFont="1" applyFill="1" applyBorder="1" applyAlignment="1" applyProtection="1">
      <alignment vertical="center" wrapText="1"/>
    </xf>
    <xf numFmtId="0" fontId="125" fillId="74" borderId="114" xfId="1112" applyFont="1" applyFill="1" applyBorder="1" applyAlignment="1">
      <alignment horizontal="center" vertical="center"/>
    </xf>
    <xf numFmtId="0" fontId="125" fillId="74" borderId="114" xfId="1112" applyFont="1" applyFill="1" applyBorder="1" applyAlignment="1">
      <alignment horizontal="center" vertical="center" wrapText="1"/>
    </xf>
    <xf numFmtId="0" fontId="125" fillId="74" borderId="115" xfId="1112" applyFont="1" applyFill="1" applyBorder="1" applyAlignment="1">
      <alignment horizontal="center" vertical="center"/>
    </xf>
    <xf numFmtId="0" fontId="125" fillId="74" borderId="151" xfId="1112" applyFont="1" applyFill="1" applyBorder="1" applyAlignment="1">
      <alignment horizontal="center" vertical="center" wrapText="1"/>
    </xf>
    <xf numFmtId="0" fontId="125" fillId="74" borderId="144" xfId="1112" applyFont="1" applyFill="1" applyBorder="1" applyAlignment="1">
      <alignment horizontal="center" vertical="center"/>
    </xf>
    <xf numFmtId="0" fontId="125" fillId="74" borderId="151" xfId="1112" applyFont="1" applyFill="1" applyBorder="1" applyAlignment="1">
      <alignment horizontal="center" vertical="center"/>
    </xf>
    <xf numFmtId="0" fontId="125" fillId="74" borderId="143" xfId="1112" applyFont="1" applyFill="1" applyBorder="1" applyAlignment="1">
      <alignment horizontal="center" vertical="center"/>
    </xf>
    <xf numFmtId="0" fontId="50" fillId="74" borderId="132" xfId="3" applyFont="1" applyFill="1" applyBorder="1" applyAlignment="1">
      <alignment horizontal="center" vertical="center"/>
    </xf>
    <xf numFmtId="0" fontId="55" fillId="74" borderId="132" xfId="3" applyFont="1" applyFill="1" applyBorder="1" applyAlignment="1">
      <alignment horizontal="center" vertical="center"/>
    </xf>
    <xf numFmtId="0" fontId="50" fillId="74" borderId="133" xfId="3" applyFont="1" applyFill="1" applyBorder="1" applyAlignment="1">
      <alignment horizontal="center" vertical="center"/>
    </xf>
    <xf numFmtId="0" fontId="50" fillId="74" borderId="110" xfId="9116" applyFont="1" applyFill="1" applyBorder="1" applyAlignment="1">
      <alignment horizontal="center" vertical="center"/>
    </xf>
    <xf numFmtId="0" fontId="50" fillId="74" borderId="33" xfId="9116" applyFont="1" applyFill="1" applyBorder="1" applyAlignment="1">
      <alignment horizontal="center" vertical="center"/>
    </xf>
    <xf numFmtId="0" fontId="55" fillId="74" borderId="111" xfId="9116" applyFont="1" applyFill="1" applyBorder="1" applyAlignment="1">
      <alignment horizontal="center" vertical="center"/>
    </xf>
    <xf numFmtId="0" fontId="50" fillId="74" borderId="110" xfId="9116" applyFont="1" applyFill="1" applyBorder="1" applyAlignment="1">
      <alignment vertical="center"/>
    </xf>
    <xf numFmtId="0" fontId="50" fillId="74" borderId="33" xfId="9116" applyFont="1" applyFill="1" applyBorder="1" applyAlignment="1">
      <alignment vertical="center" wrapText="1"/>
    </xf>
    <xf numFmtId="37" fontId="50" fillId="74" borderId="33" xfId="29" applyFont="1" applyFill="1" applyBorder="1" applyAlignment="1">
      <alignment horizontal="left" vertical="center"/>
    </xf>
    <xf numFmtId="37" fontId="50" fillId="74" borderId="33" xfId="29" applyFont="1" applyFill="1" applyBorder="1" applyAlignment="1">
      <alignment horizontal="center" vertical="center"/>
    </xf>
    <xf numFmtId="165" fontId="50" fillId="74" borderId="33" xfId="9117" applyFont="1" applyFill="1" applyBorder="1" applyAlignment="1" applyProtection="1">
      <alignment horizontal="center" vertical="center"/>
    </xf>
    <xf numFmtId="10" fontId="55" fillId="74" borderId="111" xfId="29" applyNumberFormat="1" applyFont="1" applyFill="1" applyBorder="1" applyAlignment="1">
      <alignment horizontal="center" vertical="center"/>
    </xf>
    <xf numFmtId="10" fontId="50" fillId="74" borderId="125" xfId="777" applyNumberFormat="1" applyFont="1" applyFill="1" applyBorder="1" applyAlignment="1" applyProtection="1">
      <alignment horizontal="center" vertical="center"/>
    </xf>
    <xf numFmtId="10" fontId="53" fillId="74" borderId="126" xfId="777" applyNumberFormat="1" applyFont="1" applyFill="1" applyBorder="1" applyAlignment="1" applyProtection="1">
      <alignment horizontal="center" vertical="center"/>
    </xf>
    <xf numFmtId="0" fontId="4" fillId="74" borderId="0" xfId="40308" applyFill="1"/>
    <xf numFmtId="0" fontId="50" fillId="75" borderId="208" xfId="0" applyFont="1" applyFill="1" applyBorder="1" applyAlignment="1">
      <alignment horizontal="center" vertical="center" wrapText="1"/>
    </xf>
    <xf numFmtId="0" fontId="50" fillId="75" borderId="209" xfId="0" applyFont="1" applyFill="1" applyBorder="1" applyAlignment="1">
      <alignment horizontal="center" vertical="center" wrapText="1"/>
    </xf>
    <xf numFmtId="0" fontId="50" fillId="75" borderId="132" xfId="0" applyFont="1" applyFill="1" applyBorder="1" applyAlignment="1">
      <alignment horizontal="center" vertical="center" wrapText="1"/>
    </xf>
    <xf numFmtId="172" fontId="48" fillId="75" borderId="115" xfId="9151" applyNumberFormat="1" applyFont="1" applyFill="1" applyBorder="1" applyAlignment="1">
      <alignment horizontal="center" vertical="center"/>
    </xf>
    <xf numFmtId="3" fontId="53" fillId="75" borderId="114" xfId="3" applyNumberFormat="1" applyFont="1" applyFill="1" applyBorder="1" applyAlignment="1">
      <alignment horizontal="right" vertical="center"/>
    </xf>
    <xf numFmtId="186" fontId="50" fillId="75" borderId="114" xfId="215" applyNumberFormat="1" applyFont="1" applyFill="1" applyBorder="1" applyAlignment="1">
      <alignment vertical="center"/>
    </xf>
    <xf numFmtId="0" fontId="55" fillId="75" borderId="114" xfId="3" applyFont="1" applyFill="1" applyBorder="1" applyAlignment="1">
      <alignment horizontal="center" vertical="center"/>
    </xf>
    <xf numFmtId="10" fontId="53" fillId="75" borderId="115" xfId="1" applyNumberFormat="1" applyFont="1" applyFill="1" applyBorder="1" applyAlignment="1">
      <alignment horizontal="center" vertical="center"/>
    </xf>
    <xf numFmtId="186" fontId="48" fillId="75" borderId="114" xfId="215" applyNumberFormat="1" applyFont="1" applyFill="1" applyBorder="1" applyAlignment="1">
      <alignment vertical="center"/>
    </xf>
    <xf numFmtId="9" fontId="119" fillId="75" borderId="115" xfId="1" applyFont="1" applyFill="1" applyBorder="1" applyAlignment="1">
      <alignment horizontal="center" vertical="center"/>
    </xf>
    <xf numFmtId="207" fontId="70" fillId="0" borderId="282" xfId="113" applyNumberFormat="1" applyFont="1" applyBorder="1" applyAlignment="1">
      <alignment vertical="center"/>
    </xf>
    <xf numFmtId="207" fontId="70" fillId="0" borderId="283" xfId="113" applyNumberFormat="1" applyFont="1" applyBorder="1" applyAlignment="1">
      <alignment vertical="center"/>
    </xf>
    <xf numFmtId="207" fontId="70" fillId="0" borderId="284" xfId="113" applyNumberFormat="1" applyFont="1" applyBorder="1" applyAlignment="1">
      <alignment vertical="center"/>
    </xf>
    <xf numFmtId="207" fontId="70" fillId="0" borderId="285" xfId="113" applyNumberFormat="1" applyFont="1" applyBorder="1" applyAlignment="1">
      <alignment vertical="center"/>
    </xf>
    <xf numFmtId="207" fontId="70" fillId="0" borderId="286" xfId="113" applyNumberFormat="1" applyFont="1" applyBorder="1" applyAlignment="1">
      <alignment vertical="center"/>
    </xf>
    <xf numFmtId="207" fontId="70" fillId="0" borderId="287" xfId="113" applyNumberFormat="1" applyFont="1" applyBorder="1" applyAlignment="1">
      <alignment vertical="center"/>
    </xf>
    <xf numFmtId="207" fontId="51" fillId="0" borderId="285" xfId="113" applyNumberFormat="1" applyFont="1" applyBorder="1" applyAlignment="1">
      <alignment vertical="center"/>
    </xf>
    <xf numFmtId="207" fontId="51" fillId="0" borderId="287" xfId="113" applyNumberFormat="1" applyFont="1" applyBorder="1" applyAlignment="1">
      <alignment vertical="center"/>
    </xf>
    <xf numFmtId="207" fontId="56" fillId="0" borderId="282" xfId="113" applyNumberFormat="1" applyFont="1" applyBorder="1" applyAlignment="1">
      <alignment horizontal="center" vertical="center"/>
    </xf>
    <xf numFmtId="207" fontId="56" fillId="0" borderId="283" xfId="113" applyNumberFormat="1" applyFont="1" applyBorder="1" applyAlignment="1">
      <alignment horizontal="center" vertical="center"/>
    </xf>
    <xf numFmtId="207" fontId="56" fillId="0" borderId="284" xfId="113" applyNumberFormat="1" applyFont="1" applyBorder="1" applyAlignment="1">
      <alignment horizontal="center" vertical="center"/>
    </xf>
    <xf numFmtId="207" fontId="56" fillId="0" borderId="285" xfId="113" applyNumberFormat="1" applyFont="1" applyBorder="1" applyAlignment="1">
      <alignment horizontal="center" vertical="center"/>
    </xf>
    <xf numFmtId="207" fontId="56" fillId="0" borderId="286" xfId="113" applyNumberFormat="1" applyFont="1" applyBorder="1" applyAlignment="1">
      <alignment horizontal="center" vertical="center"/>
    </xf>
    <xf numFmtId="207" fontId="56" fillId="0" borderId="287" xfId="113" applyNumberFormat="1" applyFont="1" applyBorder="1" applyAlignment="1">
      <alignment horizontal="center" vertical="center"/>
    </xf>
    <xf numFmtId="207" fontId="66" fillId="33" borderId="115" xfId="375" applyNumberFormat="1" applyFont="1" applyFill="1" applyBorder="1" applyAlignment="1" applyProtection="1">
      <alignment horizontal="center" vertical="center"/>
    </xf>
    <xf numFmtId="207" fontId="70" fillId="0" borderId="294" xfId="113" applyNumberFormat="1" applyFont="1" applyBorder="1" applyAlignment="1">
      <alignment horizontal="center" vertical="center"/>
    </xf>
    <xf numFmtId="207" fontId="70" fillId="0" borderId="295" xfId="113" applyNumberFormat="1" applyFont="1" applyBorder="1" applyAlignment="1">
      <alignment horizontal="center" vertical="center"/>
    </xf>
    <xf numFmtId="207" fontId="70" fillId="0" borderId="296" xfId="113" applyNumberFormat="1" applyFont="1" applyBorder="1" applyAlignment="1">
      <alignment horizontal="center" vertical="center"/>
    </xf>
    <xf numFmtId="207" fontId="70" fillId="0" borderId="294" xfId="113" applyNumberFormat="1" applyFont="1" applyBorder="1" applyAlignment="1">
      <alignment vertical="center"/>
    </xf>
    <xf numFmtId="207" fontId="70" fillId="0" borderId="295" xfId="113" applyNumberFormat="1" applyFont="1" applyBorder="1" applyAlignment="1">
      <alignment vertical="center"/>
    </xf>
    <xf numFmtId="207" fontId="70" fillId="0" borderId="296" xfId="113" applyNumberFormat="1" applyFont="1" applyBorder="1" applyAlignment="1">
      <alignment vertical="center"/>
    </xf>
    <xf numFmtId="0" fontId="58" fillId="0" borderId="14" xfId="113" applyFont="1" applyBorder="1" applyAlignment="1">
      <alignment vertical="center"/>
    </xf>
    <xf numFmtId="207" fontId="51" fillId="0" borderId="15" xfId="113" applyNumberFormat="1" applyFont="1" applyBorder="1" applyAlignment="1">
      <alignment vertical="center"/>
    </xf>
    <xf numFmtId="207" fontId="51" fillId="0" borderId="295" xfId="113" applyNumberFormat="1" applyFont="1" applyBorder="1" applyAlignment="1">
      <alignment vertical="center"/>
    </xf>
    <xf numFmtId="207" fontId="51" fillId="0" borderId="296" xfId="113" applyNumberFormat="1" applyFont="1" applyBorder="1" applyAlignment="1">
      <alignment vertical="center"/>
    </xf>
    <xf numFmtId="207" fontId="56" fillId="0" borderId="294" xfId="113" applyNumberFormat="1" applyFont="1" applyBorder="1" applyAlignment="1">
      <alignment horizontal="center" vertical="center"/>
    </xf>
    <xf numFmtId="207" fontId="56" fillId="0" borderId="295" xfId="113" applyNumberFormat="1" applyFont="1" applyBorder="1" applyAlignment="1">
      <alignment horizontal="center" vertical="center"/>
    </xf>
    <xf numFmtId="207" fontId="56" fillId="0" borderId="296" xfId="113" applyNumberFormat="1" applyFont="1" applyBorder="1" applyAlignment="1">
      <alignment horizontal="center" vertical="center"/>
    </xf>
    <xf numFmtId="207" fontId="70" fillId="0" borderId="192" xfId="113" applyNumberFormat="1" applyFont="1" applyBorder="1" applyAlignment="1">
      <alignment vertical="center"/>
    </xf>
    <xf numFmtId="208" fontId="70" fillId="0" borderId="36" xfId="107" applyNumberFormat="1" applyFont="1" applyBorder="1" applyAlignment="1">
      <alignment horizontal="center" vertical="center"/>
    </xf>
    <xf numFmtId="211" fontId="50" fillId="33" borderId="115" xfId="1039" applyNumberFormat="1" applyFont="1" applyFill="1" applyBorder="1" applyAlignment="1" applyProtection="1">
      <alignment horizontal="center" vertical="center"/>
    </xf>
    <xf numFmtId="0" fontId="1" fillId="0" borderId="0" xfId="40312"/>
    <xf numFmtId="0" fontId="135" fillId="70" borderId="304" xfId="40312" applyFont="1" applyFill="1" applyBorder="1" applyAlignment="1">
      <alignment horizontal="center" vertical="center" wrapText="1"/>
    </xf>
    <xf numFmtId="0" fontId="135" fillId="70" borderId="305" xfId="40312" applyFont="1" applyFill="1" applyBorder="1" applyAlignment="1">
      <alignment horizontal="center" vertical="center" wrapText="1"/>
    </xf>
    <xf numFmtId="0" fontId="136" fillId="70" borderId="306" xfId="40312" applyFont="1" applyFill="1" applyBorder="1" applyAlignment="1">
      <alignment horizontal="center" vertical="center" wrapText="1"/>
    </xf>
    <xf numFmtId="0" fontId="137" fillId="0" borderId="308" xfId="40312" applyFont="1" applyBorder="1" applyAlignment="1">
      <alignment horizontal="center" vertical="center" wrapText="1"/>
    </xf>
    <xf numFmtId="44" fontId="137" fillId="0" borderId="309" xfId="40313" applyFont="1" applyFill="1" applyBorder="1" applyAlignment="1">
      <alignment horizontal="center" vertical="center" wrapText="1"/>
    </xf>
    <xf numFmtId="44" fontId="137" fillId="0" borderId="310" xfId="40313" applyFont="1" applyFill="1" applyBorder="1" applyAlignment="1">
      <alignment horizontal="center" vertical="center" wrapText="1"/>
    </xf>
    <xf numFmtId="44" fontId="137" fillId="0" borderId="118" xfId="40313" applyFont="1" applyFill="1" applyBorder="1" applyAlignment="1">
      <alignment horizontal="center" vertical="center" wrapText="1"/>
    </xf>
    <xf numFmtId="0" fontId="138" fillId="0" borderId="0" xfId="40301" applyFont="1"/>
    <xf numFmtId="0" fontId="137" fillId="76" borderId="308" xfId="40312" applyFont="1" applyFill="1" applyBorder="1" applyAlignment="1">
      <alignment horizontal="center" vertical="center" wrapText="1"/>
    </xf>
    <xf numFmtId="44" fontId="137" fillId="76" borderId="309" xfId="40313" applyFont="1" applyFill="1" applyBorder="1" applyAlignment="1">
      <alignment horizontal="center" vertical="center" wrapText="1"/>
    </xf>
    <xf numFmtId="44" fontId="137" fillId="76" borderId="310" xfId="40313" applyFont="1" applyFill="1" applyBorder="1" applyAlignment="1">
      <alignment horizontal="center" vertical="center" wrapText="1"/>
    </xf>
    <xf numFmtId="44" fontId="137" fillId="76" borderId="118" xfId="40313" applyFont="1" applyFill="1" applyBorder="1" applyAlignment="1">
      <alignment horizontal="center" vertical="center" wrapText="1"/>
    </xf>
    <xf numFmtId="0" fontId="135" fillId="70" borderId="268" xfId="40312" applyFont="1" applyFill="1" applyBorder="1" applyAlignment="1">
      <alignment horizontal="center" vertical="center" wrapText="1"/>
    </xf>
    <xf numFmtId="0" fontId="135" fillId="70" borderId="311" xfId="40312" applyFont="1" applyFill="1" applyBorder="1" applyAlignment="1">
      <alignment horizontal="center" vertical="center" wrapText="1"/>
    </xf>
    <xf numFmtId="0" fontId="135" fillId="70" borderId="312" xfId="40312" applyFont="1" applyFill="1" applyBorder="1" applyAlignment="1">
      <alignment horizontal="center" vertical="center" wrapText="1"/>
    </xf>
    <xf numFmtId="0" fontId="136" fillId="70" borderId="300" xfId="40312" applyFont="1" applyFill="1" applyBorder="1" applyAlignment="1">
      <alignment horizontal="center" vertical="center" wrapText="1"/>
    </xf>
    <xf numFmtId="0" fontId="135" fillId="70" borderId="313" xfId="40312" applyFont="1" applyFill="1" applyBorder="1" applyAlignment="1">
      <alignment horizontal="center" vertical="center" wrapText="1"/>
    </xf>
    <xf numFmtId="0" fontId="137" fillId="0" borderId="263" xfId="40312" applyFont="1" applyBorder="1" applyAlignment="1">
      <alignment horizontal="center" vertical="center" wrapText="1"/>
    </xf>
    <xf numFmtId="44" fontId="137" fillId="0" borderId="314" xfId="40313" applyFont="1" applyFill="1" applyBorder="1" applyAlignment="1">
      <alignment horizontal="center" vertical="center" wrapText="1"/>
    </xf>
    <xf numFmtId="44" fontId="137" fillId="0" borderId="315" xfId="40313" applyFont="1" applyFill="1" applyBorder="1" applyAlignment="1">
      <alignment horizontal="center" vertical="center" wrapText="1"/>
    </xf>
    <xf numFmtId="44" fontId="137" fillId="0" borderId="316" xfId="40313" applyFont="1" applyFill="1" applyBorder="1" applyAlignment="1">
      <alignment horizontal="center" vertical="center" wrapText="1"/>
    </xf>
    <xf numFmtId="0" fontId="137" fillId="0" borderId="265" xfId="40312" applyFont="1" applyBorder="1" applyAlignment="1">
      <alignment horizontal="center" vertical="center" wrapText="1"/>
    </xf>
    <xf numFmtId="44" fontId="137" fillId="0" borderId="317" xfId="40313" applyFont="1" applyFill="1" applyBorder="1" applyAlignment="1">
      <alignment horizontal="center" vertical="center" wrapText="1"/>
    </xf>
    <xf numFmtId="44" fontId="137" fillId="0" borderId="318" xfId="40313" applyFont="1" applyFill="1" applyBorder="1" applyAlignment="1">
      <alignment horizontal="center" vertical="center" wrapText="1"/>
    </xf>
    <xf numFmtId="44" fontId="137" fillId="0" borderId="319" xfId="40313" applyFont="1" applyFill="1" applyBorder="1" applyAlignment="1">
      <alignment horizontal="center" vertical="center" wrapText="1"/>
    </xf>
    <xf numFmtId="207" fontId="70" fillId="0" borderId="320" xfId="113" applyNumberFormat="1" applyFont="1" applyBorder="1" applyAlignment="1">
      <alignment horizontal="center" vertical="center"/>
    </xf>
    <xf numFmtId="207" fontId="70" fillId="0" borderId="321" xfId="113" applyNumberFormat="1" applyFont="1" applyBorder="1" applyAlignment="1">
      <alignment horizontal="center" vertical="center"/>
    </xf>
    <xf numFmtId="207" fontId="70" fillId="0" borderId="322" xfId="113" applyNumberFormat="1" applyFont="1" applyBorder="1" applyAlignment="1">
      <alignment horizontal="center" vertical="center"/>
    </xf>
    <xf numFmtId="207" fontId="70" fillId="0" borderId="323" xfId="113" applyNumberFormat="1" applyFont="1" applyBorder="1" applyAlignment="1">
      <alignment horizontal="center" vertical="center"/>
    </xf>
    <xf numFmtId="207" fontId="70" fillId="0" borderId="324" xfId="113" applyNumberFormat="1" applyFont="1" applyBorder="1" applyAlignment="1">
      <alignment horizontal="center" vertical="center"/>
    </xf>
    <xf numFmtId="207" fontId="70" fillId="0" borderId="325" xfId="113" applyNumberFormat="1" applyFont="1" applyBorder="1" applyAlignment="1">
      <alignment horizontal="center" vertical="center"/>
    </xf>
    <xf numFmtId="207" fontId="70" fillId="0" borderId="326" xfId="113" applyNumberFormat="1" applyFont="1" applyBorder="1" applyAlignment="1">
      <alignment horizontal="center" vertical="center"/>
    </xf>
    <xf numFmtId="207" fontId="70" fillId="0" borderId="327" xfId="113" applyNumberFormat="1" applyFont="1" applyBorder="1" applyAlignment="1">
      <alignment horizontal="center" vertical="center"/>
    </xf>
    <xf numFmtId="207" fontId="70" fillId="0" borderId="328" xfId="113" applyNumberFormat="1" applyFont="1" applyBorder="1" applyAlignment="1">
      <alignment horizontal="center" vertical="center"/>
    </xf>
    <xf numFmtId="207" fontId="56" fillId="0" borderId="320" xfId="113" applyNumberFormat="1" applyFont="1" applyBorder="1" applyAlignment="1">
      <alignment horizontal="center" vertical="center"/>
    </xf>
    <xf numFmtId="207" fontId="56" fillId="0" borderId="321" xfId="113" applyNumberFormat="1" applyFont="1" applyBorder="1" applyAlignment="1">
      <alignment horizontal="center" vertical="center"/>
    </xf>
    <xf numFmtId="207" fontId="56" fillId="0" borderId="329" xfId="113" applyNumberFormat="1" applyFont="1" applyBorder="1" applyAlignment="1">
      <alignment horizontal="center" vertical="center"/>
    </xf>
    <xf numFmtId="207" fontId="56" fillId="0" borderId="323" xfId="113" applyNumberFormat="1" applyFont="1" applyBorder="1" applyAlignment="1">
      <alignment horizontal="center" vertical="center"/>
    </xf>
    <xf numFmtId="207" fontId="56" fillId="0" borderId="324" xfId="113" applyNumberFormat="1" applyFont="1" applyBorder="1" applyAlignment="1">
      <alignment horizontal="center" vertical="center"/>
    </xf>
    <xf numFmtId="207" fontId="56" fillId="0" borderId="330" xfId="113" applyNumberFormat="1" applyFont="1" applyBorder="1" applyAlignment="1">
      <alignment horizontal="center" vertical="center"/>
    </xf>
    <xf numFmtId="207" fontId="56" fillId="0" borderId="326" xfId="113" applyNumberFormat="1" applyFont="1" applyBorder="1" applyAlignment="1">
      <alignment horizontal="center" vertical="center"/>
    </xf>
    <xf numFmtId="207" fontId="56" fillId="0" borderId="327" xfId="113" applyNumberFormat="1" applyFont="1" applyBorder="1" applyAlignment="1">
      <alignment horizontal="center" vertical="center"/>
    </xf>
    <xf numFmtId="207" fontId="56" fillId="0" borderId="331" xfId="113" applyNumberFormat="1" applyFont="1" applyBorder="1" applyAlignment="1">
      <alignment horizontal="center" vertical="center"/>
    </xf>
    <xf numFmtId="219" fontId="67" fillId="0" borderId="332" xfId="127" applyNumberFormat="1" applyFont="1" applyFill="1" applyBorder="1" applyAlignment="1" applyProtection="1">
      <alignment horizontal="center" vertical="center"/>
    </xf>
    <xf numFmtId="44" fontId="58" fillId="33" borderId="113" xfId="113" applyNumberFormat="1" applyFont="1" applyFill="1" applyBorder="1" applyAlignment="1">
      <alignment vertical="center"/>
    </xf>
    <xf numFmtId="44" fontId="58" fillId="33" borderId="114" xfId="113" applyNumberFormat="1" applyFont="1" applyFill="1" applyBorder="1" applyAlignment="1">
      <alignment vertical="center"/>
    </xf>
    <xf numFmtId="44" fontId="58" fillId="33" borderId="115" xfId="113" applyNumberFormat="1" applyFont="1" applyFill="1" applyBorder="1" applyAlignment="1">
      <alignment vertical="center"/>
    </xf>
    <xf numFmtId="220" fontId="69" fillId="67" borderId="129" xfId="127" applyNumberFormat="1" applyFont="1" applyFill="1" applyBorder="1" applyAlignment="1" applyProtection="1">
      <alignment horizontal="right" vertical="center"/>
    </xf>
    <xf numFmtId="0" fontId="50" fillId="0" borderId="139" xfId="0" applyFont="1" applyFill="1" applyBorder="1" applyAlignment="1">
      <alignment vertical="center"/>
    </xf>
    <xf numFmtId="3" fontId="51" fillId="0" borderId="139" xfId="0" applyNumberFormat="1" applyFont="1" applyFill="1" applyBorder="1" applyAlignment="1">
      <alignment horizontal="right" vertical="center" wrapText="1"/>
    </xf>
    <xf numFmtId="3" fontId="51" fillId="75" borderId="109" xfId="214" applyNumberFormat="1" applyFont="1" applyFill="1" applyBorder="1" applyAlignment="1" applyProtection="1">
      <alignment horizontal="center" vertical="center"/>
      <protection locked="0"/>
    </xf>
    <xf numFmtId="3" fontId="51" fillId="75" borderId="73" xfId="214" applyNumberFormat="1" applyFont="1" applyFill="1" applyBorder="1" applyAlignment="1" applyProtection="1">
      <alignment horizontal="center" vertical="center"/>
      <protection locked="0"/>
    </xf>
    <xf numFmtId="3" fontId="51" fillId="75" borderId="70" xfId="214" applyNumberFormat="1" applyFont="1" applyFill="1" applyBorder="1" applyAlignment="1" applyProtection="1">
      <alignment horizontal="center" vertical="center"/>
      <protection locked="0"/>
    </xf>
    <xf numFmtId="3" fontId="51" fillId="75" borderId="33" xfId="214" applyNumberFormat="1" applyFont="1" applyFill="1" applyBorder="1" applyAlignment="1" applyProtection="1">
      <alignment horizontal="center" vertical="center"/>
      <protection locked="0"/>
    </xf>
    <xf numFmtId="3" fontId="51" fillId="75" borderId="217" xfId="214" applyNumberFormat="1" applyFont="1" applyFill="1" applyBorder="1" applyAlignment="1" applyProtection="1">
      <alignment horizontal="center" vertical="center"/>
      <protection locked="0"/>
    </xf>
    <xf numFmtId="164" fontId="65" fillId="75" borderId="218" xfId="50" applyFont="1" applyFill="1" applyBorder="1" applyAlignment="1" applyProtection="1">
      <alignment vertical="center"/>
      <protection locked="0"/>
    </xf>
    <xf numFmtId="3" fontId="51" fillId="75" borderId="219" xfId="214" applyNumberFormat="1" applyFont="1" applyFill="1" applyBorder="1" applyAlignment="1" applyProtection="1">
      <alignment horizontal="center" vertical="center"/>
      <protection locked="0"/>
    </xf>
    <xf numFmtId="164" fontId="65" fillId="75" borderId="220" xfId="50" applyFont="1" applyFill="1" applyBorder="1" applyAlignment="1" applyProtection="1">
      <alignment vertical="center"/>
      <protection locked="0"/>
    </xf>
    <xf numFmtId="3" fontId="51" fillId="75" borderId="221" xfId="214" applyNumberFormat="1" applyFont="1" applyFill="1" applyBorder="1" applyAlignment="1" applyProtection="1">
      <alignment horizontal="center" vertical="center"/>
      <protection locked="0"/>
    </xf>
    <xf numFmtId="164" fontId="65" fillId="75" borderId="222" xfId="50" applyFont="1" applyFill="1" applyBorder="1" applyAlignment="1" applyProtection="1">
      <alignment vertical="center"/>
      <protection locked="0"/>
    </xf>
    <xf numFmtId="3" fontId="51" fillId="75" borderId="223" xfId="214" applyNumberFormat="1" applyFont="1" applyFill="1" applyBorder="1" applyAlignment="1" applyProtection="1">
      <alignment horizontal="center" vertical="center"/>
      <protection locked="0"/>
    </xf>
    <xf numFmtId="164" fontId="51" fillId="75" borderId="224" xfId="50" applyFont="1" applyFill="1" applyBorder="1" applyAlignment="1" applyProtection="1">
      <alignment vertical="center"/>
      <protection locked="0"/>
    </xf>
    <xf numFmtId="164" fontId="51" fillId="75" borderId="218" xfId="50" applyFont="1" applyFill="1" applyBorder="1" applyAlignment="1" applyProtection="1">
      <alignment vertical="center"/>
      <protection locked="0"/>
    </xf>
    <xf numFmtId="164" fontId="51" fillId="75" borderId="220" xfId="50" applyFont="1" applyFill="1" applyBorder="1" applyAlignment="1" applyProtection="1">
      <alignment vertical="center"/>
      <protection locked="0"/>
    </xf>
    <xf numFmtId="3" fontId="51" fillId="75" borderId="225" xfId="214" applyNumberFormat="1" applyFont="1" applyFill="1" applyBorder="1" applyAlignment="1" applyProtection="1">
      <alignment horizontal="center" vertical="center"/>
      <protection locked="0"/>
    </xf>
    <xf numFmtId="164" fontId="51" fillId="75" borderId="226" xfId="50" applyFont="1" applyFill="1" applyBorder="1" applyAlignment="1" applyProtection="1">
      <alignment vertical="center"/>
      <protection locked="0"/>
    </xf>
    <xf numFmtId="211" fontId="51" fillId="75" borderId="217" xfId="214" applyNumberFormat="1" applyFont="1" applyFill="1" applyBorder="1" applyAlignment="1" applyProtection="1">
      <alignment horizontal="center" vertical="center"/>
      <protection locked="0"/>
    </xf>
    <xf numFmtId="164" fontId="51" fillId="75" borderId="218" xfId="50" applyFont="1" applyFill="1" applyBorder="1" applyAlignment="1" applyProtection="1">
      <alignment horizontal="left" vertical="center"/>
      <protection locked="0"/>
    </xf>
    <xf numFmtId="3" fontId="51" fillId="75" borderId="230" xfId="214" applyNumberFormat="1" applyFont="1" applyFill="1" applyBorder="1" applyAlignment="1" applyProtection="1">
      <alignment horizontal="center" vertical="center"/>
      <protection locked="0"/>
    </xf>
    <xf numFmtId="164" fontId="51" fillId="75" borderId="220" xfId="50" applyFont="1" applyFill="1" applyBorder="1" applyAlignment="1" applyProtection="1">
      <alignment horizontal="left" vertical="center"/>
      <protection locked="0"/>
    </xf>
    <xf numFmtId="164" fontId="51" fillId="75" borderId="226" xfId="50" applyFont="1" applyFill="1" applyBorder="1" applyAlignment="1" applyProtection="1">
      <alignment horizontal="left" vertical="center"/>
      <protection locked="0"/>
    </xf>
    <xf numFmtId="164" fontId="51" fillId="75" borderId="34" xfId="50" applyFont="1" applyFill="1" applyBorder="1" applyAlignment="1" applyProtection="1">
      <alignment vertical="center"/>
      <protection locked="0"/>
    </xf>
    <xf numFmtId="164" fontId="51" fillId="75" borderId="217" xfId="50" applyFont="1" applyFill="1" applyBorder="1" applyAlignment="1" applyProtection="1">
      <alignment vertical="center"/>
      <protection locked="0"/>
    </xf>
    <xf numFmtId="164" fontId="51" fillId="75" borderId="230" xfId="50" applyFont="1" applyFill="1" applyBorder="1" applyAlignment="1" applyProtection="1">
      <alignment vertical="center"/>
      <protection locked="0"/>
    </xf>
    <xf numFmtId="164" fontId="51" fillId="75" borderId="225" xfId="50" applyFont="1" applyFill="1" applyBorder="1" applyAlignment="1" applyProtection="1">
      <alignment vertical="center"/>
      <protection locked="0"/>
    </xf>
    <xf numFmtId="164" fontId="51" fillId="75" borderId="131" xfId="50" applyFont="1" applyFill="1" applyBorder="1" applyAlignment="1" applyProtection="1">
      <alignment vertical="center"/>
      <protection locked="0"/>
    </xf>
    <xf numFmtId="0" fontId="54" fillId="75" borderId="115" xfId="0" applyFont="1" applyFill="1" applyBorder="1" applyAlignment="1">
      <alignment horizontal="left" vertical="center" indent="1"/>
    </xf>
    <xf numFmtId="0" fontId="54" fillId="75" borderId="333" xfId="0" applyFont="1" applyFill="1" applyBorder="1" applyAlignment="1" applyProtection="1">
      <alignment horizontal="left" vertical="center" indent="1"/>
      <protection locked="0"/>
    </xf>
    <xf numFmtId="0" fontId="54" fillId="75" borderId="334" xfId="0" applyFont="1" applyFill="1" applyBorder="1" applyAlignment="1" applyProtection="1">
      <alignment horizontal="left" vertical="center" indent="1"/>
      <protection locked="0"/>
    </xf>
    <xf numFmtId="0" fontId="54" fillId="75" borderId="335" xfId="0" applyFont="1" applyFill="1" applyBorder="1" applyAlignment="1" applyProtection="1">
      <alignment horizontal="left" vertical="center" indent="1"/>
      <protection locked="0"/>
    </xf>
    <xf numFmtId="0" fontId="76" fillId="0" borderId="0" xfId="1112" applyFont="1" applyAlignment="1" applyProtection="1">
      <alignment horizontal="center" vertical="center"/>
    </xf>
    <xf numFmtId="0" fontId="125" fillId="74" borderId="151" xfId="1112" applyFont="1" applyFill="1" applyBorder="1" applyAlignment="1" applyProtection="1">
      <alignment horizontal="center" vertical="center" wrapText="1"/>
    </xf>
    <xf numFmtId="0" fontId="125" fillId="74" borderId="144" xfId="1112" applyFont="1" applyFill="1" applyBorder="1" applyAlignment="1" applyProtection="1">
      <alignment horizontal="center" vertical="center"/>
    </xf>
    <xf numFmtId="0" fontId="123" fillId="0" borderId="0" xfId="0" applyFont="1" applyAlignment="1" applyProtection="1">
      <alignment horizontal="center" vertical="center"/>
    </xf>
    <xf numFmtId="0" fontId="126" fillId="0" borderId="0" xfId="1112" applyFont="1" applyAlignment="1" applyProtection="1">
      <alignment horizontal="center" vertical="center"/>
    </xf>
    <xf numFmtId="0" fontId="75" fillId="0" borderId="156" xfId="1112" applyFont="1" applyBorder="1" applyAlignment="1" applyProtection="1">
      <alignment horizontal="right" vertical="center"/>
    </xf>
    <xf numFmtId="0" fontId="74" fillId="0" borderId="0" xfId="1112" applyFont="1" applyAlignment="1" applyProtection="1">
      <alignment horizontal="center" vertical="center"/>
    </xf>
    <xf numFmtId="49" fontId="70" fillId="0" borderId="157" xfId="0" applyNumberFormat="1" applyFont="1" applyBorder="1" applyAlignment="1" applyProtection="1">
      <alignment horizontal="right" vertical="center"/>
    </xf>
    <xf numFmtId="0" fontId="51" fillId="0" borderId="109" xfId="0" applyFont="1" applyBorder="1" applyAlignment="1" applyProtection="1">
      <alignment horizontal="left" vertical="center"/>
    </xf>
    <xf numFmtId="0" fontId="51" fillId="0" borderId="0" xfId="0" applyFont="1" applyAlignment="1" applyProtection="1">
      <alignment horizontal="left" vertical="center"/>
    </xf>
    <xf numFmtId="0" fontId="51" fillId="0" borderId="0" xfId="0" applyFont="1" applyAlignment="1" applyProtection="1">
      <alignment horizontal="center" vertical="center"/>
    </xf>
    <xf numFmtId="49" fontId="70" fillId="0" borderId="158" xfId="0" applyNumberFormat="1" applyFont="1" applyBorder="1" applyAlignment="1" applyProtection="1">
      <alignment horizontal="right" vertical="center"/>
    </xf>
    <xf numFmtId="0" fontId="51" fillId="0" borderId="162" xfId="0" applyFont="1" applyBorder="1" applyAlignment="1" applyProtection="1">
      <alignment horizontal="left" vertical="center"/>
    </xf>
    <xf numFmtId="49" fontId="70" fillId="0" borderId="159" xfId="0" applyNumberFormat="1" applyFont="1" applyBorder="1" applyAlignment="1" applyProtection="1">
      <alignment horizontal="right" vertical="center"/>
    </xf>
    <xf numFmtId="0" fontId="51" fillId="0" borderId="70" xfId="0" applyFont="1" applyBorder="1" applyAlignment="1" applyProtection="1">
      <alignment horizontal="left" vertical="center"/>
    </xf>
    <xf numFmtId="164" fontId="50" fillId="0" borderId="34" xfId="0" applyNumberFormat="1" applyFont="1" applyBorder="1" applyAlignment="1" applyProtection="1">
      <alignment horizontal="center" vertical="center"/>
    </xf>
    <xf numFmtId="0" fontId="55" fillId="0" borderId="36" xfId="0" applyFont="1" applyBorder="1" applyAlignment="1" applyProtection="1">
      <alignment horizontal="left" vertical="center" indent="1"/>
    </xf>
    <xf numFmtId="0" fontId="54" fillId="0" borderId="160" xfId="0" applyFont="1" applyBorder="1" applyAlignment="1" applyProtection="1">
      <alignment horizontal="right" vertical="center"/>
    </xf>
    <xf numFmtId="0" fontId="51" fillId="0" borderId="28" xfId="0" applyFont="1" applyBorder="1" applyAlignment="1" applyProtection="1">
      <alignment horizontal="left" vertical="center"/>
    </xf>
    <xf numFmtId="164" fontId="50" fillId="0" borderId="28" xfId="0" applyNumberFormat="1" applyFont="1" applyBorder="1" applyAlignment="1" applyProtection="1">
      <alignment horizontal="center" vertical="center"/>
    </xf>
    <xf numFmtId="0" fontId="55" fillId="0" borderId="29" xfId="0" applyFont="1" applyBorder="1" applyAlignment="1" applyProtection="1">
      <alignment horizontal="left" vertical="center" indent="1"/>
    </xf>
    <xf numFmtId="0" fontId="54" fillId="0" borderId="157" xfId="0" applyFont="1" applyBorder="1" applyAlignment="1" applyProtection="1">
      <alignment horizontal="right" vertical="center"/>
    </xf>
    <xf numFmtId="0" fontId="54" fillId="0" borderId="158" xfId="0" applyFont="1" applyBorder="1" applyAlignment="1" applyProtection="1">
      <alignment horizontal="right" vertical="center"/>
    </xf>
    <xf numFmtId="0" fontId="51" fillId="0" borderId="73" xfId="0" applyFont="1" applyBorder="1" applyAlignment="1" applyProtection="1">
      <alignment horizontal="left" vertical="center"/>
    </xf>
    <xf numFmtId="0" fontId="54" fillId="0" borderId="159" xfId="0" applyFont="1" applyBorder="1" applyAlignment="1" applyProtection="1">
      <alignment horizontal="right" vertical="center"/>
    </xf>
    <xf numFmtId="43" fontId="51" fillId="0" borderId="0" xfId="0" applyNumberFormat="1" applyFont="1" applyAlignment="1" applyProtection="1">
      <alignment horizontal="center" vertical="center"/>
    </xf>
    <xf numFmtId="3" fontId="75" fillId="0" borderId="45" xfId="1112" applyNumberFormat="1" applyFont="1" applyBorder="1" applyAlignment="1" applyProtection="1">
      <alignment horizontal="center" vertical="center"/>
    </xf>
    <xf numFmtId="164" fontId="50" fillId="0" borderId="45" xfId="0" applyNumberFormat="1" applyFont="1" applyBorder="1" applyAlignment="1" applyProtection="1">
      <alignment horizontal="center" vertical="center"/>
    </xf>
    <xf numFmtId="0" fontId="55" fillId="0" borderId="46" xfId="0" applyFont="1" applyBorder="1" applyAlignment="1" applyProtection="1">
      <alignment horizontal="left" vertical="center" indent="1"/>
    </xf>
    <xf numFmtId="0" fontId="54" fillId="0" borderId="157" xfId="0" applyFont="1" applyBorder="1" applyAlignment="1" applyProtection="1">
      <alignment horizontal="left" vertical="center"/>
    </xf>
    <xf numFmtId="0" fontId="54" fillId="0" borderId="228" xfId="0" applyFont="1" applyBorder="1" applyAlignment="1" applyProtection="1">
      <alignment horizontal="left" vertical="center"/>
    </xf>
    <xf numFmtId="0" fontId="51" fillId="0" borderId="229" xfId="0" applyFont="1" applyBorder="1" applyAlignment="1" applyProtection="1">
      <alignment horizontal="left" vertical="center"/>
    </xf>
    <xf numFmtId="0" fontId="54" fillId="0" borderId="231" xfId="0" applyFont="1" applyBorder="1" applyAlignment="1" applyProtection="1">
      <alignment horizontal="left" vertical="center"/>
    </xf>
    <xf numFmtId="0" fontId="54" fillId="0" borderId="164" xfId="0" applyFont="1" applyBorder="1" applyAlignment="1" applyProtection="1">
      <alignment horizontal="left" vertical="center"/>
    </xf>
    <xf numFmtId="0" fontId="51" fillId="0" borderId="259" xfId="0" applyFont="1" applyBorder="1" applyAlignment="1" applyProtection="1">
      <alignment horizontal="left" vertical="center"/>
    </xf>
    <xf numFmtId="0" fontId="55" fillId="0" borderId="120" xfId="0" applyFont="1" applyBorder="1" applyAlignment="1" applyProtection="1">
      <alignment horizontal="left" vertical="center" indent="1"/>
    </xf>
    <xf numFmtId="0" fontId="54" fillId="0" borderId="179" xfId="0" applyFont="1" applyBorder="1" applyAlignment="1" applyProtection="1">
      <alignment horizontal="right" vertical="center"/>
    </xf>
    <xf numFmtId="49" fontId="58" fillId="0" borderId="34" xfId="0" applyNumberFormat="1" applyFont="1" applyBorder="1" applyAlignment="1" applyProtection="1">
      <alignment vertical="center"/>
    </xf>
    <xf numFmtId="0" fontId="52" fillId="0" borderId="232" xfId="0" applyFont="1" applyBorder="1" applyAlignment="1" applyProtection="1">
      <alignment horizontal="left" vertical="center" indent="1"/>
    </xf>
    <xf numFmtId="49" fontId="58" fillId="0" borderId="0" xfId="0" applyNumberFormat="1" applyFont="1" applyAlignment="1" applyProtection="1">
      <alignment horizontal="center" vertical="center"/>
    </xf>
    <xf numFmtId="49" fontId="58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horizontal="left" vertical="center" indent="1"/>
    </xf>
    <xf numFmtId="0" fontId="54" fillId="0" borderId="0" xfId="0" applyFont="1" applyAlignment="1" applyProtection="1">
      <alignment horizontal="left" vertical="center"/>
    </xf>
    <xf numFmtId="164" fontId="51" fillId="0" borderId="0" xfId="0" applyNumberFormat="1" applyFont="1" applyAlignment="1" applyProtection="1">
      <alignment horizontal="center" vertical="center"/>
    </xf>
    <xf numFmtId="0" fontId="58" fillId="0" borderId="157" xfId="0" applyFont="1" applyBorder="1" applyAlignment="1" applyProtection="1">
      <alignment horizontal="right" vertical="center"/>
    </xf>
    <xf numFmtId="0" fontId="58" fillId="0" borderId="158" xfId="0" applyFont="1" applyBorder="1" applyAlignment="1" applyProtection="1">
      <alignment horizontal="right" vertical="center"/>
    </xf>
    <xf numFmtId="0" fontId="58" fillId="0" borderId="159" xfId="0" applyFont="1" applyBorder="1" applyAlignment="1" applyProtection="1">
      <alignment horizontal="right" vertical="center"/>
    </xf>
    <xf numFmtId="0" fontId="51" fillId="0" borderId="0" xfId="0" applyFont="1" applyAlignment="1" applyProtection="1">
      <alignment horizontal="right" vertical="center"/>
    </xf>
    <xf numFmtId="0" fontId="52" fillId="75" borderId="333" xfId="0" applyFont="1" applyFill="1" applyBorder="1" applyAlignment="1" applyProtection="1">
      <alignment horizontal="left" vertical="center" indent="1"/>
      <protection locked="0"/>
    </xf>
    <xf numFmtId="0" fontId="52" fillId="75" borderId="334" xfId="0" applyFont="1" applyFill="1" applyBorder="1" applyAlignment="1" applyProtection="1">
      <alignment horizontal="left" vertical="center" indent="1"/>
      <protection locked="0"/>
    </xf>
    <xf numFmtId="0" fontId="52" fillId="75" borderId="335" xfId="0" applyFont="1" applyFill="1" applyBorder="1" applyAlignment="1" applyProtection="1">
      <alignment horizontal="left" vertical="center" indent="1"/>
      <protection locked="0"/>
    </xf>
    <xf numFmtId="0" fontId="52" fillId="75" borderId="336" xfId="0" applyFont="1" applyFill="1" applyBorder="1" applyAlignment="1" applyProtection="1">
      <alignment horizontal="left" vertical="center" indent="1"/>
      <protection locked="0"/>
    </xf>
    <xf numFmtId="0" fontId="52" fillId="75" borderId="337" xfId="0" applyFont="1" applyFill="1" applyBorder="1" applyAlignment="1" applyProtection="1">
      <alignment horizontal="left" vertical="center" indent="1"/>
      <protection locked="0"/>
    </xf>
    <xf numFmtId="0" fontId="52" fillId="75" borderId="338" xfId="0" applyFont="1" applyFill="1" applyBorder="1" applyAlignment="1" applyProtection="1">
      <alignment horizontal="left" vertical="center" indent="1"/>
      <protection locked="0"/>
    </xf>
    <xf numFmtId="0" fontId="52" fillId="75" borderId="339" xfId="0" applyFont="1" applyFill="1" applyBorder="1" applyAlignment="1" applyProtection="1">
      <alignment horizontal="left" vertical="center" indent="1"/>
      <protection locked="0"/>
    </xf>
    <xf numFmtId="0" fontId="52" fillId="75" borderId="333" xfId="0" applyFont="1" applyFill="1" applyBorder="1" applyAlignment="1" applyProtection="1">
      <alignment horizontal="left" vertical="center"/>
      <protection locked="0"/>
    </xf>
    <xf numFmtId="0" fontId="52" fillId="75" borderId="334" xfId="0" applyFont="1" applyFill="1" applyBorder="1" applyAlignment="1" applyProtection="1">
      <alignment horizontal="left" vertical="center"/>
      <protection locked="0"/>
    </xf>
    <xf numFmtId="0" fontId="52" fillId="75" borderId="335" xfId="0" applyFont="1" applyFill="1" applyBorder="1" applyAlignment="1" applyProtection="1">
      <alignment horizontal="left" vertical="center"/>
      <protection locked="0"/>
    </xf>
    <xf numFmtId="0" fontId="52" fillId="75" borderId="115" xfId="0" applyFont="1" applyFill="1" applyBorder="1" applyAlignment="1" applyProtection="1">
      <alignment horizontal="left" vertical="center" indent="1"/>
      <protection locked="0"/>
    </xf>
    <xf numFmtId="0" fontId="52" fillId="75" borderId="147" xfId="0" applyFont="1" applyFill="1" applyBorder="1" applyAlignment="1" applyProtection="1">
      <alignment horizontal="left" vertical="center" indent="1"/>
      <protection locked="0"/>
    </xf>
    <xf numFmtId="0" fontId="51" fillId="0" borderId="0" xfId="0" applyFont="1" applyAlignment="1" applyProtection="1">
      <alignment vertical="center"/>
    </xf>
    <xf numFmtId="0" fontId="58" fillId="0" borderId="0" xfId="97" applyFont="1" applyAlignment="1" applyProtection="1">
      <alignment horizontal="right" vertical="center"/>
    </xf>
    <xf numFmtId="0" fontId="50" fillId="0" borderId="191" xfId="0" applyFont="1" applyBorder="1" applyAlignment="1" applyProtection="1">
      <alignment horizontal="center" vertical="center" wrapText="1"/>
    </xf>
    <xf numFmtId="0" fontId="54" fillId="0" borderId="116" xfId="0" applyFont="1" applyBorder="1" applyAlignment="1" applyProtection="1">
      <alignment horizontal="right" vertical="center"/>
    </xf>
    <xf numFmtId="0" fontId="52" fillId="0" borderId="109" xfId="0" applyFont="1" applyBorder="1" applyAlignment="1" applyProtection="1">
      <alignment horizontal="center" vertical="center"/>
    </xf>
    <xf numFmtId="0" fontId="54" fillId="0" borderId="161" xfId="0" applyFont="1" applyBorder="1" applyAlignment="1" applyProtection="1">
      <alignment horizontal="right" vertical="center"/>
    </xf>
    <xf numFmtId="0" fontId="52" fillId="0" borderId="162" xfId="0" applyFont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9" fontId="51" fillId="0" borderId="0" xfId="0" applyNumberFormat="1" applyFont="1" applyAlignment="1" applyProtection="1">
      <alignment horizontal="left" vertical="center"/>
    </xf>
    <xf numFmtId="0" fontId="54" fillId="0" borderId="164" xfId="0" applyFont="1" applyBorder="1" applyAlignment="1" applyProtection="1">
      <alignment horizontal="right" vertical="center"/>
    </xf>
    <xf numFmtId="0" fontId="52" fillId="0" borderId="70" xfId="0" applyFont="1" applyBorder="1" applyAlignment="1" applyProtection="1">
      <alignment horizontal="center" vertical="center"/>
    </xf>
    <xf numFmtId="49" fontId="54" fillId="0" borderId="116" xfId="0" applyNumberFormat="1" applyFont="1" applyBorder="1" applyAlignment="1" applyProtection="1">
      <alignment horizontal="right" vertical="center"/>
    </xf>
    <xf numFmtId="49" fontId="54" fillId="0" borderId="161" xfId="0" applyNumberFormat="1" applyFont="1" applyBorder="1" applyAlignment="1" applyProtection="1">
      <alignment horizontal="right" vertical="center"/>
    </xf>
    <xf numFmtId="49" fontId="54" fillId="0" borderId="164" xfId="0" applyNumberFormat="1" applyFont="1" applyBorder="1" applyAlignment="1" applyProtection="1">
      <alignment horizontal="right" vertical="center"/>
    </xf>
    <xf numFmtId="49" fontId="54" fillId="0" borderId="110" xfId="0" applyNumberFormat="1" applyFont="1" applyBorder="1" applyAlignment="1" applyProtection="1">
      <alignment horizontal="right" vertical="center"/>
    </xf>
    <xf numFmtId="0" fontId="52" fillId="0" borderId="33" xfId="0" applyFont="1" applyBorder="1" applyAlignment="1" applyProtection="1">
      <alignment horizontal="center" vertical="center"/>
    </xf>
    <xf numFmtId="0" fontId="82" fillId="0" borderId="0" xfId="3" applyFont="1" applyAlignment="1" applyProtection="1">
      <alignment vertical="center"/>
    </xf>
    <xf numFmtId="0" fontId="50" fillId="0" borderId="239" xfId="0" applyFont="1" applyBorder="1" applyAlignment="1" applyProtection="1">
      <alignment horizontal="center" vertical="center" wrapText="1"/>
    </xf>
    <xf numFmtId="0" fontId="51" fillId="0" borderId="109" xfId="0" applyFont="1" applyBorder="1" applyAlignment="1" applyProtection="1">
      <alignment horizontal="center" vertical="center"/>
    </xf>
    <xf numFmtId="0" fontId="51" fillId="0" borderId="162" xfId="0" applyFont="1" applyBorder="1" applyAlignment="1" applyProtection="1">
      <alignment horizontal="center" vertical="center"/>
    </xf>
    <xf numFmtId="167" fontId="51" fillId="0" borderId="162" xfId="0" applyNumberFormat="1" applyFont="1" applyBorder="1" applyAlignment="1" applyProtection="1">
      <alignment horizontal="center" vertical="center"/>
    </xf>
    <xf numFmtId="167" fontId="51" fillId="0" borderId="70" xfId="0" applyNumberFormat="1" applyFont="1" applyBorder="1" applyAlignment="1" applyProtection="1">
      <alignment horizontal="center" vertical="center"/>
    </xf>
    <xf numFmtId="0" fontId="58" fillId="0" borderId="110" xfId="97" applyFont="1" applyBorder="1" applyAlignment="1" applyProtection="1">
      <alignment horizontal="right" vertical="center"/>
    </xf>
    <xf numFmtId="0" fontId="54" fillId="0" borderId="110" xfId="0" applyFont="1" applyBorder="1" applyAlignment="1" applyProtection="1">
      <alignment horizontal="right" vertical="center"/>
    </xf>
    <xf numFmtId="211" fontId="65" fillId="0" borderId="33" xfId="0" applyNumberFormat="1" applyFont="1" applyBorder="1" applyAlignment="1" applyProtection="1">
      <alignment horizontal="center" vertical="center"/>
    </xf>
    <xf numFmtId="3" fontId="65" fillId="0" borderId="33" xfId="0" applyNumberFormat="1" applyFont="1" applyBorder="1" applyAlignment="1" applyProtection="1">
      <alignment horizontal="center" vertical="center"/>
    </xf>
    <xf numFmtId="214" fontId="51" fillId="0" borderId="33" xfId="0" applyNumberFormat="1" applyFont="1" applyBorder="1" applyAlignment="1" applyProtection="1">
      <alignment horizontal="center" vertical="center"/>
    </xf>
    <xf numFmtId="0" fontId="58" fillId="0" borderId="14" xfId="97" applyFont="1" applyBorder="1" applyAlignment="1" applyProtection="1">
      <alignment horizontal="right" vertical="center"/>
    </xf>
    <xf numFmtId="211" fontId="65" fillId="0" borderId="109" xfId="0" applyNumberFormat="1" applyFont="1" applyBorder="1" applyAlignment="1" applyProtection="1">
      <alignment horizontal="center" vertical="center"/>
    </xf>
    <xf numFmtId="3" fontId="51" fillId="0" borderId="109" xfId="0" applyNumberFormat="1" applyFont="1" applyBorder="1" applyAlignment="1" applyProtection="1">
      <alignment horizontal="center" vertical="center"/>
    </xf>
    <xf numFmtId="213" fontId="51" fillId="0" borderId="109" xfId="0" applyNumberFormat="1" applyFont="1" applyBorder="1" applyAlignment="1" applyProtection="1">
      <alignment horizontal="center" vertical="center"/>
    </xf>
    <xf numFmtId="211" fontId="65" fillId="0" borderId="162" xfId="0" applyNumberFormat="1" applyFont="1" applyBorder="1" applyAlignment="1" applyProtection="1">
      <alignment horizontal="center" vertical="center"/>
    </xf>
    <xf numFmtId="3" fontId="51" fillId="0" borderId="162" xfId="0" applyNumberFormat="1" applyFont="1" applyBorder="1" applyAlignment="1" applyProtection="1">
      <alignment horizontal="center" vertical="center"/>
    </xf>
    <xf numFmtId="213" fontId="51" fillId="0" borderId="162" xfId="0" applyNumberFormat="1" applyFont="1" applyBorder="1" applyAlignment="1" applyProtection="1">
      <alignment horizontal="center" vertical="center"/>
    </xf>
    <xf numFmtId="211" fontId="65" fillId="0" borderId="70" xfId="0" applyNumberFormat="1" applyFont="1" applyBorder="1" applyAlignment="1" applyProtection="1">
      <alignment horizontal="center" vertical="center"/>
    </xf>
    <xf numFmtId="3" fontId="51" fillId="0" borderId="70" xfId="0" applyNumberFormat="1" applyFont="1" applyBorder="1" applyAlignment="1" applyProtection="1">
      <alignment horizontal="center" vertical="center"/>
    </xf>
    <xf numFmtId="213" fontId="51" fillId="0" borderId="70" xfId="0" applyNumberFormat="1" applyFont="1" applyBorder="1" applyAlignment="1" applyProtection="1">
      <alignment horizontal="center" vertical="center"/>
    </xf>
    <xf numFmtId="3" fontId="51" fillId="0" borderId="33" xfId="0" applyNumberFormat="1" applyFont="1" applyBorder="1" applyAlignment="1" applyProtection="1">
      <alignment horizontal="center" vertical="center"/>
    </xf>
    <xf numFmtId="213" fontId="51" fillId="0" borderId="33" xfId="0" applyNumberFormat="1" applyFont="1" applyBorder="1" applyAlignment="1" applyProtection="1">
      <alignment horizontal="center" vertical="center"/>
    </xf>
    <xf numFmtId="0" fontId="54" fillId="0" borderId="0" xfId="0" applyFont="1" applyAlignment="1" applyProtection="1">
      <alignment vertical="center"/>
    </xf>
    <xf numFmtId="44" fontId="51" fillId="0" borderId="0" xfId="40303" applyFont="1" applyBorder="1" applyAlignment="1">
      <alignment vertical="center"/>
    </xf>
    <xf numFmtId="0" fontId="58" fillId="74" borderId="0" xfId="113" applyFont="1" applyFill="1" applyAlignment="1" applyProtection="1">
      <alignment horizontal="center" vertical="center"/>
      <protection locked="0"/>
    </xf>
    <xf numFmtId="0" fontId="2" fillId="0" borderId="0" xfId="40310" applyProtection="1"/>
    <xf numFmtId="0" fontId="116" fillId="0" borderId="261" xfId="40310" applyFont="1" applyBorder="1" applyAlignment="1" applyProtection="1">
      <alignment horizontal="center"/>
    </xf>
    <xf numFmtId="44" fontId="116" fillId="0" borderId="261" xfId="40311" applyFont="1" applyBorder="1" applyAlignment="1" applyProtection="1">
      <alignment horizontal="center"/>
    </xf>
    <xf numFmtId="0" fontId="116" fillId="0" borderId="262" xfId="40310" applyFont="1" applyBorder="1" applyAlignment="1" applyProtection="1">
      <alignment horizontal="center"/>
    </xf>
    <xf numFmtId="0" fontId="116" fillId="0" borderId="0" xfId="40310" applyFont="1" applyProtection="1"/>
    <xf numFmtId="222" fontId="116" fillId="0" borderId="0" xfId="40311" applyNumberFormat="1" applyFont="1" applyProtection="1"/>
    <xf numFmtId="44" fontId="116" fillId="0" borderId="0" xfId="40311" applyFont="1" applyProtection="1"/>
    <xf numFmtId="43" fontId="106" fillId="0" borderId="106" xfId="40311" applyNumberFormat="1" applyFont="1" applyBorder="1" applyProtection="1"/>
    <xf numFmtId="43" fontId="106" fillId="0" borderId="264" xfId="40311" applyNumberFormat="1" applyFont="1" applyBorder="1" applyProtection="1"/>
    <xf numFmtId="43" fontId="116" fillId="0" borderId="0" xfId="40310" applyNumberFormat="1" applyFont="1" applyProtection="1"/>
    <xf numFmtId="43" fontId="106" fillId="0" borderId="266" xfId="40311" applyNumberFormat="1" applyFont="1" applyBorder="1" applyProtection="1"/>
    <xf numFmtId="43" fontId="106" fillId="0" borderId="267" xfId="40311" applyNumberFormat="1" applyFont="1" applyBorder="1" applyProtection="1"/>
    <xf numFmtId="0" fontId="131" fillId="70" borderId="268" xfId="40310" applyFont="1" applyFill="1" applyBorder="1" applyAlignment="1" applyProtection="1">
      <alignment horizontal="center" vertical="center" wrapText="1"/>
    </xf>
    <xf numFmtId="44" fontId="131" fillId="70" borderId="268" xfId="40310" applyNumberFormat="1" applyFont="1" applyFill="1" applyBorder="1" applyAlignment="1" applyProtection="1">
      <alignment horizontal="center" vertical="center" wrapText="1"/>
    </xf>
    <xf numFmtId="0" fontId="132" fillId="0" borderId="0" xfId="40310" applyFont="1" applyProtection="1"/>
    <xf numFmtId="1" fontId="132" fillId="75" borderId="270" xfId="40310" applyNumberFormat="1" applyFont="1" applyFill="1" applyBorder="1" applyAlignment="1" applyProtection="1">
      <alignment horizontal="left" vertical="center" wrapText="1"/>
    </xf>
    <xf numFmtId="10" fontId="131" fillId="75" borderId="270" xfId="40310" applyNumberFormat="1" applyFont="1" applyFill="1" applyBorder="1" applyAlignment="1" applyProtection="1">
      <alignment horizontal="right" vertical="center"/>
    </xf>
    <xf numFmtId="1" fontId="132" fillId="75" borderId="270" xfId="40310" applyNumberFormat="1" applyFont="1" applyFill="1" applyBorder="1" applyAlignment="1" applyProtection="1">
      <alignment horizontal="center" vertical="center" wrapText="1"/>
    </xf>
    <xf numFmtId="44" fontId="132" fillId="75" borderId="270" xfId="40310" applyNumberFormat="1" applyFont="1" applyFill="1" applyBorder="1" applyAlignment="1" applyProtection="1">
      <alignment horizontal="center" vertical="center" wrapText="1"/>
    </xf>
    <xf numFmtId="0" fontId="132" fillId="75" borderId="270" xfId="40310" applyFont="1" applyFill="1" applyBorder="1" applyAlignment="1" applyProtection="1">
      <alignment horizontal="center" vertical="center" wrapText="1"/>
    </xf>
    <xf numFmtId="1" fontId="132" fillId="75" borderId="273" xfId="40310" applyNumberFormat="1" applyFont="1" applyFill="1" applyBorder="1" applyAlignment="1" applyProtection="1">
      <alignment horizontal="left" vertical="center" wrapText="1"/>
    </xf>
    <xf numFmtId="10" fontId="131" fillId="75" borderId="273" xfId="40310" applyNumberFormat="1" applyFont="1" applyFill="1" applyBorder="1" applyAlignment="1" applyProtection="1">
      <alignment horizontal="right" vertical="center"/>
    </xf>
    <xf numFmtId="1" fontId="132" fillId="75" borderId="273" xfId="40310" applyNumberFormat="1" applyFont="1" applyFill="1" applyBorder="1" applyAlignment="1" applyProtection="1">
      <alignment horizontal="center" vertical="center" wrapText="1"/>
    </xf>
    <xf numFmtId="44" fontId="132" fillId="75" borderId="273" xfId="40310" applyNumberFormat="1" applyFont="1" applyFill="1" applyBorder="1" applyAlignment="1" applyProtection="1">
      <alignment horizontal="center" vertical="center" wrapText="1"/>
    </xf>
    <xf numFmtId="0" fontId="132" fillId="75" borderId="273" xfId="40310" applyFont="1" applyFill="1" applyBorder="1" applyAlignment="1" applyProtection="1">
      <alignment horizontal="center" vertical="center" wrapText="1"/>
    </xf>
    <xf numFmtId="1" fontId="132" fillId="0" borderId="276" xfId="40310" applyNumberFormat="1" applyFont="1" applyBorder="1" applyAlignment="1" applyProtection="1">
      <alignment horizontal="left" vertical="center" wrapText="1"/>
    </xf>
    <xf numFmtId="10" fontId="131" fillId="0" borderId="276" xfId="40310" applyNumberFormat="1" applyFont="1" applyBorder="1" applyAlignment="1" applyProtection="1">
      <alignment horizontal="right" vertical="center"/>
    </xf>
    <xf numFmtId="1" fontId="132" fillId="0" borderId="276" xfId="40310" applyNumberFormat="1" applyFont="1" applyBorder="1" applyAlignment="1" applyProtection="1">
      <alignment horizontal="center" vertical="center" wrapText="1"/>
    </xf>
    <xf numFmtId="44" fontId="132" fillId="0" borderId="276" xfId="40310" applyNumberFormat="1" applyFont="1" applyBorder="1" applyAlignment="1" applyProtection="1">
      <alignment horizontal="center" vertical="center" wrapText="1"/>
    </xf>
    <xf numFmtId="0" fontId="132" fillId="0" borderId="276" xfId="40310" applyFont="1" applyBorder="1" applyAlignment="1" applyProtection="1">
      <alignment horizontal="center" vertical="center" wrapText="1"/>
    </xf>
    <xf numFmtId="1" fontId="132" fillId="0" borderId="279" xfId="40310" applyNumberFormat="1" applyFont="1" applyBorder="1" applyAlignment="1" applyProtection="1">
      <alignment horizontal="left" vertical="center" wrapText="1"/>
    </xf>
    <xf numFmtId="10" fontId="131" fillId="0" borderId="279" xfId="40310" applyNumberFormat="1" applyFont="1" applyBorder="1" applyAlignment="1" applyProtection="1">
      <alignment horizontal="right" vertical="center"/>
    </xf>
    <xf numFmtId="1" fontId="132" fillId="0" borderId="279" xfId="40310" applyNumberFormat="1" applyFont="1" applyBorder="1" applyAlignment="1" applyProtection="1">
      <alignment horizontal="center" vertical="center" wrapText="1"/>
    </xf>
    <xf numFmtId="44" fontId="132" fillId="0" borderId="279" xfId="40310" applyNumberFormat="1" applyFont="1" applyBorder="1" applyAlignment="1" applyProtection="1">
      <alignment horizontal="center" vertical="center" wrapText="1"/>
    </xf>
    <xf numFmtId="0" fontId="132" fillId="0" borderId="279" xfId="40310" applyFont="1" applyBorder="1" applyAlignment="1" applyProtection="1">
      <alignment horizontal="center" vertical="center" wrapText="1"/>
    </xf>
    <xf numFmtId="44" fontId="2" fillId="0" borderId="0" xfId="40310" applyNumberFormat="1" applyProtection="1"/>
    <xf numFmtId="44" fontId="97" fillId="0" borderId="0" xfId="40310" applyNumberFormat="1" applyFont="1" applyProtection="1"/>
    <xf numFmtId="0" fontId="95" fillId="33" borderId="0" xfId="487" applyFont="1" applyFill="1" applyAlignment="1">
      <alignment horizontal="center" vertical="center" wrapText="1"/>
    </xf>
    <xf numFmtId="0" fontId="96" fillId="33" borderId="0" xfId="487" applyFont="1" applyFill="1" applyAlignment="1">
      <alignment horizontal="center" vertical="center"/>
    </xf>
    <xf numFmtId="0" fontId="105" fillId="0" borderId="0" xfId="487" applyFont="1" applyAlignment="1">
      <alignment horizontal="center" vertical="center" wrapText="1"/>
    </xf>
    <xf numFmtId="0" fontId="48" fillId="74" borderId="121" xfId="298" applyNumberFormat="1" applyFont="1" applyFill="1" applyBorder="1" applyAlignment="1" applyProtection="1">
      <alignment horizontal="center" vertical="center"/>
    </xf>
    <xf numFmtId="0" fontId="48" fillId="74" borderId="122" xfId="298" applyNumberFormat="1" applyFont="1" applyFill="1" applyBorder="1" applyAlignment="1" applyProtection="1">
      <alignment horizontal="center" vertical="center"/>
    </xf>
    <xf numFmtId="0" fontId="48" fillId="74" borderId="123" xfId="298" applyNumberFormat="1" applyFont="1" applyFill="1" applyBorder="1" applyAlignment="1" applyProtection="1">
      <alignment horizontal="center" vertical="center"/>
    </xf>
    <xf numFmtId="0" fontId="97" fillId="74" borderId="110" xfId="1112" applyFont="1" applyFill="1" applyBorder="1" applyAlignment="1">
      <alignment horizontal="center" vertical="center"/>
    </xf>
    <xf numFmtId="0" fontId="97" fillId="74" borderId="33" xfId="1112" applyFont="1" applyFill="1" applyBorder="1" applyAlignment="1">
      <alignment horizontal="center" vertical="center"/>
    </xf>
    <xf numFmtId="0" fontId="97" fillId="74" borderId="111" xfId="1112" applyFont="1" applyFill="1" applyBorder="1" applyAlignment="1">
      <alignment horizontal="center" vertical="center"/>
    </xf>
    <xf numFmtId="0" fontId="125" fillId="0" borderId="0" xfId="1112" applyFont="1" applyAlignment="1">
      <alignment horizontal="left" vertical="center"/>
    </xf>
    <xf numFmtId="0" fontId="125" fillId="74" borderId="110" xfId="1112" applyFont="1" applyFill="1" applyBorder="1" applyAlignment="1">
      <alignment horizontal="center" vertical="center"/>
    </xf>
    <xf numFmtId="0" fontId="125" fillId="74" borderId="131" xfId="1112" applyFont="1" applyFill="1" applyBorder="1" applyAlignment="1">
      <alignment horizontal="center" vertical="center"/>
    </xf>
    <xf numFmtId="0" fontId="50" fillId="0" borderId="34" xfId="0" applyFont="1" applyBorder="1" applyAlignment="1">
      <alignment horizontal="left" vertical="center"/>
    </xf>
    <xf numFmtId="0" fontId="125" fillId="74" borderId="145" xfId="1112" applyFont="1" applyFill="1" applyBorder="1" applyAlignment="1">
      <alignment horizontal="center" vertical="center"/>
    </xf>
    <xf numFmtId="0" fontId="125" fillId="74" borderId="146" xfId="1112" applyFont="1" applyFill="1" applyBorder="1" applyAlignment="1">
      <alignment horizontal="center" vertical="center"/>
    </xf>
    <xf numFmtId="0" fontId="125" fillId="74" borderId="145" xfId="1112" applyFont="1" applyFill="1" applyBorder="1" applyAlignment="1">
      <alignment horizontal="center" vertical="center" wrapText="1"/>
    </xf>
    <xf numFmtId="0" fontId="125" fillId="74" borderId="146" xfId="1112" applyFont="1" applyFill="1" applyBorder="1" applyAlignment="1">
      <alignment horizontal="center" vertical="center" wrapText="1"/>
    </xf>
    <xf numFmtId="0" fontId="125" fillId="74" borderId="149" xfId="1112" applyFont="1" applyFill="1" applyBorder="1" applyAlignment="1">
      <alignment horizontal="center" vertical="center"/>
    </xf>
    <xf numFmtId="0" fontId="125" fillId="74" borderId="147" xfId="1112" applyFont="1" applyFill="1" applyBorder="1" applyAlignment="1">
      <alignment horizontal="center" vertical="center"/>
    </xf>
    <xf numFmtId="0" fontId="125" fillId="74" borderId="40" xfId="1112" applyFont="1" applyFill="1" applyBorder="1" applyAlignment="1">
      <alignment horizontal="center" vertical="center"/>
    </xf>
    <xf numFmtId="0" fontId="125" fillId="74" borderId="148" xfId="1112" applyFont="1" applyFill="1" applyBorder="1" applyAlignment="1">
      <alignment horizontal="center" vertical="center"/>
    </xf>
    <xf numFmtId="0" fontId="125" fillId="74" borderId="35" xfId="1112" applyFont="1" applyFill="1" applyBorder="1" applyAlignment="1">
      <alignment horizontal="center" vertical="center"/>
    </xf>
    <xf numFmtId="0" fontId="125" fillId="74" borderId="150" xfId="1112" applyFont="1" applyFill="1" applyBorder="1" applyAlignment="1">
      <alignment horizontal="center" vertical="center"/>
    </xf>
    <xf numFmtId="0" fontId="50" fillId="0" borderId="33" xfId="0" applyFont="1" applyBorder="1" applyAlignment="1">
      <alignment horizontal="left" vertical="center"/>
    </xf>
    <xf numFmtId="0" fontId="122" fillId="74" borderId="145" xfId="1112" applyFont="1" applyFill="1" applyBorder="1" applyAlignment="1">
      <alignment horizontal="center" vertical="center" wrapText="1"/>
    </xf>
    <xf numFmtId="0" fontId="122" fillId="74" borderId="146" xfId="1112" applyFont="1" applyFill="1" applyBorder="1" applyAlignment="1">
      <alignment horizontal="center" vertical="center"/>
    </xf>
    <xf numFmtId="0" fontId="125" fillId="0" borderId="47" xfId="1112" applyFont="1" applyBorder="1" applyAlignment="1">
      <alignment horizontal="left" vertical="center"/>
    </xf>
    <xf numFmtId="0" fontId="125" fillId="0" borderId="33" xfId="1112" applyFont="1" applyBorder="1" applyAlignment="1">
      <alignment horizontal="left" vertical="center"/>
    </xf>
    <xf numFmtId="0" fontId="125" fillId="0" borderId="111" xfId="1112" applyFont="1" applyBorder="1" applyAlignment="1">
      <alignment horizontal="left" vertical="center"/>
    </xf>
    <xf numFmtId="0" fontId="50" fillId="0" borderId="47" xfId="0" applyFont="1" applyBorder="1" applyAlignment="1">
      <alignment horizontal="left" vertical="center"/>
    </xf>
    <xf numFmtId="0" fontId="125" fillId="74" borderId="113" xfId="1112" applyFont="1" applyFill="1" applyBorder="1" applyAlignment="1">
      <alignment horizontal="center" vertical="center"/>
    </xf>
    <xf numFmtId="0" fontId="125" fillId="74" borderId="114" xfId="1112" applyFont="1" applyFill="1" applyBorder="1" applyAlignment="1">
      <alignment horizontal="center" vertical="center"/>
    </xf>
    <xf numFmtId="0" fontId="51" fillId="0" borderId="73" xfId="0" applyFont="1" applyBorder="1" applyAlignment="1">
      <alignment horizontal="left" vertical="center"/>
    </xf>
    <xf numFmtId="0" fontId="51" fillId="0" borderId="70" xfId="0" applyFont="1" applyBorder="1" applyAlignment="1">
      <alignment horizontal="left" vertical="center"/>
    </xf>
    <xf numFmtId="0" fontId="51" fillId="0" borderId="109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125" fillId="74" borderId="124" xfId="1112" applyFont="1" applyFill="1" applyBorder="1" applyAlignment="1" applyProtection="1">
      <alignment horizontal="center" vertical="center"/>
    </xf>
    <xf numFmtId="0" fontId="125" fillId="74" borderId="125" xfId="1112" applyFont="1" applyFill="1" applyBorder="1" applyAlignment="1" applyProtection="1">
      <alignment horizontal="center" vertical="center"/>
    </xf>
    <xf numFmtId="0" fontId="97" fillId="74" borderId="121" xfId="1112" applyFont="1" applyFill="1" applyBorder="1" applyAlignment="1" applyProtection="1">
      <alignment horizontal="center" vertical="center"/>
    </xf>
    <xf numFmtId="0" fontId="97" fillId="74" borderId="122" xfId="1112" applyFont="1" applyFill="1" applyBorder="1" applyAlignment="1" applyProtection="1">
      <alignment horizontal="center" vertical="center"/>
    </xf>
    <xf numFmtId="0" fontId="97" fillId="74" borderId="123" xfId="1112" applyFont="1" applyFill="1" applyBorder="1" applyAlignment="1" applyProtection="1">
      <alignment horizontal="center" vertical="center"/>
    </xf>
    <xf numFmtId="0" fontId="75" fillId="0" borderId="166" xfId="1112" applyFont="1" applyBorder="1" applyAlignment="1" applyProtection="1">
      <alignment horizontal="left" vertical="center"/>
    </xf>
    <xf numFmtId="0" fontId="75" fillId="0" borderId="33" xfId="1112" applyFont="1" applyBorder="1" applyAlignment="1" applyProtection="1">
      <alignment horizontal="left" vertical="center"/>
    </xf>
    <xf numFmtId="0" fontId="75" fillId="0" borderId="167" xfId="1112" applyFont="1" applyBorder="1" applyAlignment="1" applyProtection="1">
      <alignment horizontal="left" vertical="center"/>
    </xf>
    <xf numFmtId="0" fontId="75" fillId="0" borderId="168" xfId="1112" applyFont="1" applyBorder="1" applyAlignment="1" applyProtection="1">
      <alignment horizontal="left" vertical="center"/>
    </xf>
    <xf numFmtId="0" fontId="75" fillId="0" borderId="169" xfId="1112" applyFont="1" applyBorder="1" applyAlignment="1" applyProtection="1">
      <alignment horizontal="left" vertical="center"/>
    </xf>
    <xf numFmtId="0" fontId="75" fillId="0" borderId="170" xfId="1112" applyFont="1" applyBorder="1" applyAlignment="1" applyProtection="1">
      <alignment horizontal="left" vertical="center"/>
    </xf>
    <xf numFmtId="49" fontId="58" fillId="0" borderId="27" xfId="0" applyNumberFormat="1" applyFont="1" applyBorder="1" applyAlignment="1" applyProtection="1">
      <alignment horizontal="center" vertical="center"/>
    </xf>
    <xf numFmtId="49" fontId="58" fillId="0" borderId="28" xfId="0" applyNumberFormat="1" applyFont="1" applyBorder="1" applyAlignment="1" applyProtection="1">
      <alignment horizontal="center" vertical="center"/>
    </xf>
    <xf numFmtId="49" fontId="58" fillId="0" borderId="11" xfId="0" applyNumberFormat="1" applyFont="1" applyBorder="1" applyAlignment="1" applyProtection="1">
      <alignment horizontal="center" vertical="center"/>
    </xf>
    <xf numFmtId="49" fontId="58" fillId="0" borderId="34" xfId="0" applyNumberFormat="1" applyFont="1" applyBorder="1" applyAlignment="1" applyProtection="1">
      <alignment horizontal="center" vertical="center"/>
    </xf>
    <xf numFmtId="0" fontId="75" fillId="0" borderId="55" xfId="1112" applyFont="1" applyBorder="1" applyAlignment="1" applyProtection="1">
      <alignment horizontal="left" vertical="center"/>
    </xf>
    <xf numFmtId="0" fontId="51" fillId="0" borderId="55" xfId="0" applyFont="1" applyBorder="1" applyAlignment="1" applyProtection="1">
      <alignment horizontal="left" vertical="center"/>
    </xf>
    <xf numFmtId="49" fontId="58" fillId="0" borderId="35" xfId="0" applyNumberFormat="1" applyFont="1" applyBorder="1" applyAlignment="1" applyProtection="1">
      <alignment horizontal="center" vertical="center"/>
    </xf>
    <xf numFmtId="0" fontId="50" fillId="74" borderId="114" xfId="0" applyFont="1" applyFill="1" applyBorder="1" applyAlignment="1" applyProtection="1">
      <alignment horizontal="center" vertical="center" wrapText="1"/>
    </xf>
    <xf numFmtId="0" fontId="50" fillId="74" borderId="115" xfId="0" applyFont="1" applyFill="1" applyBorder="1" applyAlignment="1" applyProtection="1">
      <alignment horizontal="center" vertical="center" wrapText="1"/>
    </xf>
    <xf numFmtId="164" fontId="51" fillId="0" borderId="182" xfId="50" applyFont="1" applyFill="1" applyBorder="1" applyAlignment="1" applyProtection="1">
      <alignment horizontal="center" vertical="center"/>
    </xf>
    <xf numFmtId="164" fontId="51" fillId="0" borderId="183" xfId="50" applyFont="1" applyFill="1" applyBorder="1" applyAlignment="1" applyProtection="1">
      <alignment horizontal="center" vertical="center"/>
    </xf>
    <xf numFmtId="49" fontId="58" fillId="0" borderId="39" xfId="0" applyNumberFormat="1" applyFont="1" applyBorder="1" applyAlignment="1" applyProtection="1">
      <alignment horizontal="center" vertical="center"/>
    </xf>
    <xf numFmtId="49" fontId="58" fillId="0" borderId="45" xfId="0" applyNumberFormat="1" applyFont="1" applyBorder="1" applyAlignment="1" applyProtection="1">
      <alignment horizontal="center" vertical="center"/>
    </xf>
    <xf numFmtId="49" fontId="58" fillId="0" borderId="119" xfId="0" applyNumberFormat="1" applyFont="1" applyBorder="1" applyAlignment="1" applyProtection="1">
      <alignment horizontal="center" vertical="center"/>
    </xf>
    <xf numFmtId="164" fontId="51" fillId="0" borderId="184" xfId="50" applyFont="1" applyFill="1" applyBorder="1" applyAlignment="1" applyProtection="1">
      <alignment horizontal="center" vertical="center"/>
    </xf>
    <xf numFmtId="164" fontId="51" fillId="0" borderId="185" xfId="50" applyFont="1" applyFill="1" applyBorder="1" applyAlignment="1" applyProtection="1">
      <alignment horizontal="center" vertical="center"/>
    </xf>
    <xf numFmtId="0" fontId="50" fillId="74" borderId="113" xfId="0" applyFont="1" applyFill="1" applyBorder="1" applyAlignment="1" applyProtection="1">
      <alignment horizontal="center" vertical="center" wrapText="1"/>
    </xf>
    <xf numFmtId="0" fontId="58" fillId="0" borderId="179" xfId="0" applyFont="1" applyBorder="1" applyAlignment="1" applyProtection="1">
      <alignment horizontal="center" vertical="center"/>
    </xf>
    <xf numFmtId="0" fontId="58" fillId="0" borderId="191" xfId="0" applyFont="1" applyBorder="1" applyAlignment="1" applyProtection="1">
      <alignment horizontal="center" vertical="center"/>
    </xf>
    <xf numFmtId="0" fontId="51" fillId="0" borderId="193" xfId="0" applyFont="1" applyBorder="1" applyAlignment="1" applyProtection="1">
      <alignment horizontal="left" vertical="center"/>
    </xf>
    <xf numFmtId="0" fontId="51" fillId="0" borderId="109" xfId="0" applyFont="1" applyBorder="1" applyAlignment="1" applyProtection="1">
      <alignment horizontal="left" vertical="center"/>
    </xf>
    <xf numFmtId="0" fontId="51" fillId="0" borderId="194" xfId="0" applyFont="1" applyBorder="1" applyAlignment="1" applyProtection="1">
      <alignment horizontal="left" vertical="center"/>
    </xf>
    <xf numFmtId="0" fontId="51" fillId="0" borderId="195" xfId="0" applyFont="1" applyBorder="1" applyAlignment="1" applyProtection="1">
      <alignment horizontal="left" vertical="center"/>
    </xf>
    <xf numFmtId="0" fontId="51" fillId="0" borderId="162" xfId="0" applyFont="1" applyBorder="1" applyAlignment="1" applyProtection="1">
      <alignment horizontal="left" vertical="center"/>
    </xf>
    <xf numFmtId="0" fontId="51" fillId="0" borderId="196" xfId="0" applyFont="1" applyBorder="1" applyAlignment="1" applyProtection="1">
      <alignment horizontal="left" vertical="center"/>
    </xf>
    <xf numFmtId="0" fontId="51" fillId="0" borderId="197" xfId="0" applyFont="1" applyBorder="1" applyAlignment="1" applyProtection="1">
      <alignment horizontal="left" vertical="center"/>
    </xf>
    <xf numFmtId="0" fontId="51" fillId="0" borderId="70" xfId="0" applyFont="1" applyBorder="1" applyAlignment="1" applyProtection="1">
      <alignment horizontal="left" vertical="center"/>
    </xf>
    <xf numFmtId="0" fontId="51" fillId="0" borderId="198" xfId="0" applyFont="1" applyBorder="1" applyAlignment="1" applyProtection="1">
      <alignment horizontal="left" vertical="center"/>
    </xf>
    <xf numFmtId="164" fontId="50" fillId="0" borderId="191" xfId="50" applyFont="1" applyFill="1" applyBorder="1" applyAlignment="1" applyProtection="1">
      <alignment horizontal="center" vertical="center"/>
    </xf>
    <xf numFmtId="164" fontId="50" fillId="0" borderId="192" xfId="50" applyFont="1" applyFill="1" applyBorder="1" applyAlignment="1" applyProtection="1">
      <alignment horizontal="center" vertical="center"/>
    </xf>
    <xf numFmtId="164" fontId="51" fillId="0" borderId="186" xfId="50" applyFont="1" applyFill="1" applyBorder="1" applyAlignment="1" applyProtection="1">
      <alignment horizontal="center" vertical="center"/>
    </xf>
    <xf numFmtId="164" fontId="51" fillId="0" borderId="187" xfId="50" applyFont="1" applyFill="1" applyBorder="1" applyAlignment="1" applyProtection="1">
      <alignment horizontal="center" vertical="center"/>
    </xf>
    <xf numFmtId="0" fontId="72" fillId="0" borderId="33" xfId="97" applyFont="1" applyBorder="1" applyAlignment="1">
      <alignment horizontal="left" vertical="center"/>
    </xf>
    <xf numFmtId="0" fontId="66" fillId="0" borderId="43" xfId="97" applyFont="1" applyBorder="1" applyAlignment="1">
      <alignment horizontal="center" vertical="center"/>
    </xf>
    <xf numFmtId="0" fontId="66" fillId="0" borderId="33" xfId="97" applyFont="1" applyBorder="1" applyAlignment="1">
      <alignment horizontal="center" vertical="center"/>
    </xf>
    <xf numFmtId="0" fontId="97" fillId="74" borderId="152" xfId="1112" applyFont="1" applyFill="1" applyBorder="1" applyAlignment="1">
      <alignment horizontal="center" vertical="center"/>
    </xf>
    <xf numFmtId="0" fontId="97" fillId="74" borderId="153" xfId="1112" applyFont="1" applyFill="1" applyBorder="1" applyAlignment="1">
      <alignment horizontal="center" vertical="center"/>
    </xf>
    <xf numFmtId="0" fontId="97" fillId="74" borderId="155" xfId="1112" applyFont="1" applyFill="1" applyBorder="1" applyAlignment="1">
      <alignment horizontal="center" vertical="center"/>
    </xf>
    <xf numFmtId="0" fontId="125" fillId="74" borderId="154" xfId="1112" applyFont="1" applyFill="1" applyBorder="1" applyAlignment="1">
      <alignment horizontal="center" vertical="center"/>
    </xf>
    <xf numFmtId="0" fontId="125" fillId="74" borderId="151" xfId="1112" applyFont="1" applyFill="1" applyBorder="1" applyAlignment="1">
      <alignment horizontal="center" vertical="center"/>
    </xf>
    <xf numFmtId="0" fontId="72" fillId="0" borderId="109" xfId="97" applyFont="1" applyBorder="1" applyAlignment="1">
      <alignment horizontal="left" vertical="center"/>
    </xf>
    <xf numFmtId="0" fontId="72" fillId="0" borderId="162" xfId="97" applyFont="1" applyBorder="1" applyAlignment="1">
      <alignment horizontal="left" vertical="center"/>
    </xf>
    <xf numFmtId="0" fontId="72" fillId="0" borderId="70" xfId="97" applyFont="1" applyBorder="1" applyAlignment="1">
      <alignment horizontal="left" vertical="center"/>
    </xf>
    <xf numFmtId="0" fontId="66" fillId="0" borderId="33" xfId="97" applyFont="1" applyBorder="1" applyAlignment="1">
      <alignment horizontal="left" vertical="center"/>
    </xf>
    <xf numFmtId="0" fontId="125" fillId="74" borderId="124" xfId="1112" applyFont="1" applyFill="1" applyBorder="1" applyAlignment="1">
      <alignment horizontal="center" vertical="center"/>
    </xf>
    <xf numFmtId="0" fontId="125" fillId="74" borderId="125" xfId="1112" applyFont="1" applyFill="1" applyBorder="1" applyAlignment="1">
      <alignment horizontal="center" vertical="center"/>
    </xf>
    <xf numFmtId="0" fontId="125" fillId="74" borderId="143" xfId="1112" applyFont="1" applyFill="1" applyBorder="1" applyAlignment="1">
      <alignment horizontal="center" vertical="center"/>
    </xf>
    <xf numFmtId="0" fontId="72" fillId="0" borderId="34" xfId="97" applyFont="1" applyBorder="1" applyAlignment="1">
      <alignment horizontal="left" vertical="center"/>
    </xf>
    <xf numFmtId="0" fontId="129" fillId="74" borderId="216" xfId="97" applyFont="1" applyFill="1" applyBorder="1" applyAlignment="1">
      <alignment horizontal="center" vertical="center" wrapText="1"/>
    </xf>
    <xf numFmtId="0" fontId="129" fillId="74" borderId="112" xfId="97" applyFont="1" applyFill="1" applyBorder="1" applyAlignment="1">
      <alignment horizontal="center" vertical="center" wrapText="1"/>
    </xf>
    <xf numFmtId="0" fontId="129" fillId="74" borderId="53" xfId="97" applyFont="1" applyFill="1" applyBorder="1" applyAlignment="1">
      <alignment horizontal="center" vertical="center"/>
    </xf>
    <xf numFmtId="0" fontId="129" fillId="74" borderId="47" xfId="97" applyFont="1" applyFill="1" applyBorder="1" applyAlignment="1">
      <alignment horizontal="center" vertical="center"/>
    </xf>
    <xf numFmtId="0" fontId="129" fillId="74" borderId="54" xfId="97" applyFont="1" applyFill="1" applyBorder="1" applyAlignment="1">
      <alignment horizontal="center" vertical="center"/>
    </xf>
    <xf numFmtId="0" fontId="129" fillId="74" borderId="35" xfId="97" applyFont="1" applyFill="1" applyBorder="1" applyAlignment="1">
      <alignment horizontal="center" vertical="center"/>
    </xf>
    <xf numFmtId="0" fontId="129" fillId="74" borderId="34" xfId="97" applyFont="1" applyFill="1" applyBorder="1" applyAlignment="1">
      <alignment horizontal="center" vertical="center"/>
    </xf>
    <xf numFmtId="0" fontId="129" fillId="74" borderId="36" xfId="97" applyFont="1" applyFill="1" applyBorder="1" applyAlignment="1">
      <alignment horizontal="center" vertical="center"/>
    </xf>
    <xf numFmtId="0" fontId="129" fillId="74" borderId="216" xfId="97" applyFont="1" applyFill="1" applyBorder="1" applyAlignment="1">
      <alignment horizontal="center" vertical="center"/>
    </xf>
    <xf numFmtId="0" fontId="129" fillId="74" borderId="112" xfId="97" applyFont="1" applyFill="1" applyBorder="1" applyAlignment="1">
      <alignment horizontal="center" vertical="center"/>
    </xf>
    <xf numFmtId="0" fontId="51" fillId="0" borderId="162" xfId="0" applyFont="1" applyBorder="1" applyAlignment="1">
      <alignment horizontal="left" vertical="center"/>
    </xf>
    <xf numFmtId="0" fontId="58" fillId="0" borderId="33" xfId="97" applyFont="1" applyBorder="1" applyAlignment="1">
      <alignment horizontal="left" vertical="center"/>
    </xf>
    <xf numFmtId="0" fontId="66" fillId="0" borderId="11" xfId="97" applyFont="1" applyBorder="1" applyAlignment="1">
      <alignment horizontal="right" vertical="center"/>
    </xf>
    <xf numFmtId="0" fontId="66" fillId="0" borderId="34" xfId="97" applyFont="1" applyBorder="1" applyAlignment="1">
      <alignment horizontal="right" vertical="center"/>
    </xf>
    <xf numFmtId="0" fontId="78" fillId="0" borderId="14" xfId="97" applyFont="1" applyBorder="1" applyAlignment="1">
      <alignment horizontal="right" vertical="center"/>
    </xf>
    <xf numFmtId="0" fontId="78" fillId="0" borderId="0" xfId="97" applyFont="1" applyAlignment="1">
      <alignment horizontal="right" vertical="center"/>
    </xf>
    <xf numFmtId="0" fontId="66" fillId="0" borderId="14" xfId="97" applyFont="1" applyBorder="1" applyAlignment="1">
      <alignment horizontal="right" vertical="center"/>
    </xf>
    <xf numFmtId="0" fontId="66" fillId="0" borderId="0" xfId="97" applyFont="1" applyAlignment="1">
      <alignment horizontal="right" vertical="center"/>
    </xf>
    <xf numFmtId="0" fontId="51" fillId="0" borderId="33" xfId="0" applyFont="1" applyBorder="1" applyAlignment="1" applyProtection="1">
      <alignment horizontal="left" vertical="center"/>
    </xf>
    <xf numFmtId="0" fontId="83" fillId="0" borderId="47" xfId="0" applyFont="1" applyBorder="1" applyAlignment="1" applyProtection="1">
      <alignment horizontal="left" vertical="center"/>
    </xf>
    <xf numFmtId="0" fontId="83" fillId="0" borderId="0" xfId="0" applyFont="1" applyAlignment="1" applyProtection="1">
      <alignment vertical="center"/>
    </xf>
    <xf numFmtId="0" fontId="58" fillId="33" borderId="114" xfId="1134" applyFont="1" applyFill="1" applyBorder="1" applyAlignment="1" applyProtection="1">
      <alignment horizontal="left" vertical="center"/>
    </xf>
    <xf numFmtId="0" fontId="58" fillId="33" borderId="115" xfId="1134" applyFont="1" applyFill="1" applyBorder="1" applyAlignment="1" applyProtection="1">
      <alignment horizontal="left" vertical="center"/>
    </xf>
    <xf numFmtId="0" fontId="58" fillId="0" borderId="33" xfId="97" applyFont="1" applyBorder="1" applyAlignment="1" applyProtection="1">
      <alignment horizontal="left" vertical="center"/>
    </xf>
    <xf numFmtId="0" fontId="58" fillId="0" borderId="111" xfId="97" applyFont="1" applyBorder="1" applyAlignment="1" applyProtection="1">
      <alignment horizontal="left" vertical="center"/>
    </xf>
    <xf numFmtId="0" fontId="65" fillId="0" borderId="162" xfId="0" applyFont="1" applyBorder="1" applyAlignment="1" applyProtection="1">
      <alignment horizontal="left" vertical="center"/>
    </xf>
    <xf numFmtId="0" fontId="65" fillId="0" borderId="70" xfId="0" applyFont="1" applyBorder="1" applyAlignment="1" applyProtection="1">
      <alignment horizontal="left" vertical="center"/>
    </xf>
    <xf numFmtId="0" fontId="50" fillId="0" borderId="191" xfId="0" applyFont="1" applyBorder="1" applyAlignment="1" applyProtection="1">
      <alignment horizontal="center" vertical="center" wrapText="1"/>
    </xf>
    <xf numFmtId="0" fontId="50" fillId="0" borderId="191" xfId="0" applyFont="1" applyBorder="1" applyAlignment="1" applyProtection="1">
      <alignment horizontal="center" vertical="center"/>
    </xf>
    <xf numFmtId="0" fontId="50" fillId="0" borderId="192" xfId="0" applyFont="1" applyBorder="1" applyAlignment="1" applyProtection="1">
      <alignment horizontal="center" vertical="center"/>
    </xf>
    <xf numFmtId="0" fontId="50" fillId="0" borderId="179" xfId="0" applyFont="1" applyBorder="1" applyAlignment="1" applyProtection="1">
      <alignment horizontal="center" vertical="center" wrapText="1"/>
    </xf>
    <xf numFmtId="0" fontId="50" fillId="0" borderId="234" xfId="0" applyFont="1" applyBorder="1" applyAlignment="1" applyProtection="1">
      <alignment horizontal="center" vertical="center" wrapText="1"/>
    </xf>
    <xf numFmtId="0" fontId="50" fillId="0" borderId="237" xfId="0" applyFont="1" applyBorder="1" applyAlignment="1" applyProtection="1">
      <alignment horizontal="center" vertical="center" wrapText="1"/>
    </xf>
    <xf numFmtId="0" fontId="50" fillId="0" borderId="233" xfId="0" applyFont="1" applyBorder="1" applyAlignment="1" applyProtection="1">
      <alignment horizontal="center" vertical="center" wrapText="1"/>
    </xf>
    <xf numFmtId="0" fontId="50" fillId="0" borderId="236" xfId="0" applyFont="1" applyBorder="1" applyAlignment="1" applyProtection="1">
      <alignment horizontal="center" vertical="center" wrapText="1"/>
    </xf>
    <xf numFmtId="209" fontId="51" fillId="75" borderId="340" xfId="50" applyNumberFormat="1" applyFont="1" applyFill="1" applyBorder="1" applyAlignment="1" applyProtection="1">
      <alignment horizontal="right" vertical="center" indent="1"/>
      <protection locked="0"/>
    </xf>
    <xf numFmtId="209" fontId="51" fillId="75" borderId="341" xfId="50" applyNumberFormat="1" applyFont="1" applyFill="1" applyBorder="1" applyAlignment="1" applyProtection="1">
      <alignment horizontal="right" vertical="center" indent="1"/>
      <protection locked="0"/>
    </xf>
    <xf numFmtId="0" fontId="50" fillId="0" borderId="235" xfId="0" applyFont="1" applyBorder="1" applyAlignment="1" applyProtection="1">
      <alignment horizontal="center" vertical="center" wrapText="1"/>
    </xf>
    <xf numFmtId="0" fontId="50" fillId="0" borderId="232" xfId="0" applyFont="1" applyBorder="1" applyAlignment="1" applyProtection="1">
      <alignment horizontal="center" vertical="center" wrapText="1"/>
    </xf>
    <xf numFmtId="0" fontId="52" fillId="75" borderId="341" xfId="0" applyFont="1" applyFill="1" applyBorder="1" applyAlignment="1" applyProtection="1">
      <alignment horizontal="left" vertical="center" indent="1"/>
      <protection locked="0"/>
    </xf>
    <xf numFmtId="0" fontId="52" fillId="75" borderId="342" xfId="0" applyFont="1" applyFill="1" applyBorder="1" applyAlignment="1" applyProtection="1">
      <alignment horizontal="left" vertical="center" indent="1"/>
      <protection locked="0"/>
    </xf>
    <xf numFmtId="0" fontId="52" fillId="0" borderId="162" xfId="0" applyFont="1" applyBorder="1" applyAlignment="1" applyProtection="1">
      <alignment horizontal="left" vertical="center" indent="1"/>
    </xf>
    <xf numFmtId="0" fontId="52" fillId="0" borderId="163" xfId="0" applyFont="1" applyBorder="1" applyAlignment="1" applyProtection="1">
      <alignment horizontal="left" vertical="center" indent="1"/>
    </xf>
    <xf numFmtId="209" fontId="51" fillId="0" borderId="70" xfId="50" applyNumberFormat="1" applyFont="1" applyFill="1" applyBorder="1" applyAlignment="1" applyProtection="1">
      <alignment horizontal="right" vertical="center" indent="1"/>
    </xf>
    <xf numFmtId="209" fontId="51" fillId="0" borderId="162" xfId="50" applyNumberFormat="1" applyFont="1" applyFill="1" applyBorder="1" applyAlignment="1" applyProtection="1">
      <alignment horizontal="right" vertical="center" indent="1"/>
    </xf>
    <xf numFmtId="0" fontId="50" fillId="0" borderId="238" xfId="0" applyFont="1" applyBorder="1" applyAlignment="1" applyProtection="1">
      <alignment horizontal="center" vertical="center"/>
    </xf>
    <xf numFmtId="3" fontId="51" fillId="75" borderId="33" xfId="0" applyNumberFormat="1" applyFont="1" applyFill="1" applyBorder="1" applyAlignment="1" applyProtection="1">
      <alignment horizontal="center" vertical="center"/>
      <protection locked="0"/>
    </xf>
    <xf numFmtId="17" fontId="51" fillId="75" borderId="340" xfId="0" applyNumberFormat="1" applyFont="1" applyFill="1" applyBorder="1" applyAlignment="1" applyProtection="1">
      <alignment horizontal="left" vertical="center" indent="1"/>
      <protection locked="0"/>
    </xf>
    <xf numFmtId="17" fontId="51" fillId="75" borderId="341" xfId="0" applyNumberFormat="1" applyFont="1" applyFill="1" applyBorder="1" applyAlignment="1" applyProtection="1">
      <alignment horizontal="left" vertical="center" indent="1"/>
      <protection locked="0"/>
    </xf>
    <xf numFmtId="0" fontId="51" fillId="75" borderId="340" xfId="0" applyFont="1" applyFill="1" applyBorder="1" applyAlignment="1" applyProtection="1">
      <alignment horizontal="left" vertical="center" indent="1"/>
      <protection locked="0"/>
    </xf>
    <xf numFmtId="0" fontId="51" fillId="75" borderId="341" xfId="0" applyFont="1" applyFill="1" applyBorder="1" applyAlignment="1" applyProtection="1">
      <alignment horizontal="left" vertical="center" indent="1"/>
      <protection locked="0"/>
    </xf>
    <xf numFmtId="209" fontId="51" fillId="0" borderId="109" xfId="50" applyNumberFormat="1" applyFont="1" applyFill="1" applyBorder="1" applyAlignment="1" applyProtection="1">
      <alignment horizontal="right" vertical="center" indent="1"/>
    </xf>
    <xf numFmtId="215" fontId="51" fillId="75" borderId="340" xfId="50" applyNumberFormat="1" applyFont="1" applyFill="1" applyBorder="1" applyAlignment="1" applyProtection="1">
      <alignment horizontal="right" vertical="center" indent="1"/>
      <protection locked="0"/>
    </xf>
    <xf numFmtId="215" fontId="51" fillId="75" borderId="341" xfId="50" applyNumberFormat="1" applyFont="1" applyFill="1" applyBorder="1" applyAlignment="1" applyProtection="1">
      <alignment horizontal="right" vertical="center" indent="1"/>
      <protection locked="0"/>
    </xf>
    <xf numFmtId="0" fontId="51" fillId="75" borderId="343" xfId="0" applyFont="1" applyFill="1" applyBorder="1" applyAlignment="1" applyProtection="1">
      <alignment horizontal="left" vertical="center" indent="1"/>
      <protection locked="0"/>
    </xf>
    <xf numFmtId="0" fontId="51" fillId="75" borderId="344" xfId="0" applyFont="1" applyFill="1" applyBorder="1" applyAlignment="1" applyProtection="1">
      <alignment horizontal="left" vertical="center" indent="1"/>
      <protection locked="0"/>
    </xf>
    <xf numFmtId="0" fontId="52" fillId="75" borderId="344" xfId="0" applyFont="1" applyFill="1" applyBorder="1" applyAlignment="1" applyProtection="1">
      <alignment horizontal="left" vertical="center" indent="1"/>
      <protection locked="0"/>
    </xf>
    <xf numFmtId="0" fontId="52" fillId="75" borderId="345" xfId="0" applyFont="1" applyFill="1" applyBorder="1" applyAlignment="1" applyProtection="1">
      <alignment horizontal="left" vertical="center" indent="1"/>
      <protection locked="0"/>
    </xf>
    <xf numFmtId="0" fontId="52" fillId="0" borderId="109" xfId="0" applyFont="1" applyBorder="1" applyAlignment="1" applyProtection="1">
      <alignment horizontal="left" vertical="center" indent="1"/>
    </xf>
    <xf numFmtId="0" fontId="52" fillId="0" borderId="117" xfId="0" applyFont="1" applyBorder="1" applyAlignment="1" applyProtection="1">
      <alignment horizontal="left" vertical="center" indent="1"/>
    </xf>
    <xf numFmtId="0" fontId="97" fillId="74" borderId="110" xfId="1112" applyFont="1" applyFill="1" applyBorder="1" applyAlignment="1" applyProtection="1">
      <alignment horizontal="center" vertical="center"/>
    </xf>
    <xf numFmtId="0" fontId="97" fillId="74" borderId="33" xfId="1112" applyFont="1" applyFill="1" applyBorder="1" applyAlignment="1" applyProtection="1">
      <alignment horizontal="center" vertical="center"/>
    </xf>
    <xf numFmtId="0" fontId="97" fillId="74" borderId="111" xfId="1112" applyFont="1" applyFill="1" applyBorder="1" applyAlignment="1" applyProtection="1">
      <alignment horizontal="center" vertical="center"/>
    </xf>
    <xf numFmtId="3" fontId="51" fillId="0" borderId="109" xfId="0" applyNumberFormat="1" applyFont="1" applyBorder="1" applyAlignment="1" applyProtection="1">
      <alignment horizontal="left" vertical="center" indent="1"/>
    </xf>
    <xf numFmtId="0" fontId="51" fillId="0" borderId="109" xfId="0" applyFont="1" applyBorder="1" applyAlignment="1" applyProtection="1">
      <alignment horizontal="left" vertical="center" indent="1"/>
    </xf>
    <xf numFmtId="0" fontId="58" fillId="0" borderId="34" xfId="97" applyFont="1" applyBorder="1" applyAlignment="1" applyProtection="1">
      <alignment horizontal="left" vertical="center"/>
    </xf>
    <xf numFmtId="49" fontId="50" fillId="0" borderId="35" xfId="0" applyNumberFormat="1" applyFont="1" applyBorder="1" applyAlignment="1" applyProtection="1">
      <alignment horizontal="right" vertical="center"/>
    </xf>
    <xf numFmtId="49" fontId="50" fillId="0" borderId="34" xfId="0" applyNumberFormat="1" applyFont="1" applyBorder="1" applyAlignment="1" applyProtection="1">
      <alignment horizontal="right" vertical="center"/>
    </xf>
    <xf numFmtId="49" fontId="50" fillId="0" borderId="14" xfId="0" applyNumberFormat="1" applyFont="1" applyBorder="1" applyAlignment="1" applyProtection="1">
      <alignment horizontal="right" vertical="center"/>
    </xf>
    <xf numFmtId="49" fontId="50" fillId="0" borderId="0" xfId="0" applyNumberFormat="1" applyFont="1" applyAlignment="1" applyProtection="1">
      <alignment horizontal="right" vertical="center"/>
    </xf>
    <xf numFmtId="0" fontId="52" fillId="0" borderId="70" xfId="0" applyFont="1" applyBorder="1" applyAlignment="1" applyProtection="1">
      <alignment horizontal="left" vertical="center" indent="1"/>
    </xf>
    <xf numFmtId="0" fontId="52" fillId="0" borderId="165" xfId="0" applyFont="1" applyBorder="1" applyAlignment="1" applyProtection="1">
      <alignment horizontal="left" vertical="center" indent="1"/>
    </xf>
    <xf numFmtId="0" fontId="52" fillId="0" borderId="33" xfId="0" applyFont="1" applyBorder="1" applyAlignment="1" applyProtection="1">
      <alignment horizontal="left" vertical="center" indent="1"/>
    </xf>
    <xf numFmtId="0" fontId="52" fillId="0" borderId="111" xfId="0" applyFont="1" applyBorder="1" applyAlignment="1" applyProtection="1">
      <alignment horizontal="left" vertical="center" indent="1"/>
    </xf>
    <xf numFmtId="49" fontId="52" fillId="0" borderId="14" xfId="0" applyNumberFormat="1" applyFont="1" applyBorder="1" applyAlignment="1" applyProtection="1">
      <alignment horizontal="right" vertical="center"/>
    </xf>
    <xf numFmtId="49" fontId="52" fillId="0" borderId="0" xfId="0" applyNumberFormat="1" applyFont="1" applyAlignment="1" applyProtection="1">
      <alignment horizontal="right" vertical="center"/>
    </xf>
    <xf numFmtId="49" fontId="50" fillId="0" borderId="40" xfId="0" applyNumberFormat="1" applyFont="1" applyBorder="1" applyAlignment="1" applyProtection="1">
      <alignment horizontal="right" vertical="center"/>
    </xf>
    <xf numFmtId="49" fontId="50" fillId="0" borderId="41" xfId="0" applyNumberFormat="1" applyFont="1" applyBorder="1" applyAlignment="1" applyProtection="1">
      <alignment horizontal="right" vertical="center"/>
    </xf>
    <xf numFmtId="49" fontId="50" fillId="0" borderId="11" xfId="0" applyNumberFormat="1" applyFont="1" applyBorder="1" applyAlignment="1" applyProtection="1">
      <alignment horizontal="right" vertical="center"/>
    </xf>
    <xf numFmtId="49" fontId="50" fillId="0" borderId="47" xfId="0" applyNumberFormat="1" applyFont="1" applyBorder="1" applyAlignment="1" applyProtection="1">
      <alignment horizontal="right" vertical="center"/>
    </xf>
    <xf numFmtId="209" fontId="51" fillId="0" borderId="109" xfId="50" applyNumberFormat="1" applyFont="1" applyFill="1" applyBorder="1" applyAlignment="1" applyProtection="1">
      <alignment horizontal="right" vertical="center"/>
    </xf>
    <xf numFmtId="0" fontId="83" fillId="0" borderId="47" xfId="0" applyFont="1" applyBorder="1" applyAlignment="1">
      <alignment horizontal="left" vertical="center"/>
    </xf>
    <xf numFmtId="0" fontId="83" fillId="0" borderId="0" xfId="0" applyFont="1" applyAlignment="1">
      <alignment vertical="center"/>
    </xf>
    <xf numFmtId="0" fontId="51" fillId="0" borderId="33" xfId="0" applyFont="1" applyBorder="1" applyAlignment="1">
      <alignment horizontal="left" vertical="center"/>
    </xf>
    <xf numFmtId="0" fontId="58" fillId="0" borderId="111" xfId="97" applyFont="1" applyBorder="1" applyAlignment="1">
      <alignment horizontal="left" vertical="center"/>
    </xf>
    <xf numFmtId="49" fontId="52" fillId="0" borderId="14" xfId="0" applyNumberFormat="1" applyFont="1" applyBorder="1" applyAlignment="1">
      <alignment horizontal="right" vertical="center"/>
    </xf>
    <xf numFmtId="49" fontId="52" fillId="0" borderId="0" xfId="0" applyNumberFormat="1" applyFont="1" applyAlignment="1">
      <alignment horizontal="right" vertical="center"/>
    </xf>
    <xf numFmtId="0" fontId="65" fillId="0" borderId="162" xfId="0" applyFont="1" applyBorder="1" applyAlignment="1">
      <alignment horizontal="left" vertical="center"/>
    </xf>
    <xf numFmtId="49" fontId="50" fillId="0" borderId="40" xfId="0" applyNumberFormat="1" applyFont="1" applyBorder="1" applyAlignment="1">
      <alignment horizontal="right" vertical="center"/>
    </xf>
    <xf numFmtId="49" fontId="50" fillId="0" borderId="41" xfId="0" applyNumberFormat="1" applyFont="1" applyBorder="1" applyAlignment="1">
      <alignment horizontal="right" vertical="center"/>
    </xf>
    <xf numFmtId="49" fontId="50" fillId="0" borderId="14" xfId="0" applyNumberFormat="1" applyFont="1" applyBorder="1" applyAlignment="1">
      <alignment horizontal="right" vertical="center"/>
    </xf>
    <xf numFmtId="49" fontId="50" fillId="0" borderId="0" xfId="0" applyNumberFormat="1" applyFont="1" applyAlignment="1">
      <alignment horizontal="right" vertical="center"/>
    </xf>
    <xf numFmtId="0" fontId="50" fillId="0" borderId="179" xfId="0" applyFont="1" applyBorder="1" applyAlignment="1">
      <alignment horizontal="center" vertical="center" wrapText="1"/>
    </xf>
    <xf numFmtId="0" fontId="50" fillId="0" borderId="191" xfId="0" applyFont="1" applyBorder="1" applyAlignment="1">
      <alignment horizontal="center" vertical="center" wrapText="1"/>
    </xf>
    <xf numFmtId="0" fontId="50" fillId="0" borderId="191" xfId="0" applyFont="1" applyBorder="1" applyAlignment="1">
      <alignment horizontal="center" vertical="center"/>
    </xf>
    <xf numFmtId="0" fontId="50" fillId="0" borderId="192" xfId="0" applyFont="1" applyBorder="1" applyAlignment="1">
      <alignment horizontal="center" vertical="center"/>
    </xf>
    <xf numFmtId="0" fontId="50" fillId="0" borderId="240" xfId="0" applyFont="1" applyBorder="1" applyAlignment="1">
      <alignment horizontal="center" vertical="center" wrapText="1"/>
    </xf>
    <xf numFmtId="0" fontId="50" fillId="0" borderId="238" xfId="0" applyFont="1" applyBorder="1" applyAlignment="1">
      <alignment horizontal="center" vertical="center" wrapText="1"/>
    </xf>
    <xf numFmtId="0" fontId="50" fillId="0" borderId="242" xfId="0" applyFont="1" applyBorder="1" applyAlignment="1">
      <alignment horizontal="center" vertical="center" wrapText="1"/>
    </xf>
    <xf numFmtId="0" fontId="50" fillId="0" borderId="239" xfId="0" applyFont="1" applyBorder="1" applyAlignment="1">
      <alignment horizontal="center" vertical="center" wrapText="1"/>
    </xf>
    <xf numFmtId="0" fontId="50" fillId="0" borderId="238" xfId="0" applyFont="1" applyBorder="1" applyAlignment="1">
      <alignment horizontal="center" vertical="center"/>
    </xf>
    <xf numFmtId="0" fontId="50" fillId="0" borderId="241" xfId="0" applyFont="1" applyBorder="1" applyAlignment="1">
      <alignment horizontal="center" vertical="center" wrapText="1"/>
    </xf>
    <xf numFmtId="0" fontId="50" fillId="0" borderId="243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left" vertical="center" indent="1"/>
    </xf>
    <xf numFmtId="0" fontId="52" fillId="0" borderId="111" xfId="0" applyFont="1" applyBorder="1" applyAlignment="1">
      <alignment horizontal="left" vertical="center" indent="1"/>
    </xf>
    <xf numFmtId="0" fontId="52" fillId="0" borderId="162" xfId="0" applyFont="1" applyBorder="1" applyAlignment="1">
      <alignment horizontal="left" vertical="center" indent="1"/>
    </xf>
    <xf numFmtId="0" fontId="52" fillId="0" borderId="163" xfId="0" applyFont="1" applyBorder="1" applyAlignment="1">
      <alignment horizontal="left" vertical="center" indent="1"/>
    </xf>
    <xf numFmtId="0" fontId="52" fillId="0" borderId="70" xfId="0" applyFont="1" applyBorder="1" applyAlignment="1">
      <alignment horizontal="left" vertical="center" indent="1"/>
    </xf>
    <xf numFmtId="0" fontId="52" fillId="0" borderId="165" xfId="0" applyFont="1" applyBorder="1" applyAlignment="1">
      <alignment horizontal="left" vertical="center" indent="1"/>
    </xf>
    <xf numFmtId="0" fontId="65" fillId="0" borderId="70" xfId="0" applyFont="1" applyBorder="1" applyAlignment="1">
      <alignment horizontal="left" vertical="center"/>
    </xf>
    <xf numFmtId="209" fontId="51" fillId="75" borderId="340" xfId="50" applyNumberFormat="1" applyFont="1" applyFill="1" applyBorder="1" applyAlignment="1" applyProtection="1">
      <alignment horizontal="right" vertical="center"/>
      <protection locked="0"/>
    </xf>
    <xf numFmtId="209" fontId="51" fillId="75" borderId="341" xfId="50" applyNumberFormat="1" applyFont="1" applyFill="1" applyBorder="1" applyAlignment="1" applyProtection="1">
      <alignment horizontal="right" vertical="center"/>
      <protection locked="0"/>
    </xf>
    <xf numFmtId="209" fontId="51" fillId="0" borderId="70" xfId="50" applyNumberFormat="1" applyFont="1" applyFill="1" applyBorder="1" applyAlignment="1" applyProtection="1">
      <alignment horizontal="right" vertical="center"/>
    </xf>
    <xf numFmtId="209" fontId="51" fillId="0" borderId="162" xfId="50" applyNumberFormat="1" applyFont="1" applyFill="1" applyBorder="1" applyAlignment="1" applyProtection="1">
      <alignment horizontal="right" vertical="center"/>
    </xf>
    <xf numFmtId="3" fontId="51" fillId="0" borderId="109" xfId="0" applyNumberFormat="1" applyFont="1" applyBorder="1" applyAlignment="1">
      <alignment horizontal="left" vertical="center" indent="1"/>
    </xf>
    <xf numFmtId="0" fontId="51" fillId="0" borderId="109" xfId="0" applyFont="1" applyBorder="1" applyAlignment="1">
      <alignment horizontal="left" vertical="center" indent="1"/>
    </xf>
    <xf numFmtId="0" fontId="52" fillId="0" borderId="109" xfId="0" applyFont="1" applyBorder="1" applyAlignment="1">
      <alignment horizontal="left" vertical="center" indent="1"/>
    </xf>
    <xf numFmtId="0" fontId="52" fillId="0" borderId="117" xfId="0" applyFont="1" applyBorder="1" applyAlignment="1">
      <alignment horizontal="left" vertical="center" indent="1"/>
    </xf>
    <xf numFmtId="0" fontId="58" fillId="0" borderId="34" xfId="97" applyFont="1" applyBorder="1" applyAlignment="1">
      <alignment horizontal="left" vertical="center"/>
    </xf>
    <xf numFmtId="215" fontId="51" fillId="75" borderId="340" xfId="50" applyNumberFormat="1" applyFont="1" applyFill="1" applyBorder="1" applyAlignment="1" applyProtection="1">
      <alignment horizontal="right" vertical="center"/>
      <protection locked="0"/>
    </xf>
    <xf numFmtId="215" fontId="51" fillId="75" borderId="341" xfId="50" applyNumberFormat="1" applyFont="1" applyFill="1" applyBorder="1" applyAlignment="1" applyProtection="1">
      <alignment horizontal="right" vertical="center"/>
      <protection locked="0"/>
    </xf>
    <xf numFmtId="49" fontId="50" fillId="0" borderId="35" xfId="0" applyNumberFormat="1" applyFont="1" applyBorder="1" applyAlignment="1">
      <alignment horizontal="right" vertical="center"/>
    </xf>
    <xf numFmtId="49" fontId="50" fillId="0" borderId="34" xfId="0" applyNumberFormat="1" applyFont="1" applyBorder="1" applyAlignment="1">
      <alignment horizontal="right" vertical="center"/>
    </xf>
    <xf numFmtId="49" fontId="50" fillId="0" borderId="47" xfId="0" applyNumberFormat="1" applyFont="1" applyBorder="1" applyAlignment="1">
      <alignment horizontal="right" vertical="center"/>
    </xf>
    <xf numFmtId="0" fontId="50" fillId="0" borderId="234" xfId="0" applyFont="1" applyBorder="1" applyAlignment="1">
      <alignment horizontal="center" vertical="center" wrapText="1"/>
    </xf>
    <xf numFmtId="0" fontId="50" fillId="0" borderId="237" xfId="0" applyFont="1" applyBorder="1" applyAlignment="1">
      <alignment horizontal="center" vertical="center" wrapText="1"/>
    </xf>
    <xf numFmtId="0" fontId="50" fillId="0" borderId="235" xfId="0" applyFont="1" applyBorder="1" applyAlignment="1">
      <alignment horizontal="center" vertical="center" wrapText="1"/>
    </xf>
    <xf numFmtId="0" fontId="50" fillId="0" borderId="232" xfId="0" applyFont="1" applyBorder="1" applyAlignment="1">
      <alignment horizontal="center" vertical="center" wrapText="1"/>
    </xf>
    <xf numFmtId="0" fontId="50" fillId="0" borderId="233" xfId="0" applyFont="1" applyBorder="1" applyAlignment="1">
      <alignment horizontal="center" vertical="center" wrapText="1"/>
    </xf>
    <xf numFmtId="0" fontId="50" fillId="0" borderId="236" xfId="0" applyFont="1" applyBorder="1" applyAlignment="1">
      <alignment horizontal="center" vertical="center" wrapText="1"/>
    </xf>
    <xf numFmtId="49" fontId="50" fillId="0" borderId="11" xfId="0" applyNumberFormat="1" applyFont="1" applyBorder="1" applyAlignment="1">
      <alignment horizontal="right" vertical="center"/>
    </xf>
    <xf numFmtId="0" fontId="58" fillId="0" borderId="70" xfId="97" applyFont="1" applyBorder="1" applyAlignment="1">
      <alignment horizontal="left" vertical="center"/>
    </xf>
    <xf numFmtId="0" fontId="58" fillId="0" borderId="165" xfId="97" applyFont="1" applyBorder="1" applyAlignment="1">
      <alignment horizontal="left" vertical="center"/>
    </xf>
    <xf numFmtId="0" fontId="58" fillId="33" borderId="33" xfId="1134" applyFont="1" applyFill="1" applyBorder="1" applyAlignment="1" applyProtection="1">
      <alignment horizontal="left" vertical="center"/>
    </xf>
    <xf numFmtId="0" fontId="58" fillId="33" borderId="111" xfId="1134" applyFont="1" applyFill="1" applyBorder="1" applyAlignment="1" applyProtection="1">
      <alignment horizontal="left" vertical="center"/>
    </xf>
    <xf numFmtId="0" fontId="51" fillId="0" borderId="184" xfId="0" applyFont="1" applyBorder="1" applyAlignment="1">
      <alignment horizontal="left" vertical="center"/>
    </xf>
    <xf numFmtId="0" fontId="51" fillId="0" borderId="182" xfId="0" applyFont="1" applyBorder="1" applyAlignment="1">
      <alignment horizontal="left" vertical="center"/>
    </xf>
    <xf numFmtId="0" fontId="51" fillId="0" borderId="186" xfId="0" applyFont="1" applyBorder="1" applyAlignment="1">
      <alignment horizontal="left" vertical="center"/>
    </xf>
    <xf numFmtId="0" fontId="50" fillId="0" borderId="241" xfId="0" applyFont="1" applyBorder="1" applyAlignment="1">
      <alignment horizontal="center" vertical="center"/>
    </xf>
    <xf numFmtId="0" fontId="50" fillId="0" borderId="239" xfId="0" applyFont="1" applyBorder="1" applyAlignment="1">
      <alignment horizontal="center" vertical="center"/>
    </xf>
    <xf numFmtId="3" fontId="51" fillId="0" borderId="109" xfId="0" applyNumberFormat="1" applyFont="1" applyBorder="1" applyAlignment="1">
      <alignment horizontal="center" vertical="center"/>
    </xf>
    <xf numFmtId="0" fontId="51" fillId="0" borderId="117" xfId="0" applyFont="1" applyBorder="1" applyAlignment="1">
      <alignment horizontal="center" vertical="center"/>
    </xf>
    <xf numFmtId="3" fontId="51" fillId="0" borderId="162" xfId="0" applyNumberFormat="1" applyFont="1" applyBorder="1" applyAlignment="1">
      <alignment horizontal="center" vertical="center"/>
    </xf>
    <xf numFmtId="0" fontId="51" fillId="0" borderId="163" xfId="0" applyFont="1" applyBorder="1" applyAlignment="1">
      <alignment horizontal="center" vertical="center"/>
    </xf>
    <xf numFmtId="3" fontId="51" fillId="0" borderId="70" xfId="0" applyNumberFormat="1" applyFont="1" applyBorder="1" applyAlignment="1">
      <alignment horizontal="center" vertical="center"/>
    </xf>
    <xf numFmtId="0" fontId="51" fillId="0" borderId="165" xfId="0" applyFont="1" applyBorder="1" applyAlignment="1">
      <alignment horizontal="center" vertical="center"/>
    </xf>
    <xf numFmtId="49" fontId="52" fillId="0" borderId="40" xfId="0" applyNumberFormat="1" applyFont="1" applyBorder="1" applyAlignment="1">
      <alignment horizontal="right" vertical="center"/>
    </xf>
    <xf numFmtId="49" fontId="52" fillId="0" borderId="41" xfId="0" applyNumberFormat="1" applyFont="1" applyBorder="1" applyAlignment="1">
      <alignment horizontal="right" vertical="center"/>
    </xf>
    <xf numFmtId="0" fontId="51" fillId="0" borderId="55" xfId="0" applyFont="1" applyBorder="1" applyAlignment="1">
      <alignment horizontal="left" vertical="center"/>
    </xf>
    <xf numFmtId="0" fontId="50" fillId="0" borderId="246" xfId="0" applyFont="1" applyBorder="1" applyAlignment="1">
      <alignment horizontal="center" vertical="center" wrapText="1"/>
    </xf>
    <xf numFmtId="0" fontId="50" fillId="0" borderId="245" xfId="0" applyFont="1" applyBorder="1" applyAlignment="1">
      <alignment horizontal="center" vertical="center" wrapText="1"/>
    </xf>
    <xf numFmtId="0" fontId="50" fillId="0" borderId="244" xfId="0" applyFont="1" applyBorder="1" applyAlignment="1">
      <alignment horizontal="center" vertical="center" wrapText="1"/>
    </xf>
    <xf numFmtId="0" fontId="50" fillId="0" borderId="245" xfId="0" applyFont="1" applyBorder="1" applyAlignment="1">
      <alignment horizontal="center" vertical="center"/>
    </xf>
    <xf numFmtId="0" fontId="48" fillId="74" borderId="152" xfId="1112" applyFont="1" applyFill="1" applyBorder="1" applyAlignment="1">
      <alignment horizontal="center" vertical="center"/>
    </xf>
    <xf numFmtId="0" fontId="48" fillId="74" borderId="153" xfId="1112" applyFont="1" applyFill="1" applyBorder="1" applyAlignment="1">
      <alignment horizontal="center" vertical="center"/>
    </xf>
    <xf numFmtId="0" fontId="48" fillId="74" borderId="155" xfId="1112" applyFont="1" applyFill="1" applyBorder="1" applyAlignment="1">
      <alignment horizontal="center" vertical="center"/>
    </xf>
    <xf numFmtId="0" fontId="58" fillId="0" borderId="36" xfId="97" applyFont="1" applyBorder="1" applyAlignment="1">
      <alignment horizontal="left" vertical="center"/>
    </xf>
    <xf numFmtId="0" fontId="58" fillId="33" borderId="201" xfId="32" applyFont="1" applyFill="1" applyBorder="1" applyAlignment="1" applyProtection="1">
      <alignment horizontal="left" vertical="center"/>
    </xf>
    <xf numFmtId="0" fontId="58" fillId="33" borderId="122" xfId="32" applyFont="1" applyFill="1" applyBorder="1" applyAlignment="1" applyProtection="1">
      <alignment horizontal="left" vertical="center"/>
    </xf>
    <xf numFmtId="0" fontId="58" fillId="33" borderId="123" xfId="32" applyFont="1" applyFill="1" applyBorder="1" applyAlignment="1" applyProtection="1">
      <alignment horizontal="left" vertical="center"/>
    </xf>
    <xf numFmtId="0" fontId="50" fillId="75" borderId="202" xfId="0" applyFont="1" applyFill="1" applyBorder="1" applyAlignment="1">
      <alignment horizontal="center" vertical="center" wrapText="1"/>
    </xf>
    <xf numFmtId="0" fontId="50" fillId="75" borderId="203" xfId="0" applyFont="1" applyFill="1" applyBorder="1" applyAlignment="1">
      <alignment horizontal="center" vertical="center" wrapText="1"/>
    </xf>
    <xf numFmtId="0" fontId="50" fillId="75" borderId="207" xfId="0" applyFont="1" applyFill="1" applyBorder="1" applyAlignment="1">
      <alignment horizontal="center" vertical="center" wrapText="1"/>
    </xf>
    <xf numFmtId="0" fontId="50" fillId="75" borderId="208" xfId="0" applyFont="1" applyFill="1" applyBorder="1" applyAlignment="1">
      <alignment horizontal="center" vertical="center" wrapText="1"/>
    </xf>
    <xf numFmtId="0" fontId="50" fillId="75" borderId="208" xfId="0" applyFont="1" applyFill="1" applyBorder="1" applyAlignment="1">
      <alignment horizontal="center" vertical="center"/>
    </xf>
    <xf numFmtId="0" fontId="50" fillId="75" borderId="203" xfId="0" applyFont="1" applyFill="1" applyBorder="1" applyAlignment="1">
      <alignment horizontal="center" vertical="center"/>
    </xf>
    <xf numFmtId="0" fontId="50" fillId="75" borderId="204" xfId="0" applyFont="1" applyFill="1" applyBorder="1" applyAlignment="1">
      <alignment horizontal="center" vertical="center"/>
    </xf>
    <xf numFmtId="0" fontId="55" fillId="0" borderId="53" xfId="0" applyFont="1" applyBorder="1" applyAlignment="1">
      <alignment horizontal="left" vertical="center"/>
    </xf>
    <xf numFmtId="0" fontId="55" fillId="0" borderId="47" xfId="0" applyFont="1" applyBorder="1" applyAlignment="1">
      <alignment horizontal="left" vertical="center"/>
    </xf>
    <xf numFmtId="0" fontId="55" fillId="0" borderId="54" xfId="0" applyFont="1" applyBorder="1" applyAlignment="1">
      <alignment horizontal="left" vertical="center"/>
    </xf>
    <xf numFmtId="0" fontId="120" fillId="0" borderId="0" xfId="0" applyFont="1" applyAlignment="1">
      <alignment horizontal="left" vertical="center"/>
    </xf>
    <xf numFmtId="0" fontId="120" fillId="0" borderId="15" xfId="0" applyFont="1" applyBorder="1" applyAlignment="1">
      <alignment horizontal="left" vertical="center"/>
    </xf>
    <xf numFmtId="0" fontId="121" fillId="0" borderId="34" xfId="0" applyFont="1" applyBorder="1" applyAlignment="1">
      <alignment horizontal="left" vertical="center"/>
    </xf>
    <xf numFmtId="0" fontId="121" fillId="0" borderId="36" xfId="0" applyFont="1" applyBorder="1" applyAlignment="1">
      <alignment horizontal="left" vertical="center"/>
    </xf>
    <xf numFmtId="0" fontId="50" fillId="75" borderId="204" xfId="0" applyFont="1" applyFill="1" applyBorder="1" applyAlignment="1">
      <alignment horizontal="center" vertical="center" wrapText="1"/>
    </xf>
    <xf numFmtId="0" fontId="50" fillId="75" borderId="209" xfId="0" applyFont="1" applyFill="1" applyBorder="1" applyAlignment="1">
      <alignment horizontal="center" vertical="center" wrapText="1"/>
    </xf>
    <xf numFmtId="0" fontId="58" fillId="33" borderId="200" xfId="32" applyFont="1" applyFill="1" applyBorder="1" applyAlignment="1" applyProtection="1">
      <alignment horizontal="left" vertical="center"/>
    </xf>
    <xf numFmtId="0" fontId="58" fillId="33" borderId="55" xfId="32" applyFont="1" applyFill="1" applyBorder="1" applyAlignment="1" applyProtection="1">
      <alignment horizontal="left" vertical="center"/>
    </xf>
    <xf numFmtId="0" fontId="58" fillId="33" borderId="111" xfId="32" applyFont="1" applyFill="1" applyBorder="1" applyAlignment="1" applyProtection="1">
      <alignment horizontal="left" vertical="center"/>
    </xf>
    <xf numFmtId="0" fontId="66" fillId="0" borderId="47" xfId="97" applyFont="1" applyBorder="1" applyAlignment="1">
      <alignment horizontal="left" vertical="center"/>
    </xf>
    <xf numFmtId="0" fontId="66" fillId="0" borderId="148" xfId="97" applyFont="1" applyBorder="1" applyAlignment="1">
      <alignment horizontal="left" vertical="center"/>
    </xf>
    <xf numFmtId="49" fontId="50" fillId="0" borderId="116" xfId="0" applyNumberFormat="1" applyFont="1" applyBorder="1" applyAlignment="1">
      <alignment horizontal="right" vertical="center"/>
    </xf>
    <xf numFmtId="49" fontId="50" fillId="0" borderId="109" xfId="0" applyNumberFormat="1" applyFont="1" applyBorder="1" applyAlignment="1">
      <alignment horizontal="right" vertical="center"/>
    </xf>
    <xf numFmtId="49" fontId="52" fillId="0" borderId="161" xfId="0" applyNumberFormat="1" applyFont="1" applyBorder="1" applyAlignment="1">
      <alignment horizontal="right" vertical="center"/>
    </xf>
    <xf numFmtId="49" fontId="52" fillId="0" borderId="162" xfId="0" applyNumberFormat="1" applyFont="1" applyBorder="1" applyAlignment="1">
      <alignment horizontal="right" vertical="center"/>
    </xf>
    <xf numFmtId="0" fontId="50" fillId="75" borderId="142" xfId="0" applyFont="1" applyFill="1" applyBorder="1" applyAlignment="1">
      <alignment horizontal="center" vertical="center" wrapText="1"/>
    </xf>
    <xf numFmtId="0" fontId="50" fillId="75" borderId="132" xfId="0" applyFont="1" applyFill="1" applyBorder="1" applyAlignment="1">
      <alignment horizontal="center" vertical="center" wrapText="1"/>
    </xf>
    <xf numFmtId="0" fontId="51" fillId="0" borderId="172" xfId="0" applyFont="1" applyBorder="1" applyAlignment="1">
      <alignment horizontal="left" vertical="center"/>
    </xf>
    <xf numFmtId="49" fontId="50" fillId="0" borderId="53" xfId="0" applyNumberFormat="1" applyFont="1" applyBorder="1" applyAlignment="1">
      <alignment horizontal="right" vertical="center"/>
    </xf>
    <xf numFmtId="49" fontId="50" fillId="0" borderId="164" xfId="0" applyNumberFormat="1" applyFont="1" applyBorder="1" applyAlignment="1">
      <alignment horizontal="right" vertical="center"/>
    </xf>
    <xf numFmtId="49" fontId="50" fillId="0" borderId="70" xfId="0" applyNumberFormat="1" applyFont="1" applyBorder="1" applyAlignment="1">
      <alignment horizontal="right" vertical="center"/>
    </xf>
    <xf numFmtId="0" fontId="58" fillId="33" borderId="153" xfId="32" applyFont="1" applyFill="1" applyBorder="1" applyAlignment="1" applyProtection="1">
      <alignment horizontal="left" vertical="center"/>
    </xf>
    <xf numFmtId="0" fontId="58" fillId="33" borderId="155" xfId="32" applyFont="1" applyFill="1" applyBorder="1" applyAlignment="1" applyProtection="1">
      <alignment horizontal="left" vertical="center"/>
    </xf>
    <xf numFmtId="0" fontId="50" fillId="75" borderId="133" xfId="0" applyFont="1" applyFill="1" applyBorder="1" applyAlignment="1">
      <alignment horizontal="center" vertical="center" wrapText="1"/>
    </xf>
    <xf numFmtId="0" fontId="51" fillId="0" borderId="214" xfId="0" applyFont="1" applyBorder="1" applyAlignment="1">
      <alignment horizontal="left" vertical="center"/>
    </xf>
    <xf numFmtId="0" fontId="50" fillId="75" borderId="346" xfId="0" applyFont="1" applyFill="1" applyBorder="1" applyAlignment="1">
      <alignment horizontal="center" vertical="center" wrapText="1"/>
    </xf>
    <xf numFmtId="0" fontId="50" fillId="75" borderId="145" xfId="0" applyFont="1" applyFill="1" applyBorder="1" applyAlignment="1">
      <alignment horizontal="center" vertical="center" wrapText="1"/>
    </xf>
    <xf numFmtId="0" fontId="50" fillId="75" borderId="210" xfId="0" applyFont="1" applyFill="1" applyBorder="1" applyAlignment="1">
      <alignment horizontal="center" vertical="center" wrapText="1"/>
    </xf>
    <xf numFmtId="0" fontId="50" fillId="75" borderId="211" xfId="0" applyFont="1" applyFill="1" applyBorder="1" applyAlignment="1">
      <alignment horizontal="center" vertical="center" wrapText="1"/>
    </xf>
    <xf numFmtId="0" fontId="51" fillId="0" borderId="34" xfId="0" applyFont="1" applyBorder="1" applyAlignment="1">
      <alignment horizontal="left" vertical="center"/>
    </xf>
    <xf numFmtId="0" fontId="50" fillId="75" borderId="145" xfId="0" applyFont="1" applyFill="1" applyBorder="1" applyAlignment="1">
      <alignment horizontal="center" vertical="center"/>
    </xf>
    <xf numFmtId="0" fontId="50" fillId="75" borderId="153" xfId="0" applyFont="1" applyFill="1" applyBorder="1" applyAlignment="1">
      <alignment horizontal="center" vertical="center" wrapText="1"/>
    </xf>
    <xf numFmtId="49" fontId="52" fillId="0" borderId="53" xfId="0" applyNumberFormat="1" applyFont="1" applyBorder="1" applyAlignment="1">
      <alignment horizontal="right" vertical="center"/>
    </xf>
    <xf numFmtId="49" fontId="52" fillId="0" borderId="47" xfId="0" applyNumberFormat="1" applyFont="1" applyBorder="1" applyAlignment="1">
      <alignment horizontal="right" vertical="center"/>
    </xf>
    <xf numFmtId="49" fontId="52" fillId="0" borderId="0" xfId="0" applyNumberFormat="1" applyFont="1" applyBorder="1" applyAlignment="1">
      <alignment horizontal="right" vertical="center"/>
    </xf>
    <xf numFmtId="49" fontId="50" fillId="0" borderId="0" xfId="0" applyNumberFormat="1" applyFont="1" applyBorder="1" applyAlignment="1">
      <alignment horizontal="right" vertical="center"/>
    </xf>
    <xf numFmtId="0" fontId="50" fillId="75" borderId="152" xfId="0" applyFont="1" applyFill="1" applyBorder="1" applyAlignment="1">
      <alignment horizontal="center" vertical="center" wrapText="1"/>
    </xf>
    <xf numFmtId="0" fontId="50" fillId="75" borderId="153" xfId="0" applyFont="1" applyFill="1" applyBorder="1" applyAlignment="1">
      <alignment horizontal="center" vertical="center"/>
    </xf>
    <xf numFmtId="0" fontId="50" fillId="75" borderId="132" xfId="0" applyFont="1" applyFill="1" applyBorder="1" applyAlignment="1">
      <alignment horizontal="center" vertical="center"/>
    </xf>
    <xf numFmtId="0" fontId="51" fillId="0" borderId="106" xfId="0" applyFont="1" applyBorder="1" applyAlignment="1">
      <alignment horizontal="left" vertical="center"/>
    </xf>
    <xf numFmtId="0" fontId="50" fillId="75" borderId="155" xfId="0" applyFont="1" applyFill="1" applyBorder="1" applyAlignment="1">
      <alignment horizontal="center" vertical="center" wrapText="1"/>
    </xf>
    <xf numFmtId="0" fontId="75" fillId="0" borderId="110" xfId="40294" applyFont="1" applyBorder="1" applyAlignment="1">
      <alignment horizontal="center" vertical="center"/>
    </xf>
    <xf numFmtId="0" fontId="75" fillId="0" borderId="33" xfId="40294" applyFont="1" applyBorder="1" applyAlignment="1">
      <alignment horizontal="center" vertical="center"/>
    </xf>
    <xf numFmtId="0" fontId="75" fillId="0" borderId="111" xfId="40294" applyFont="1" applyBorder="1" applyAlignment="1">
      <alignment horizontal="center" vertical="center"/>
    </xf>
    <xf numFmtId="4" fontId="54" fillId="0" borderId="235" xfId="9151" applyNumberFormat="1" applyFont="1" applyBorder="1" applyAlignment="1">
      <alignment horizontal="left" vertical="top" wrapText="1"/>
    </xf>
    <xf numFmtId="4" fontId="54" fillId="0" borderId="248" xfId="9151" applyNumberFormat="1" applyFont="1" applyBorder="1" applyAlignment="1">
      <alignment horizontal="left" vertical="top" wrapText="1"/>
    </xf>
    <xf numFmtId="4" fontId="54" fillId="0" borderId="232" xfId="9151" applyNumberFormat="1" applyFont="1" applyBorder="1" applyAlignment="1">
      <alignment horizontal="left" vertical="top" wrapText="1"/>
    </xf>
    <xf numFmtId="0" fontId="92" fillId="0" borderId="47" xfId="9151" applyFont="1" applyBorder="1" applyAlignment="1">
      <alignment horizontal="left" vertical="top" wrapText="1"/>
    </xf>
    <xf numFmtId="0" fontId="92" fillId="0" borderId="0" xfId="9151" applyFont="1" applyAlignment="1">
      <alignment horizontal="left" vertical="top" wrapText="1"/>
    </xf>
    <xf numFmtId="0" fontId="74" fillId="0" borderId="228" xfId="9151" applyFont="1" applyBorder="1" applyAlignment="1">
      <alignment horizontal="left" vertical="center" indent="2"/>
    </xf>
    <xf numFmtId="0" fontId="74" fillId="0" borderId="247" xfId="9151" applyFont="1" applyBorder="1" applyAlignment="1">
      <alignment horizontal="left" vertical="center" indent="2"/>
    </xf>
    <xf numFmtId="0" fontId="74" fillId="0" borderId="159" xfId="9151" applyFont="1" applyBorder="1" applyAlignment="1">
      <alignment horizontal="left" vertical="center" indent="2"/>
    </xf>
    <xf numFmtId="0" fontId="74" fillId="0" borderId="186" xfId="9151" applyFont="1" applyBorder="1" applyAlignment="1">
      <alignment horizontal="left" vertical="center" indent="2"/>
    </xf>
    <xf numFmtId="0" fontId="48" fillId="75" borderId="113" xfId="9151" applyFont="1" applyFill="1" applyBorder="1" applyAlignment="1">
      <alignment horizontal="center" vertical="center"/>
    </xf>
    <xf numFmtId="0" fontId="48" fillId="75" borderId="114" xfId="9151" applyFont="1" applyFill="1" applyBorder="1" applyAlignment="1">
      <alignment horizontal="center" vertical="center"/>
    </xf>
    <xf numFmtId="0" fontId="69" fillId="73" borderId="113" xfId="9151" applyFont="1" applyFill="1" applyBorder="1" applyAlignment="1">
      <alignment horizontal="center" vertical="center"/>
    </xf>
    <xf numFmtId="0" fontId="69" fillId="73" borderId="114" xfId="9151" applyFont="1" applyFill="1" applyBorder="1" applyAlignment="1">
      <alignment horizontal="center" vertical="center"/>
    </xf>
    <xf numFmtId="0" fontId="74" fillId="0" borderId="157" xfId="9151" applyFont="1" applyBorder="1" applyAlignment="1">
      <alignment horizontal="left" vertical="center" indent="2"/>
    </xf>
    <xf numFmtId="0" fontId="74" fillId="0" borderId="182" xfId="9151" applyFont="1" applyBorder="1" applyAlignment="1">
      <alignment horizontal="left" vertical="center" indent="2"/>
    </xf>
    <xf numFmtId="0" fontId="65" fillId="0" borderId="184" xfId="3" applyFont="1" applyBorder="1" applyAlignment="1">
      <alignment horizontal="left" vertical="center"/>
    </xf>
    <xf numFmtId="0" fontId="48" fillId="75" borderId="113" xfId="3" applyFont="1" applyFill="1" applyBorder="1" applyAlignment="1">
      <alignment horizontal="left" vertical="center"/>
    </xf>
    <xf numFmtId="0" fontId="48" fillId="75" borderId="114" xfId="3" applyFont="1" applyFill="1" applyBorder="1" applyAlignment="1">
      <alignment horizontal="left" vertical="center"/>
    </xf>
    <xf numFmtId="0" fontId="51" fillId="0" borderId="33" xfId="3" applyFont="1" applyBorder="1" applyAlignment="1">
      <alignment horizontal="center" vertical="center"/>
    </xf>
    <xf numFmtId="0" fontId="50" fillId="33" borderId="200" xfId="3" applyFont="1" applyFill="1" applyBorder="1" applyAlignment="1">
      <alignment horizontal="left" vertical="center"/>
    </xf>
    <xf numFmtId="0" fontId="50" fillId="33" borderId="131" xfId="3" applyFont="1" applyFill="1" applyBorder="1" applyAlignment="1">
      <alignment horizontal="left" vertical="center"/>
    </xf>
    <xf numFmtId="0" fontId="65" fillId="0" borderId="186" xfId="3" applyFont="1" applyBorder="1" applyAlignment="1">
      <alignment horizontal="left" vertical="center"/>
    </xf>
    <xf numFmtId="0" fontId="65" fillId="0" borderId="195" xfId="3" applyFont="1" applyBorder="1" applyAlignment="1">
      <alignment horizontal="left" vertical="center"/>
    </xf>
    <xf numFmtId="0" fontId="65" fillId="0" borderId="196" xfId="3" applyFont="1" applyBorder="1" applyAlignment="1">
      <alignment horizontal="left" vertical="center"/>
    </xf>
    <xf numFmtId="0" fontId="48" fillId="74" borderId="121" xfId="1112" applyFont="1" applyFill="1" applyBorder="1" applyAlignment="1">
      <alignment horizontal="center" vertical="center"/>
    </xf>
    <xf numFmtId="0" fontId="48" fillId="74" borderId="122" xfId="1112" applyFont="1" applyFill="1" applyBorder="1" applyAlignment="1">
      <alignment horizontal="center" vertical="center"/>
    </xf>
    <xf numFmtId="0" fontId="48" fillId="74" borderId="123" xfId="1112" applyFont="1" applyFill="1" applyBorder="1" applyAlignment="1">
      <alignment horizontal="center" vertical="center"/>
    </xf>
    <xf numFmtId="0" fontId="50" fillId="74" borderId="142" xfId="3" applyFont="1" applyFill="1" applyBorder="1" applyAlignment="1">
      <alignment horizontal="center" vertical="center"/>
    </xf>
    <xf numFmtId="0" fontId="50" fillId="74" borderId="132" xfId="3" applyFont="1" applyFill="1" applyBorder="1" applyAlignment="1">
      <alignment horizontal="center" vertical="center"/>
    </xf>
    <xf numFmtId="0" fontId="52" fillId="0" borderId="179" xfId="3" applyFont="1" applyBorder="1" applyAlignment="1">
      <alignment horizontal="left" vertical="center"/>
    </xf>
    <xf numFmtId="0" fontId="52" fillId="0" borderId="191" xfId="3" applyFont="1" applyBorder="1" applyAlignment="1">
      <alignment horizontal="left" vertical="center"/>
    </xf>
    <xf numFmtId="4" fontId="51" fillId="0" borderId="184" xfId="3" applyNumberFormat="1" applyFont="1" applyBorder="1" applyAlignment="1">
      <alignment horizontal="right" vertical="center"/>
    </xf>
    <xf numFmtId="0" fontId="50" fillId="75" borderId="13" xfId="3" applyFont="1" applyFill="1" applyBorder="1" applyAlignment="1">
      <alignment horizontal="center" vertical="center"/>
    </xf>
    <xf numFmtId="4" fontId="51" fillId="0" borderId="182" xfId="3" applyNumberFormat="1" applyFont="1" applyBorder="1" applyAlignment="1">
      <alignment horizontal="right" vertical="center"/>
    </xf>
    <xf numFmtId="0" fontId="50" fillId="33" borderId="114" xfId="3" applyFont="1" applyFill="1" applyBorder="1" applyAlignment="1">
      <alignment horizontal="center" vertical="center"/>
    </xf>
    <xf numFmtId="0" fontId="65" fillId="0" borderId="182" xfId="3" applyFont="1" applyBorder="1" applyAlignment="1">
      <alignment horizontal="left" vertical="center"/>
    </xf>
    <xf numFmtId="0" fontId="65" fillId="0" borderId="174" xfId="3" applyFont="1" applyBorder="1" applyAlignment="1">
      <alignment horizontal="left" vertical="center"/>
    </xf>
    <xf numFmtId="0" fontId="65" fillId="0" borderId="176" xfId="3" applyFont="1" applyBorder="1" applyAlignment="1">
      <alignment horizontal="left" vertical="center"/>
    </xf>
    <xf numFmtId="0" fontId="51" fillId="0" borderId="197" xfId="3" applyFont="1" applyBorder="1" applyAlignment="1">
      <alignment horizontal="left" vertical="center"/>
    </xf>
    <xf numFmtId="0" fontId="51" fillId="0" borderId="70" xfId="3" applyFont="1" applyBorder="1" applyAlignment="1">
      <alignment horizontal="left" vertical="center"/>
    </xf>
    <xf numFmtId="0" fontId="51" fillId="0" borderId="198" xfId="3" applyFont="1" applyBorder="1" applyAlignment="1">
      <alignment horizontal="left" vertical="center"/>
    </xf>
    <xf numFmtId="4" fontId="50" fillId="33" borderId="114" xfId="3" applyNumberFormat="1" applyFont="1" applyFill="1" applyBorder="1" applyAlignment="1">
      <alignment horizontal="right" vertical="center"/>
    </xf>
    <xf numFmtId="0" fontId="50" fillId="33" borderId="114" xfId="3" applyFont="1" applyFill="1" applyBorder="1" applyAlignment="1">
      <alignment horizontal="right" vertical="center"/>
    </xf>
    <xf numFmtId="0" fontId="50" fillId="33" borderId="113" xfId="3" applyFont="1" applyFill="1" applyBorder="1" applyAlignment="1">
      <alignment horizontal="center" vertical="center"/>
    </xf>
    <xf numFmtId="0" fontId="51" fillId="0" borderId="195" xfId="3" applyFont="1" applyBorder="1" applyAlignment="1">
      <alignment horizontal="left" vertical="center"/>
    </xf>
    <xf numFmtId="0" fontId="51" fillId="0" borderId="162" xfId="3" applyFont="1" applyBorder="1" applyAlignment="1">
      <alignment horizontal="left" vertical="center"/>
    </xf>
    <xf numFmtId="0" fontId="51" fillId="0" borderId="196" xfId="3" applyFont="1" applyBorder="1" applyAlignment="1">
      <alignment horizontal="left" vertical="center"/>
    </xf>
    <xf numFmtId="0" fontId="51" fillId="0" borderId="193" xfId="3" applyFont="1" applyBorder="1" applyAlignment="1">
      <alignment horizontal="left" vertical="center"/>
    </xf>
    <xf numFmtId="0" fontId="51" fillId="0" borderId="109" xfId="3" applyFont="1" applyBorder="1" applyAlignment="1">
      <alignment horizontal="left" vertical="center"/>
    </xf>
    <xf numFmtId="0" fontId="51" fillId="0" borderId="194" xfId="3" applyFont="1" applyBorder="1" applyAlignment="1">
      <alignment horizontal="left" vertical="center"/>
    </xf>
    <xf numFmtId="4" fontId="51" fillId="0" borderId="197" xfId="3" applyNumberFormat="1" applyFont="1" applyBorder="1" applyAlignment="1">
      <alignment horizontal="right" vertical="center"/>
    </xf>
    <xf numFmtId="4" fontId="51" fillId="0" borderId="198" xfId="3" applyNumberFormat="1" applyFont="1" applyBorder="1" applyAlignment="1">
      <alignment horizontal="right" vertical="center"/>
    </xf>
    <xf numFmtId="0" fontId="50" fillId="33" borderId="199" xfId="3" applyFont="1" applyFill="1" applyBorder="1" applyAlignment="1">
      <alignment horizontal="left" vertical="center"/>
    </xf>
    <xf numFmtId="0" fontId="50" fillId="33" borderId="143" xfId="3" applyFont="1" applyFill="1" applyBorder="1" applyAlignment="1">
      <alignment horizontal="left" vertical="center"/>
    </xf>
    <xf numFmtId="0" fontId="65" fillId="0" borderId="178" xfId="3" applyFont="1" applyBorder="1" applyAlignment="1">
      <alignment horizontal="left" vertical="center"/>
    </xf>
    <xf numFmtId="0" fontId="66" fillId="33" borderId="53" xfId="113" applyFont="1" applyFill="1" applyBorder="1" applyAlignment="1">
      <alignment horizontal="center" vertical="center"/>
    </xf>
    <xf numFmtId="0" fontId="66" fillId="33" borderId="54" xfId="113" applyFont="1" applyFill="1" applyBorder="1" applyAlignment="1">
      <alignment horizontal="center" vertical="center"/>
    </xf>
    <xf numFmtId="0" fontId="69" fillId="69" borderId="110" xfId="113" applyFont="1" applyFill="1" applyBorder="1" applyAlignment="1">
      <alignment horizontal="center" vertical="center"/>
    </xf>
    <xf numFmtId="0" fontId="69" fillId="69" borderId="33" xfId="113" applyFont="1" applyFill="1" applyBorder="1" applyAlignment="1">
      <alignment horizontal="center" vertical="center"/>
    </xf>
    <xf numFmtId="0" fontId="69" fillId="69" borderId="131" xfId="113" applyFont="1" applyFill="1" applyBorder="1" applyAlignment="1">
      <alignment horizontal="center" vertical="center"/>
    </xf>
    <xf numFmtId="0" fontId="48" fillId="74" borderId="0" xfId="1112" applyFont="1" applyFill="1" applyAlignment="1" applyProtection="1">
      <alignment horizontal="center" vertical="center"/>
    </xf>
    <xf numFmtId="0" fontId="48" fillId="74" borderId="15" xfId="1112" applyFont="1" applyFill="1" applyBorder="1" applyAlignment="1" applyProtection="1">
      <alignment horizontal="center" vertical="center"/>
    </xf>
    <xf numFmtId="44" fontId="131" fillId="75" borderId="271" xfId="40310" applyNumberFormat="1" applyFont="1" applyFill="1" applyBorder="1" applyAlignment="1" applyProtection="1">
      <alignment horizontal="center" vertical="center" wrapText="1"/>
    </xf>
    <xf numFmtId="44" fontId="131" fillId="75" borderId="274" xfId="40310" applyNumberFormat="1" applyFont="1" applyFill="1" applyBorder="1" applyAlignment="1" applyProtection="1">
      <alignment horizontal="center" vertical="center" wrapText="1"/>
    </xf>
    <xf numFmtId="0" fontId="116" fillId="0" borderId="260" xfId="40310" applyFont="1" applyBorder="1" applyAlignment="1" applyProtection="1">
      <alignment horizontal="center"/>
    </xf>
    <xf numFmtId="0" fontId="116" fillId="0" borderId="261" xfId="40310" applyFont="1" applyBorder="1" applyAlignment="1" applyProtection="1">
      <alignment horizontal="center"/>
    </xf>
    <xf numFmtId="0" fontId="116" fillId="0" borderId="263" xfId="40310" applyFont="1" applyBorder="1" applyAlignment="1" applyProtection="1">
      <alignment horizontal="left"/>
    </xf>
    <xf numFmtId="0" fontId="116" fillId="0" borderId="106" xfId="40310" applyFont="1" applyBorder="1" applyAlignment="1" applyProtection="1">
      <alignment horizontal="left"/>
    </xf>
    <xf numFmtId="0" fontId="116" fillId="0" borderId="265" xfId="40310" applyFont="1" applyBorder="1" applyAlignment="1" applyProtection="1">
      <alignment horizontal="left"/>
    </xf>
    <xf numFmtId="0" fontId="116" fillId="0" borderId="266" xfId="40310" applyFont="1" applyBorder="1" applyAlignment="1" applyProtection="1">
      <alignment horizontal="left"/>
    </xf>
    <xf numFmtId="0" fontId="132" fillId="75" borderId="269" xfId="40310" applyFont="1" applyFill="1" applyBorder="1" applyAlignment="1" applyProtection="1">
      <alignment horizontal="center" vertical="center" wrapText="1"/>
    </xf>
    <xf numFmtId="0" fontId="132" fillId="75" borderId="272" xfId="40310" applyFont="1" applyFill="1" applyBorder="1" applyAlignment="1" applyProtection="1">
      <alignment horizontal="center" vertical="center" wrapText="1"/>
    </xf>
    <xf numFmtId="1" fontId="132" fillId="75" borderId="270" xfId="40310" applyNumberFormat="1" applyFont="1" applyFill="1" applyBorder="1" applyAlignment="1" applyProtection="1">
      <alignment horizontal="center" vertical="center" wrapText="1"/>
    </xf>
    <xf numFmtId="1" fontId="132" fillId="75" borderId="273" xfId="40310" applyNumberFormat="1" applyFont="1" applyFill="1" applyBorder="1" applyAlignment="1" applyProtection="1">
      <alignment horizontal="center" vertical="center" wrapText="1"/>
    </xf>
    <xf numFmtId="0" fontId="132" fillId="0" borderId="275" xfId="40310" applyFont="1" applyBorder="1" applyAlignment="1" applyProtection="1">
      <alignment horizontal="center" vertical="center" wrapText="1"/>
    </xf>
    <xf numFmtId="0" fontId="132" fillId="0" borderId="278" xfId="40310" applyFont="1" applyBorder="1" applyAlignment="1" applyProtection="1">
      <alignment horizontal="center" vertical="center" wrapText="1"/>
    </xf>
    <xf numFmtId="1" fontId="132" fillId="0" borderId="276" xfId="40310" applyNumberFormat="1" applyFont="1" applyBorder="1" applyAlignment="1" applyProtection="1">
      <alignment horizontal="center" vertical="center" wrapText="1"/>
    </xf>
    <xf numFmtId="1" fontId="132" fillId="0" borderId="279" xfId="40310" applyNumberFormat="1" applyFont="1" applyBorder="1" applyAlignment="1" applyProtection="1">
      <alignment horizontal="center" vertical="center" wrapText="1"/>
    </xf>
    <xf numFmtId="44" fontId="131" fillId="0" borderId="277" xfId="40310" applyNumberFormat="1" applyFont="1" applyBorder="1" applyAlignment="1" applyProtection="1">
      <alignment horizontal="center" vertical="center" wrapText="1"/>
    </xf>
    <xf numFmtId="44" fontId="131" fillId="0" borderId="280" xfId="40310" applyNumberFormat="1" applyFont="1" applyBorder="1" applyAlignment="1" applyProtection="1">
      <alignment horizontal="center" vertical="center" wrapText="1"/>
    </xf>
    <xf numFmtId="0" fontId="132" fillId="75" borderId="288" xfId="40310" applyFont="1" applyFill="1" applyBorder="1" applyAlignment="1" applyProtection="1">
      <alignment horizontal="center" vertical="center" wrapText="1"/>
    </xf>
    <xf numFmtId="0" fontId="132" fillId="75" borderId="289" xfId="40310" applyFont="1" applyFill="1" applyBorder="1" applyAlignment="1" applyProtection="1">
      <alignment horizontal="center" vertical="center" wrapText="1"/>
    </xf>
    <xf numFmtId="1" fontId="132" fillId="75" borderId="290" xfId="40310" applyNumberFormat="1" applyFont="1" applyFill="1" applyBorder="1" applyAlignment="1" applyProtection="1">
      <alignment horizontal="center" vertical="center" wrapText="1"/>
    </xf>
    <xf numFmtId="1" fontId="132" fillId="75" borderId="291" xfId="40310" applyNumberFormat="1" applyFont="1" applyFill="1" applyBorder="1" applyAlignment="1" applyProtection="1">
      <alignment horizontal="center" vertical="center" wrapText="1"/>
    </xf>
    <xf numFmtId="44" fontId="131" fillId="75" borderId="292" xfId="40310" applyNumberFormat="1" applyFont="1" applyFill="1" applyBorder="1" applyAlignment="1" applyProtection="1">
      <alignment horizontal="center" vertical="center" wrapText="1"/>
    </xf>
    <xf numFmtId="44" fontId="131" fillId="75" borderId="293" xfId="40310" applyNumberFormat="1" applyFont="1" applyFill="1" applyBorder="1" applyAlignment="1" applyProtection="1">
      <alignment horizontal="center" vertical="center" wrapText="1"/>
    </xf>
    <xf numFmtId="44" fontId="131" fillId="0" borderId="281" xfId="40310" applyNumberFormat="1" applyFont="1" applyBorder="1" applyAlignment="1" applyProtection="1">
      <alignment horizontal="center" vertical="center" wrapText="1"/>
    </xf>
    <xf numFmtId="44" fontId="131" fillId="0" borderId="118" xfId="40310" applyNumberFormat="1" applyFont="1" applyBorder="1" applyAlignment="1" applyProtection="1">
      <alignment horizontal="center" vertical="center" wrapText="1"/>
    </xf>
    <xf numFmtId="0" fontId="65" fillId="0" borderId="14" xfId="9116" applyFont="1" applyBorder="1" applyAlignment="1">
      <alignment horizontal="center" vertical="center"/>
    </xf>
    <xf numFmtId="0" fontId="65" fillId="0" borderId="0" xfId="9116" applyFont="1" applyAlignment="1">
      <alignment horizontal="center" vertical="center"/>
    </xf>
    <xf numFmtId="0" fontId="58" fillId="0" borderId="110" xfId="9116" applyFont="1" applyBorder="1" applyAlignment="1">
      <alignment horizontal="center" vertical="center"/>
    </xf>
    <xf numFmtId="0" fontId="58" fillId="0" borderId="111" xfId="9116" applyFont="1" applyBorder="1" applyAlignment="1">
      <alignment horizontal="center" vertical="center"/>
    </xf>
    <xf numFmtId="37" fontId="71" fillId="0" borderId="40" xfId="29" applyFont="1" applyBorder="1" applyAlignment="1">
      <alignment horizontal="center" vertical="center"/>
    </xf>
    <xf numFmtId="37" fontId="71" fillId="0" borderId="47" xfId="29" applyFont="1" applyBorder="1" applyAlignment="1">
      <alignment horizontal="center" vertical="center"/>
    </xf>
    <xf numFmtId="37" fontId="71" fillId="0" borderId="48" xfId="29" applyFont="1" applyBorder="1" applyAlignment="1">
      <alignment horizontal="center" vertical="center"/>
    </xf>
    <xf numFmtId="37" fontId="71" fillId="0" borderId="14" xfId="29" applyFont="1" applyBorder="1" applyAlignment="1">
      <alignment horizontal="center" vertical="center"/>
    </xf>
    <xf numFmtId="37" fontId="71" fillId="0" borderId="0" xfId="29" applyFont="1" applyAlignment="1">
      <alignment horizontal="center" vertical="center"/>
    </xf>
    <xf numFmtId="37" fontId="71" fillId="0" borderId="15" xfId="29" applyFont="1" applyBorder="1" applyAlignment="1">
      <alignment horizontal="center" vertical="center"/>
    </xf>
    <xf numFmtId="37" fontId="71" fillId="0" borderId="35" xfId="29" applyFont="1" applyBorder="1" applyAlignment="1">
      <alignment horizontal="center" vertical="center"/>
    </xf>
    <xf numFmtId="37" fontId="71" fillId="0" borderId="34" xfId="29" applyFont="1" applyBorder="1" applyAlignment="1">
      <alignment horizontal="center" vertical="center"/>
    </xf>
    <xf numFmtId="37" fontId="71" fillId="0" borderId="36" xfId="29" applyFont="1" applyBorder="1" applyAlignment="1">
      <alignment horizontal="center" vertical="center"/>
    </xf>
    <xf numFmtId="37" fontId="65" fillId="0" borderId="47" xfId="29" applyFont="1" applyBorder="1" applyAlignment="1">
      <alignment horizontal="left" vertical="center" wrapText="1"/>
    </xf>
    <xf numFmtId="37" fontId="65" fillId="0" borderId="34" xfId="29" applyFont="1" applyBorder="1" applyAlignment="1">
      <alignment horizontal="left" vertical="center" wrapText="1"/>
    </xf>
    <xf numFmtId="37" fontId="58" fillId="0" borderId="40" xfId="29" applyFont="1" applyBorder="1" applyAlignment="1">
      <alignment horizontal="center" vertical="center"/>
    </xf>
    <xf numFmtId="37" fontId="58" fillId="0" borderId="47" xfId="29" applyFont="1" applyBorder="1" applyAlignment="1">
      <alignment horizontal="center" vertical="center"/>
    </xf>
    <xf numFmtId="37" fontId="58" fillId="0" borderId="48" xfId="29" applyFont="1" applyBorder="1" applyAlignment="1">
      <alignment horizontal="center" vertical="center"/>
    </xf>
    <xf numFmtId="37" fontId="58" fillId="0" borderId="14" xfId="29" applyFont="1" applyBorder="1" applyAlignment="1">
      <alignment horizontal="center" vertical="center"/>
    </xf>
    <xf numFmtId="37" fontId="58" fillId="0" borderId="0" xfId="29" applyFont="1" applyAlignment="1">
      <alignment horizontal="center" vertical="center"/>
    </xf>
    <xf numFmtId="37" fontId="58" fillId="0" borderId="15" xfId="29" applyFont="1" applyBorder="1" applyAlignment="1">
      <alignment horizontal="center" vertical="center"/>
    </xf>
    <xf numFmtId="37" fontId="58" fillId="0" borderId="127" xfId="29" applyFont="1" applyBorder="1" applyAlignment="1">
      <alignment horizontal="center" vertical="center"/>
    </xf>
    <xf numFmtId="37" fontId="58" fillId="0" borderId="128" xfId="29" applyFont="1" applyBorder="1" applyAlignment="1">
      <alignment horizontal="center" vertical="center"/>
    </xf>
    <xf numFmtId="37" fontId="50" fillId="74" borderId="124" xfId="29" applyFont="1" applyFill="1" applyBorder="1" applyAlignment="1">
      <alignment horizontal="center" vertical="center" wrapText="1"/>
    </xf>
    <xf numFmtId="37" fontId="50" fillId="74" borderId="125" xfId="29" applyFont="1" applyFill="1" applyBorder="1" applyAlignment="1">
      <alignment horizontal="center" vertical="center"/>
    </xf>
    <xf numFmtId="0" fontId="58" fillId="0" borderId="124" xfId="9116" applyFont="1" applyBorder="1" applyAlignment="1">
      <alignment horizontal="center" vertical="center"/>
    </xf>
    <xf numFmtId="0" fontId="58" fillId="0" borderId="125" xfId="9116" applyFont="1" applyBorder="1" applyAlignment="1">
      <alignment horizontal="center" vertical="center"/>
    </xf>
    <xf numFmtId="0" fontId="58" fillId="0" borderId="126" xfId="9116" applyFont="1" applyBorder="1" applyAlignment="1">
      <alignment horizontal="center" vertical="center"/>
    </xf>
    <xf numFmtId="0" fontId="48" fillId="74" borderId="121" xfId="0" applyFont="1" applyFill="1" applyBorder="1" applyAlignment="1">
      <alignment horizontal="center" vertical="center"/>
    </xf>
    <xf numFmtId="0" fontId="48" fillId="74" borderId="122" xfId="0" applyFont="1" applyFill="1" applyBorder="1" applyAlignment="1">
      <alignment horizontal="center" vertical="center"/>
    </xf>
    <xf numFmtId="0" fontId="48" fillId="74" borderId="123" xfId="0" applyFont="1" applyFill="1" applyBorder="1" applyAlignment="1">
      <alignment horizontal="center" vertical="center"/>
    </xf>
    <xf numFmtId="0" fontId="58" fillId="33" borderId="124" xfId="9116" applyFont="1" applyFill="1" applyBorder="1" applyAlignment="1">
      <alignment horizontal="left" vertical="center"/>
    </xf>
    <xf numFmtId="0" fontId="58" fillId="33" borderId="125" xfId="9116" applyFont="1" applyFill="1" applyBorder="1" applyAlignment="1">
      <alignment horizontal="left" vertical="center"/>
    </xf>
    <xf numFmtId="0" fontId="58" fillId="33" borderId="126" xfId="9116" applyFont="1" applyFill="1" applyBorder="1" applyAlignment="1">
      <alignment horizontal="left" vertical="center"/>
    </xf>
    <xf numFmtId="0" fontId="58" fillId="0" borderId="40" xfId="40304" applyFont="1" applyBorder="1" applyAlignment="1">
      <alignment horizontal="center" vertical="center"/>
    </xf>
    <xf numFmtId="0" fontId="58" fillId="0" borderId="47" xfId="40304" applyFont="1" applyBorder="1" applyAlignment="1">
      <alignment horizontal="center" vertical="center"/>
    </xf>
    <xf numFmtId="0" fontId="58" fillId="0" borderId="33" xfId="40304" applyFont="1" applyBorder="1" applyAlignment="1">
      <alignment horizontal="left" vertical="center"/>
    </xf>
    <xf numFmtId="0" fontId="65" fillId="0" borderId="40" xfId="9116" applyFont="1" applyBorder="1" applyAlignment="1">
      <alignment horizontal="center" vertical="center" wrapText="1"/>
    </xf>
    <xf numFmtId="0" fontId="65" fillId="0" borderId="14" xfId="9116" applyFont="1" applyBorder="1" applyAlignment="1">
      <alignment horizontal="center" vertical="center" wrapText="1"/>
    </xf>
    <xf numFmtId="0" fontId="65" fillId="0" borderId="35" xfId="9116" applyFont="1" applyBorder="1" applyAlignment="1">
      <alignment horizontal="center" vertical="center" wrapText="1"/>
    </xf>
    <xf numFmtId="37" fontId="65" fillId="0" borderId="0" xfId="29" applyFont="1" applyAlignment="1">
      <alignment horizontal="left" vertical="center" wrapText="1"/>
    </xf>
    <xf numFmtId="0" fontId="135" fillId="70" borderId="297" xfId="40312" applyFont="1" applyFill="1" applyBorder="1" applyAlignment="1">
      <alignment horizontal="center" vertical="center" wrapText="1"/>
    </xf>
    <xf numFmtId="0" fontId="135" fillId="70" borderId="303" xfId="40312" applyFont="1" applyFill="1" applyBorder="1" applyAlignment="1">
      <alignment horizontal="center" vertical="center" wrapText="1"/>
    </xf>
    <xf numFmtId="0" fontId="135" fillId="70" borderId="298" xfId="40312" applyFont="1" applyFill="1" applyBorder="1" applyAlignment="1">
      <alignment horizontal="center" vertical="center" wrapText="1"/>
    </xf>
    <xf numFmtId="0" fontId="135" fillId="70" borderId="299" xfId="40312" applyFont="1" applyFill="1" applyBorder="1" applyAlignment="1">
      <alignment horizontal="center" vertical="center" wrapText="1"/>
    </xf>
    <xf numFmtId="0" fontId="135" fillId="70" borderId="300" xfId="40312" applyFont="1" applyFill="1" applyBorder="1" applyAlignment="1">
      <alignment horizontal="center" vertical="center" wrapText="1"/>
    </xf>
    <xf numFmtId="0" fontId="135" fillId="70" borderId="301" xfId="40312" applyFont="1" applyFill="1" applyBorder="1" applyAlignment="1">
      <alignment horizontal="center" vertical="center" wrapText="1"/>
    </xf>
    <xf numFmtId="0" fontId="135" fillId="70" borderId="302" xfId="40312" applyFont="1" applyFill="1" applyBorder="1" applyAlignment="1">
      <alignment horizontal="center" vertical="center" wrapText="1"/>
    </xf>
    <xf numFmtId="0" fontId="135" fillId="70" borderId="307" xfId="40312" applyFont="1" applyFill="1" applyBorder="1" applyAlignment="1">
      <alignment horizontal="center" vertical="center" wrapText="1"/>
    </xf>
    <xf numFmtId="0" fontId="135" fillId="70" borderId="0" xfId="40312" applyFont="1" applyFill="1" applyAlignment="1">
      <alignment horizontal="center" vertical="center" wrapText="1"/>
    </xf>
  </cellXfs>
  <cellStyles count="40314">
    <cellStyle name="20% - Ênfase1 2" xfId="11"/>
    <cellStyle name="20% - Ênfase1 2 2" xfId="216"/>
    <cellStyle name="20% - Ênfase1 3" xfId="217"/>
    <cellStyle name="20% - Ênfase1 3 2" xfId="1709"/>
    <cellStyle name="20% - Ênfase1 3 2 2" xfId="5058"/>
    <cellStyle name="20% - Ênfase1 3 2 2 2" xfId="14212"/>
    <cellStyle name="20% - Ênfase1 3 2 3" xfId="10863"/>
    <cellStyle name="20% - Ênfase1 3 3" xfId="3228"/>
    <cellStyle name="20% - Ênfase1 3 3 2" xfId="5059"/>
    <cellStyle name="20% - Ênfase1 3 3 2 2" xfId="14213"/>
    <cellStyle name="20% - Ênfase1 3 3 3" xfId="12382"/>
    <cellStyle name="20% - Ênfase1 3 4" xfId="1198"/>
    <cellStyle name="20% - Ênfase1 3 4 2" xfId="5060"/>
    <cellStyle name="20% - Ênfase1 3 4 2 2" xfId="14214"/>
    <cellStyle name="20% - Ênfase1 3 4 3" xfId="10352"/>
    <cellStyle name="20% - Ênfase1 3 5" xfId="5057"/>
    <cellStyle name="20% - Ênfase1 3 5 2" xfId="14211"/>
    <cellStyle name="20% - Ênfase1 3 6" xfId="9375"/>
    <cellStyle name="20% - Ênfase1 4" xfId="218"/>
    <cellStyle name="20% - Ênfase1 5" xfId="219"/>
    <cellStyle name="20% - Ênfase1 5 2" xfId="1710"/>
    <cellStyle name="20% - Ênfase1 5 2 2" xfId="5062"/>
    <cellStyle name="20% - Ênfase1 5 2 2 2" xfId="14216"/>
    <cellStyle name="20% - Ênfase1 5 2 3" xfId="10864"/>
    <cellStyle name="20% - Ênfase1 5 3" xfId="3229"/>
    <cellStyle name="20% - Ênfase1 5 3 2" xfId="5063"/>
    <cellStyle name="20% - Ênfase1 5 3 2 2" xfId="14217"/>
    <cellStyle name="20% - Ênfase1 5 3 3" xfId="12383"/>
    <cellStyle name="20% - Ênfase1 5 4" xfId="1199"/>
    <cellStyle name="20% - Ênfase1 5 4 2" xfId="5064"/>
    <cellStyle name="20% - Ênfase1 5 4 2 2" xfId="14218"/>
    <cellStyle name="20% - Ênfase1 5 4 3" xfId="10353"/>
    <cellStyle name="20% - Ênfase1 5 5" xfId="5061"/>
    <cellStyle name="20% - Ênfase1 5 5 2" xfId="14215"/>
    <cellStyle name="20% - Ênfase1 5 6" xfId="9377"/>
    <cellStyle name="20% - Ênfase1 6" xfId="220"/>
    <cellStyle name="20% - Ênfase1 6 2" xfId="1711"/>
    <cellStyle name="20% - Ênfase1 6 2 2" xfId="5066"/>
    <cellStyle name="20% - Ênfase1 6 2 2 2" xfId="14220"/>
    <cellStyle name="20% - Ênfase1 6 2 3" xfId="10865"/>
    <cellStyle name="20% - Ênfase1 6 3" xfId="3230"/>
    <cellStyle name="20% - Ênfase1 6 3 2" xfId="5067"/>
    <cellStyle name="20% - Ênfase1 6 3 2 2" xfId="14221"/>
    <cellStyle name="20% - Ênfase1 6 3 3" xfId="12384"/>
    <cellStyle name="20% - Ênfase1 6 4" xfId="1200"/>
    <cellStyle name="20% - Ênfase1 6 4 2" xfId="5068"/>
    <cellStyle name="20% - Ênfase1 6 4 2 2" xfId="14222"/>
    <cellStyle name="20% - Ênfase1 6 4 3" xfId="10354"/>
    <cellStyle name="20% - Ênfase1 6 5" xfId="5065"/>
    <cellStyle name="20% - Ênfase1 6 5 2" xfId="14219"/>
    <cellStyle name="20% - Ênfase1 6 6" xfId="9378"/>
    <cellStyle name="20% - Ênfase1 7" xfId="221"/>
    <cellStyle name="20% - Ênfase1 7 2" xfId="1712"/>
    <cellStyle name="20% - Ênfase1 7 2 2" xfId="5070"/>
    <cellStyle name="20% - Ênfase1 7 2 2 2" xfId="14224"/>
    <cellStyle name="20% - Ênfase1 7 2 3" xfId="10866"/>
    <cellStyle name="20% - Ênfase1 7 3" xfId="3231"/>
    <cellStyle name="20% - Ênfase1 7 3 2" xfId="5071"/>
    <cellStyle name="20% - Ênfase1 7 3 2 2" xfId="14225"/>
    <cellStyle name="20% - Ênfase1 7 3 3" xfId="12385"/>
    <cellStyle name="20% - Ênfase1 7 4" xfId="1201"/>
    <cellStyle name="20% - Ênfase1 7 4 2" xfId="5072"/>
    <cellStyle name="20% - Ênfase1 7 4 2 2" xfId="14226"/>
    <cellStyle name="20% - Ênfase1 7 4 3" xfId="10355"/>
    <cellStyle name="20% - Ênfase1 7 5" xfId="5069"/>
    <cellStyle name="20% - Ênfase1 7 5 2" xfId="14223"/>
    <cellStyle name="20% - Ênfase1 7 6" xfId="9379"/>
    <cellStyle name="20% - Ênfase1 8" xfId="222"/>
    <cellStyle name="20% - Ênfase1 8 2" xfId="1713"/>
    <cellStyle name="20% - Ênfase1 8 2 2" xfId="5074"/>
    <cellStyle name="20% - Ênfase1 8 2 2 2" xfId="14228"/>
    <cellStyle name="20% - Ênfase1 8 2 3" xfId="10867"/>
    <cellStyle name="20% - Ênfase1 8 3" xfId="3232"/>
    <cellStyle name="20% - Ênfase1 8 3 2" xfId="5075"/>
    <cellStyle name="20% - Ênfase1 8 3 2 2" xfId="14229"/>
    <cellStyle name="20% - Ênfase1 8 3 3" xfId="12386"/>
    <cellStyle name="20% - Ênfase1 8 4" xfId="1202"/>
    <cellStyle name="20% - Ênfase1 8 4 2" xfId="5076"/>
    <cellStyle name="20% - Ênfase1 8 4 2 2" xfId="14230"/>
    <cellStyle name="20% - Ênfase1 8 4 3" xfId="10356"/>
    <cellStyle name="20% - Ênfase1 8 5" xfId="5073"/>
    <cellStyle name="20% - Ênfase1 8 5 2" xfId="14227"/>
    <cellStyle name="20% - Ênfase1 8 6" xfId="9380"/>
    <cellStyle name="20% - Ênfase2 2" xfId="12"/>
    <cellStyle name="20% - Ênfase2 3" xfId="223"/>
    <cellStyle name="20% - Ênfase2 3 2" xfId="1714"/>
    <cellStyle name="20% - Ênfase2 3 2 2" xfId="5078"/>
    <cellStyle name="20% - Ênfase2 3 2 2 2" xfId="14232"/>
    <cellStyle name="20% - Ênfase2 3 2 3" xfId="10868"/>
    <cellStyle name="20% - Ênfase2 3 3" xfId="3233"/>
    <cellStyle name="20% - Ênfase2 3 3 2" xfId="5079"/>
    <cellStyle name="20% - Ênfase2 3 3 2 2" xfId="14233"/>
    <cellStyle name="20% - Ênfase2 3 3 3" xfId="12387"/>
    <cellStyle name="20% - Ênfase2 3 4" xfId="1203"/>
    <cellStyle name="20% - Ênfase2 3 4 2" xfId="5080"/>
    <cellStyle name="20% - Ênfase2 3 4 2 2" xfId="14234"/>
    <cellStyle name="20% - Ênfase2 3 4 3" xfId="10357"/>
    <cellStyle name="20% - Ênfase2 3 5" xfId="5077"/>
    <cellStyle name="20% - Ênfase2 3 5 2" xfId="14231"/>
    <cellStyle name="20% - Ênfase2 3 6" xfId="9381"/>
    <cellStyle name="20% - Ênfase2 4" xfId="224"/>
    <cellStyle name="20% - Ênfase2 5" xfId="225"/>
    <cellStyle name="20% - Ênfase2 5 2" xfId="1715"/>
    <cellStyle name="20% - Ênfase2 5 2 2" xfId="5082"/>
    <cellStyle name="20% - Ênfase2 5 2 2 2" xfId="14236"/>
    <cellStyle name="20% - Ênfase2 5 2 3" xfId="10869"/>
    <cellStyle name="20% - Ênfase2 5 3" xfId="3234"/>
    <cellStyle name="20% - Ênfase2 5 3 2" xfId="5083"/>
    <cellStyle name="20% - Ênfase2 5 3 2 2" xfId="14237"/>
    <cellStyle name="20% - Ênfase2 5 3 3" xfId="12388"/>
    <cellStyle name="20% - Ênfase2 5 4" xfId="1204"/>
    <cellStyle name="20% - Ênfase2 5 4 2" xfId="5084"/>
    <cellStyle name="20% - Ênfase2 5 4 2 2" xfId="14238"/>
    <cellStyle name="20% - Ênfase2 5 4 3" xfId="10358"/>
    <cellStyle name="20% - Ênfase2 5 5" xfId="5081"/>
    <cellStyle name="20% - Ênfase2 5 5 2" xfId="14235"/>
    <cellStyle name="20% - Ênfase2 5 6" xfId="9383"/>
    <cellStyle name="20% - Ênfase2 6" xfId="226"/>
    <cellStyle name="20% - Ênfase2 6 2" xfId="1716"/>
    <cellStyle name="20% - Ênfase2 6 2 2" xfId="5086"/>
    <cellStyle name="20% - Ênfase2 6 2 2 2" xfId="14240"/>
    <cellStyle name="20% - Ênfase2 6 2 3" xfId="10870"/>
    <cellStyle name="20% - Ênfase2 6 3" xfId="3235"/>
    <cellStyle name="20% - Ênfase2 6 3 2" xfId="5087"/>
    <cellStyle name="20% - Ênfase2 6 3 2 2" xfId="14241"/>
    <cellStyle name="20% - Ênfase2 6 3 3" xfId="12389"/>
    <cellStyle name="20% - Ênfase2 6 4" xfId="1205"/>
    <cellStyle name="20% - Ênfase2 6 4 2" xfId="5088"/>
    <cellStyle name="20% - Ênfase2 6 4 2 2" xfId="14242"/>
    <cellStyle name="20% - Ênfase2 6 4 3" xfId="10359"/>
    <cellStyle name="20% - Ênfase2 6 5" xfId="5085"/>
    <cellStyle name="20% - Ênfase2 6 5 2" xfId="14239"/>
    <cellStyle name="20% - Ênfase2 6 6" xfId="9384"/>
    <cellStyle name="20% - Ênfase2 7" xfId="227"/>
    <cellStyle name="20% - Ênfase2 7 2" xfId="1717"/>
    <cellStyle name="20% - Ênfase2 7 2 2" xfId="5090"/>
    <cellStyle name="20% - Ênfase2 7 2 2 2" xfId="14244"/>
    <cellStyle name="20% - Ênfase2 7 2 3" xfId="10871"/>
    <cellStyle name="20% - Ênfase2 7 3" xfId="3236"/>
    <cellStyle name="20% - Ênfase2 7 3 2" xfId="5091"/>
    <cellStyle name="20% - Ênfase2 7 3 2 2" xfId="14245"/>
    <cellStyle name="20% - Ênfase2 7 3 3" xfId="12390"/>
    <cellStyle name="20% - Ênfase2 7 4" xfId="1206"/>
    <cellStyle name="20% - Ênfase2 7 4 2" xfId="5092"/>
    <cellStyle name="20% - Ênfase2 7 4 2 2" xfId="14246"/>
    <cellStyle name="20% - Ênfase2 7 4 3" xfId="10360"/>
    <cellStyle name="20% - Ênfase2 7 5" xfId="5089"/>
    <cellStyle name="20% - Ênfase2 7 5 2" xfId="14243"/>
    <cellStyle name="20% - Ênfase2 7 6" xfId="9385"/>
    <cellStyle name="20% - Ênfase2 8" xfId="228"/>
    <cellStyle name="20% - Ênfase2 8 2" xfId="1718"/>
    <cellStyle name="20% - Ênfase2 8 2 2" xfId="5094"/>
    <cellStyle name="20% - Ênfase2 8 2 2 2" xfId="14248"/>
    <cellStyle name="20% - Ênfase2 8 2 3" xfId="10872"/>
    <cellStyle name="20% - Ênfase2 8 3" xfId="3237"/>
    <cellStyle name="20% - Ênfase2 8 3 2" xfId="5095"/>
    <cellStyle name="20% - Ênfase2 8 3 2 2" xfId="14249"/>
    <cellStyle name="20% - Ênfase2 8 3 3" xfId="12391"/>
    <cellStyle name="20% - Ênfase2 8 4" xfId="1207"/>
    <cellStyle name="20% - Ênfase2 8 4 2" xfId="5096"/>
    <cellStyle name="20% - Ênfase2 8 4 2 2" xfId="14250"/>
    <cellStyle name="20% - Ênfase2 8 4 3" xfId="10361"/>
    <cellStyle name="20% - Ênfase2 8 5" xfId="5093"/>
    <cellStyle name="20% - Ênfase2 8 5 2" xfId="14247"/>
    <cellStyle name="20% - Ênfase2 8 6" xfId="9386"/>
    <cellStyle name="20% - Ênfase3 2" xfId="13"/>
    <cellStyle name="20% - Ênfase3 2 2" xfId="229"/>
    <cellStyle name="20% - Ênfase3 3" xfId="230"/>
    <cellStyle name="20% - Ênfase3 3 2" xfId="1719"/>
    <cellStyle name="20% - Ênfase3 3 2 2" xfId="5098"/>
    <cellStyle name="20% - Ênfase3 3 2 2 2" xfId="14252"/>
    <cellStyle name="20% - Ênfase3 3 2 3" xfId="10873"/>
    <cellStyle name="20% - Ênfase3 3 3" xfId="3238"/>
    <cellStyle name="20% - Ênfase3 3 3 2" xfId="5099"/>
    <cellStyle name="20% - Ênfase3 3 3 2 2" xfId="14253"/>
    <cellStyle name="20% - Ênfase3 3 3 3" xfId="12392"/>
    <cellStyle name="20% - Ênfase3 3 4" xfId="1208"/>
    <cellStyle name="20% - Ênfase3 3 4 2" xfId="5100"/>
    <cellStyle name="20% - Ênfase3 3 4 2 2" xfId="14254"/>
    <cellStyle name="20% - Ênfase3 3 4 3" xfId="10362"/>
    <cellStyle name="20% - Ênfase3 3 5" xfId="5097"/>
    <cellStyle name="20% - Ênfase3 3 5 2" xfId="14251"/>
    <cellStyle name="20% - Ênfase3 3 6" xfId="9388"/>
    <cellStyle name="20% - Ênfase3 4" xfId="231"/>
    <cellStyle name="20% - Ênfase3 5" xfId="232"/>
    <cellStyle name="20% - Ênfase3 5 2" xfId="1720"/>
    <cellStyle name="20% - Ênfase3 5 2 2" xfId="5102"/>
    <cellStyle name="20% - Ênfase3 5 2 2 2" xfId="14256"/>
    <cellStyle name="20% - Ênfase3 5 2 3" xfId="10874"/>
    <cellStyle name="20% - Ênfase3 5 3" xfId="3239"/>
    <cellStyle name="20% - Ênfase3 5 3 2" xfId="5103"/>
    <cellStyle name="20% - Ênfase3 5 3 2 2" xfId="14257"/>
    <cellStyle name="20% - Ênfase3 5 3 3" xfId="12393"/>
    <cellStyle name="20% - Ênfase3 5 4" xfId="1209"/>
    <cellStyle name="20% - Ênfase3 5 4 2" xfId="5104"/>
    <cellStyle name="20% - Ênfase3 5 4 2 2" xfId="14258"/>
    <cellStyle name="20% - Ênfase3 5 4 3" xfId="10363"/>
    <cellStyle name="20% - Ênfase3 5 5" xfId="5101"/>
    <cellStyle name="20% - Ênfase3 5 5 2" xfId="14255"/>
    <cellStyle name="20% - Ênfase3 5 6" xfId="9390"/>
    <cellStyle name="20% - Ênfase3 6" xfId="233"/>
    <cellStyle name="20% - Ênfase3 6 2" xfId="1721"/>
    <cellStyle name="20% - Ênfase3 6 2 2" xfId="5106"/>
    <cellStyle name="20% - Ênfase3 6 2 2 2" xfId="14260"/>
    <cellStyle name="20% - Ênfase3 6 2 3" xfId="10875"/>
    <cellStyle name="20% - Ênfase3 6 3" xfId="3240"/>
    <cellStyle name="20% - Ênfase3 6 3 2" xfId="5107"/>
    <cellStyle name="20% - Ênfase3 6 3 2 2" xfId="14261"/>
    <cellStyle name="20% - Ênfase3 6 3 3" xfId="12394"/>
    <cellStyle name="20% - Ênfase3 6 4" xfId="1210"/>
    <cellStyle name="20% - Ênfase3 6 4 2" xfId="5108"/>
    <cellStyle name="20% - Ênfase3 6 4 2 2" xfId="14262"/>
    <cellStyle name="20% - Ênfase3 6 4 3" xfId="10364"/>
    <cellStyle name="20% - Ênfase3 6 5" xfId="5105"/>
    <cellStyle name="20% - Ênfase3 6 5 2" xfId="14259"/>
    <cellStyle name="20% - Ênfase3 6 6" xfId="9391"/>
    <cellStyle name="20% - Ênfase3 7" xfId="234"/>
    <cellStyle name="20% - Ênfase3 7 2" xfId="1722"/>
    <cellStyle name="20% - Ênfase3 7 2 2" xfId="5110"/>
    <cellStyle name="20% - Ênfase3 7 2 2 2" xfId="14264"/>
    <cellStyle name="20% - Ênfase3 7 2 3" xfId="10876"/>
    <cellStyle name="20% - Ênfase3 7 3" xfId="3241"/>
    <cellStyle name="20% - Ênfase3 7 3 2" xfId="5111"/>
    <cellStyle name="20% - Ênfase3 7 3 2 2" xfId="14265"/>
    <cellStyle name="20% - Ênfase3 7 3 3" xfId="12395"/>
    <cellStyle name="20% - Ênfase3 7 4" xfId="1211"/>
    <cellStyle name="20% - Ênfase3 7 4 2" xfId="5112"/>
    <cellStyle name="20% - Ênfase3 7 4 2 2" xfId="14266"/>
    <cellStyle name="20% - Ênfase3 7 4 3" xfId="10365"/>
    <cellStyle name="20% - Ênfase3 7 5" xfId="5109"/>
    <cellStyle name="20% - Ênfase3 7 5 2" xfId="14263"/>
    <cellStyle name="20% - Ênfase3 7 6" xfId="9392"/>
    <cellStyle name="20% - Ênfase3 8" xfId="235"/>
    <cellStyle name="20% - Ênfase3 8 2" xfId="1723"/>
    <cellStyle name="20% - Ênfase3 8 2 2" xfId="5114"/>
    <cellStyle name="20% - Ênfase3 8 2 2 2" xfId="14268"/>
    <cellStyle name="20% - Ênfase3 8 2 3" xfId="10877"/>
    <cellStyle name="20% - Ênfase3 8 3" xfId="3242"/>
    <cellStyle name="20% - Ênfase3 8 3 2" xfId="5115"/>
    <cellStyle name="20% - Ênfase3 8 3 2 2" xfId="14269"/>
    <cellStyle name="20% - Ênfase3 8 3 3" xfId="12396"/>
    <cellStyle name="20% - Ênfase3 8 4" xfId="1212"/>
    <cellStyle name="20% - Ênfase3 8 4 2" xfId="5116"/>
    <cellStyle name="20% - Ênfase3 8 4 2 2" xfId="14270"/>
    <cellStyle name="20% - Ênfase3 8 4 3" xfId="10366"/>
    <cellStyle name="20% - Ênfase3 8 5" xfId="5113"/>
    <cellStyle name="20% - Ênfase3 8 5 2" xfId="14267"/>
    <cellStyle name="20% - Ênfase3 8 6" xfId="9393"/>
    <cellStyle name="20% - Ênfase4 2" xfId="14"/>
    <cellStyle name="20% - Ênfase4 2 2" xfId="236"/>
    <cellStyle name="20% - Ênfase4 3" xfId="237"/>
    <cellStyle name="20% - Ênfase4 3 2" xfId="1724"/>
    <cellStyle name="20% - Ênfase4 3 2 2" xfId="5118"/>
    <cellStyle name="20% - Ênfase4 3 2 2 2" xfId="14272"/>
    <cellStyle name="20% - Ênfase4 3 2 3" xfId="10878"/>
    <cellStyle name="20% - Ênfase4 3 3" xfId="3243"/>
    <cellStyle name="20% - Ênfase4 3 3 2" xfId="5119"/>
    <cellStyle name="20% - Ênfase4 3 3 2 2" xfId="14273"/>
    <cellStyle name="20% - Ênfase4 3 3 3" xfId="12397"/>
    <cellStyle name="20% - Ênfase4 3 4" xfId="1213"/>
    <cellStyle name="20% - Ênfase4 3 4 2" xfId="5120"/>
    <cellStyle name="20% - Ênfase4 3 4 2 2" xfId="14274"/>
    <cellStyle name="20% - Ênfase4 3 4 3" xfId="10367"/>
    <cellStyle name="20% - Ênfase4 3 5" xfId="5117"/>
    <cellStyle name="20% - Ênfase4 3 5 2" xfId="14271"/>
    <cellStyle name="20% - Ênfase4 3 6" xfId="9395"/>
    <cellStyle name="20% - Ênfase4 4" xfId="238"/>
    <cellStyle name="20% - Ênfase4 5" xfId="239"/>
    <cellStyle name="20% - Ênfase4 5 2" xfId="1725"/>
    <cellStyle name="20% - Ênfase4 5 2 2" xfId="5122"/>
    <cellStyle name="20% - Ênfase4 5 2 2 2" xfId="14276"/>
    <cellStyle name="20% - Ênfase4 5 2 3" xfId="10879"/>
    <cellStyle name="20% - Ênfase4 5 3" xfId="3244"/>
    <cellStyle name="20% - Ênfase4 5 3 2" xfId="5123"/>
    <cellStyle name="20% - Ênfase4 5 3 2 2" xfId="14277"/>
    <cellStyle name="20% - Ênfase4 5 3 3" xfId="12398"/>
    <cellStyle name="20% - Ênfase4 5 4" xfId="1214"/>
    <cellStyle name="20% - Ênfase4 5 4 2" xfId="5124"/>
    <cellStyle name="20% - Ênfase4 5 4 2 2" xfId="14278"/>
    <cellStyle name="20% - Ênfase4 5 4 3" xfId="10368"/>
    <cellStyle name="20% - Ênfase4 5 5" xfId="5121"/>
    <cellStyle name="20% - Ênfase4 5 5 2" xfId="14275"/>
    <cellStyle name="20% - Ênfase4 5 6" xfId="9397"/>
    <cellStyle name="20% - Ênfase4 6" xfId="240"/>
    <cellStyle name="20% - Ênfase4 6 2" xfId="1726"/>
    <cellStyle name="20% - Ênfase4 6 2 2" xfId="5126"/>
    <cellStyle name="20% - Ênfase4 6 2 2 2" xfId="14280"/>
    <cellStyle name="20% - Ênfase4 6 2 3" xfId="10880"/>
    <cellStyle name="20% - Ênfase4 6 3" xfId="3245"/>
    <cellStyle name="20% - Ênfase4 6 3 2" xfId="5127"/>
    <cellStyle name="20% - Ênfase4 6 3 2 2" xfId="14281"/>
    <cellStyle name="20% - Ênfase4 6 3 3" xfId="12399"/>
    <cellStyle name="20% - Ênfase4 6 4" xfId="1215"/>
    <cellStyle name="20% - Ênfase4 6 4 2" xfId="5128"/>
    <cellStyle name="20% - Ênfase4 6 4 2 2" xfId="14282"/>
    <cellStyle name="20% - Ênfase4 6 4 3" xfId="10369"/>
    <cellStyle name="20% - Ênfase4 6 5" xfId="5125"/>
    <cellStyle name="20% - Ênfase4 6 5 2" xfId="14279"/>
    <cellStyle name="20% - Ênfase4 6 6" xfId="9398"/>
    <cellStyle name="20% - Ênfase4 7" xfId="241"/>
    <cellStyle name="20% - Ênfase4 7 2" xfId="1727"/>
    <cellStyle name="20% - Ênfase4 7 2 2" xfId="5130"/>
    <cellStyle name="20% - Ênfase4 7 2 2 2" xfId="14284"/>
    <cellStyle name="20% - Ênfase4 7 2 3" xfId="10881"/>
    <cellStyle name="20% - Ênfase4 7 3" xfId="3246"/>
    <cellStyle name="20% - Ênfase4 7 3 2" xfId="5131"/>
    <cellStyle name="20% - Ênfase4 7 3 2 2" xfId="14285"/>
    <cellStyle name="20% - Ênfase4 7 3 3" xfId="12400"/>
    <cellStyle name="20% - Ênfase4 7 4" xfId="1216"/>
    <cellStyle name="20% - Ênfase4 7 4 2" xfId="5132"/>
    <cellStyle name="20% - Ênfase4 7 4 2 2" xfId="14286"/>
    <cellStyle name="20% - Ênfase4 7 4 3" xfId="10370"/>
    <cellStyle name="20% - Ênfase4 7 5" xfId="5129"/>
    <cellStyle name="20% - Ênfase4 7 5 2" xfId="14283"/>
    <cellStyle name="20% - Ênfase4 7 6" xfId="9399"/>
    <cellStyle name="20% - Ênfase4 8" xfId="242"/>
    <cellStyle name="20% - Ênfase4 8 2" xfId="1728"/>
    <cellStyle name="20% - Ênfase4 8 2 2" xfId="5134"/>
    <cellStyle name="20% - Ênfase4 8 2 2 2" xfId="14288"/>
    <cellStyle name="20% - Ênfase4 8 2 3" xfId="10882"/>
    <cellStyle name="20% - Ênfase4 8 3" xfId="3247"/>
    <cellStyle name="20% - Ênfase4 8 3 2" xfId="5135"/>
    <cellStyle name="20% - Ênfase4 8 3 2 2" xfId="14289"/>
    <cellStyle name="20% - Ênfase4 8 3 3" xfId="12401"/>
    <cellStyle name="20% - Ênfase4 8 4" xfId="1217"/>
    <cellStyle name="20% - Ênfase4 8 4 2" xfId="5136"/>
    <cellStyle name="20% - Ênfase4 8 4 2 2" xfId="14290"/>
    <cellStyle name="20% - Ênfase4 8 4 3" xfId="10371"/>
    <cellStyle name="20% - Ênfase4 8 5" xfId="5133"/>
    <cellStyle name="20% - Ênfase4 8 5 2" xfId="14287"/>
    <cellStyle name="20% - Ênfase4 8 6" xfId="9400"/>
    <cellStyle name="20% - Ênfase5 2" xfId="15"/>
    <cellStyle name="20% - Ênfase5 2 2" xfId="243"/>
    <cellStyle name="20% - Ênfase5 3" xfId="244"/>
    <cellStyle name="20% - Ênfase5 3 2" xfId="1729"/>
    <cellStyle name="20% - Ênfase5 3 2 2" xfId="5138"/>
    <cellStyle name="20% - Ênfase5 3 2 2 2" xfId="14292"/>
    <cellStyle name="20% - Ênfase5 3 2 3" xfId="10883"/>
    <cellStyle name="20% - Ênfase5 3 3" xfId="3248"/>
    <cellStyle name="20% - Ênfase5 3 3 2" xfId="5139"/>
    <cellStyle name="20% - Ênfase5 3 3 2 2" xfId="14293"/>
    <cellStyle name="20% - Ênfase5 3 3 3" xfId="12402"/>
    <cellStyle name="20% - Ênfase5 3 4" xfId="1218"/>
    <cellStyle name="20% - Ênfase5 3 4 2" xfId="5140"/>
    <cellStyle name="20% - Ênfase5 3 4 2 2" xfId="14294"/>
    <cellStyle name="20% - Ênfase5 3 4 3" xfId="10372"/>
    <cellStyle name="20% - Ênfase5 3 5" xfId="5137"/>
    <cellStyle name="20% - Ênfase5 3 5 2" xfId="14291"/>
    <cellStyle name="20% - Ênfase5 3 6" xfId="9402"/>
    <cellStyle name="20% - Ênfase5 4" xfId="245"/>
    <cellStyle name="20% - Ênfase5 5" xfId="246"/>
    <cellStyle name="20% - Ênfase5 5 2" xfId="1730"/>
    <cellStyle name="20% - Ênfase5 5 2 2" xfId="5142"/>
    <cellStyle name="20% - Ênfase5 5 2 2 2" xfId="14296"/>
    <cellStyle name="20% - Ênfase5 5 2 3" xfId="10884"/>
    <cellStyle name="20% - Ênfase5 5 3" xfId="3249"/>
    <cellStyle name="20% - Ênfase5 5 3 2" xfId="5143"/>
    <cellStyle name="20% - Ênfase5 5 3 2 2" xfId="14297"/>
    <cellStyle name="20% - Ênfase5 5 3 3" xfId="12403"/>
    <cellStyle name="20% - Ênfase5 5 4" xfId="1219"/>
    <cellStyle name="20% - Ênfase5 5 4 2" xfId="5144"/>
    <cellStyle name="20% - Ênfase5 5 4 2 2" xfId="14298"/>
    <cellStyle name="20% - Ênfase5 5 4 3" xfId="10373"/>
    <cellStyle name="20% - Ênfase5 5 5" xfId="5141"/>
    <cellStyle name="20% - Ênfase5 5 5 2" xfId="14295"/>
    <cellStyle name="20% - Ênfase5 5 6" xfId="9404"/>
    <cellStyle name="20% - Ênfase5 6" xfId="247"/>
    <cellStyle name="20% - Ênfase5 6 2" xfId="1731"/>
    <cellStyle name="20% - Ênfase5 6 2 2" xfId="5146"/>
    <cellStyle name="20% - Ênfase5 6 2 2 2" xfId="14300"/>
    <cellStyle name="20% - Ênfase5 6 2 3" xfId="10885"/>
    <cellStyle name="20% - Ênfase5 6 3" xfId="3250"/>
    <cellStyle name="20% - Ênfase5 6 3 2" xfId="5147"/>
    <cellStyle name="20% - Ênfase5 6 3 2 2" xfId="14301"/>
    <cellStyle name="20% - Ênfase5 6 3 3" xfId="12404"/>
    <cellStyle name="20% - Ênfase5 6 4" xfId="1220"/>
    <cellStyle name="20% - Ênfase5 6 4 2" xfId="5148"/>
    <cellStyle name="20% - Ênfase5 6 4 2 2" xfId="14302"/>
    <cellStyle name="20% - Ênfase5 6 4 3" xfId="10374"/>
    <cellStyle name="20% - Ênfase5 6 5" xfId="5145"/>
    <cellStyle name="20% - Ênfase5 6 5 2" xfId="14299"/>
    <cellStyle name="20% - Ênfase5 6 6" xfId="9405"/>
    <cellStyle name="20% - Ênfase6 2" xfId="16"/>
    <cellStyle name="20% - Ênfase6 2 2" xfId="248"/>
    <cellStyle name="20% - Ênfase6 3" xfId="249"/>
    <cellStyle name="20% - Ênfase6 3 2" xfId="1732"/>
    <cellStyle name="20% - Ênfase6 3 2 2" xfId="5150"/>
    <cellStyle name="20% - Ênfase6 3 2 2 2" xfId="14304"/>
    <cellStyle name="20% - Ênfase6 3 2 3" xfId="10886"/>
    <cellStyle name="20% - Ênfase6 3 3" xfId="3251"/>
    <cellStyle name="20% - Ênfase6 3 3 2" xfId="5151"/>
    <cellStyle name="20% - Ênfase6 3 3 2 2" xfId="14305"/>
    <cellStyle name="20% - Ênfase6 3 3 3" xfId="12405"/>
    <cellStyle name="20% - Ênfase6 3 4" xfId="1221"/>
    <cellStyle name="20% - Ênfase6 3 4 2" xfId="5152"/>
    <cellStyle name="20% - Ênfase6 3 4 2 2" xfId="14306"/>
    <cellStyle name="20% - Ênfase6 3 4 3" xfId="10375"/>
    <cellStyle name="20% - Ênfase6 3 5" xfId="5149"/>
    <cellStyle name="20% - Ênfase6 3 5 2" xfId="14303"/>
    <cellStyle name="20% - Ênfase6 3 6" xfId="9407"/>
    <cellStyle name="20% - Ênfase6 4" xfId="250"/>
    <cellStyle name="20% - Ênfase6 5" xfId="251"/>
    <cellStyle name="20% - Ênfase6 5 2" xfId="1733"/>
    <cellStyle name="20% - Ênfase6 5 2 2" xfId="5154"/>
    <cellStyle name="20% - Ênfase6 5 2 2 2" xfId="14308"/>
    <cellStyle name="20% - Ênfase6 5 2 3" xfId="10887"/>
    <cellStyle name="20% - Ênfase6 5 3" xfId="3252"/>
    <cellStyle name="20% - Ênfase6 5 3 2" xfId="5155"/>
    <cellStyle name="20% - Ênfase6 5 3 2 2" xfId="14309"/>
    <cellStyle name="20% - Ênfase6 5 3 3" xfId="12406"/>
    <cellStyle name="20% - Ênfase6 5 4" xfId="1222"/>
    <cellStyle name="20% - Ênfase6 5 4 2" xfId="5156"/>
    <cellStyle name="20% - Ênfase6 5 4 2 2" xfId="14310"/>
    <cellStyle name="20% - Ênfase6 5 4 3" xfId="10376"/>
    <cellStyle name="20% - Ênfase6 5 5" xfId="5153"/>
    <cellStyle name="20% - Ênfase6 5 5 2" xfId="14307"/>
    <cellStyle name="20% - Ênfase6 5 6" xfId="9409"/>
    <cellStyle name="20% - Ênfase6 6" xfId="252"/>
    <cellStyle name="20% - Ênfase6 6 2" xfId="1734"/>
    <cellStyle name="20% - Ênfase6 6 2 2" xfId="5158"/>
    <cellStyle name="20% - Ênfase6 6 2 2 2" xfId="14312"/>
    <cellStyle name="20% - Ênfase6 6 2 3" xfId="10888"/>
    <cellStyle name="20% - Ênfase6 6 3" xfId="3253"/>
    <cellStyle name="20% - Ênfase6 6 3 2" xfId="5159"/>
    <cellStyle name="20% - Ênfase6 6 3 2 2" xfId="14313"/>
    <cellStyle name="20% - Ênfase6 6 3 3" xfId="12407"/>
    <cellStyle name="20% - Ênfase6 6 4" xfId="1223"/>
    <cellStyle name="20% - Ênfase6 6 4 2" xfId="5160"/>
    <cellStyle name="20% - Ênfase6 6 4 2 2" xfId="14314"/>
    <cellStyle name="20% - Ênfase6 6 4 3" xfId="10377"/>
    <cellStyle name="20% - Ênfase6 6 5" xfId="5157"/>
    <cellStyle name="20% - Ênfase6 6 5 2" xfId="14311"/>
    <cellStyle name="20% - Ênfase6 6 6" xfId="9410"/>
    <cellStyle name="40% - Ênfase1 2" xfId="17"/>
    <cellStyle name="40% - Ênfase1 2 2" xfId="253"/>
    <cellStyle name="40% - Ênfase1 3" xfId="254"/>
    <cellStyle name="40% - Ênfase1 3 2" xfId="1735"/>
    <cellStyle name="40% - Ênfase1 3 2 2" xfId="5162"/>
    <cellStyle name="40% - Ênfase1 3 2 2 2" xfId="14316"/>
    <cellStyle name="40% - Ênfase1 3 2 3" xfId="10889"/>
    <cellStyle name="40% - Ênfase1 3 3" xfId="3254"/>
    <cellStyle name="40% - Ênfase1 3 3 2" xfId="5163"/>
    <cellStyle name="40% - Ênfase1 3 3 2 2" xfId="14317"/>
    <cellStyle name="40% - Ênfase1 3 3 3" xfId="12408"/>
    <cellStyle name="40% - Ênfase1 3 4" xfId="1224"/>
    <cellStyle name="40% - Ênfase1 3 4 2" xfId="5164"/>
    <cellStyle name="40% - Ênfase1 3 4 2 2" xfId="14318"/>
    <cellStyle name="40% - Ênfase1 3 4 3" xfId="10378"/>
    <cellStyle name="40% - Ênfase1 3 5" xfId="5161"/>
    <cellStyle name="40% - Ênfase1 3 5 2" xfId="14315"/>
    <cellStyle name="40% - Ênfase1 3 6" xfId="9412"/>
    <cellStyle name="40% - Ênfase1 4" xfId="255"/>
    <cellStyle name="40% - Ênfase1 5" xfId="256"/>
    <cellStyle name="40% - Ênfase1 5 2" xfId="1736"/>
    <cellStyle name="40% - Ênfase1 5 2 2" xfId="5166"/>
    <cellStyle name="40% - Ênfase1 5 2 2 2" xfId="14320"/>
    <cellStyle name="40% - Ênfase1 5 2 3" xfId="10890"/>
    <cellStyle name="40% - Ênfase1 5 3" xfId="3255"/>
    <cellStyle name="40% - Ênfase1 5 3 2" xfId="5167"/>
    <cellStyle name="40% - Ênfase1 5 3 2 2" xfId="14321"/>
    <cellStyle name="40% - Ênfase1 5 3 3" xfId="12409"/>
    <cellStyle name="40% - Ênfase1 5 4" xfId="1225"/>
    <cellStyle name="40% - Ênfase1 5 4 2" xfId="5168"/>
    <cellStyle name="40% - Ênfase1 5 4 2 2" xfId="14322"/>
    <cellStyle name="40% - Ênfase1 5 4 3" xfId="10379"/>
    <cellStyle name="40% - Ênfase1 5 5" xfId="5165"/>
    <cellStyle name="40% - Ênfase1 5 5 2" xfId="14319"/>
    <cellStyle name="40% - Ênfase1 5 6" xfId="9414"/>
    <cellStyle name="40% - Ênfase1 6" xfId="257"/>
    <cellStyle name="40% - Ênfase1 6 2" xfId="1737"/>
    <cellStyle name="40% - Ênfase1 6 2 2" xfId="5170"/>
    <cellStyle name="40% - Ênfase1 6 2 2 2" xfId="14324"/>
    <cellStyle name="40% - Ênfase1 6 2 3" xfId="10891"/>
    <cellStyle name="40% - Ênfase1 6 3" xfId="3256"/>
    <cellStyle name="40% - Ênfase1 6 3 2" xfId="5171"/>
    <cellStyle name="40% - Ênfase1 6 3 2 2" xfId="14325"/>
    <cellStyle name="40% - Ênfase1 6 3 3" xfId="12410"/>
    <cellStyle name="40% - Ênfase1 6 4" xfId="1226"/>
    <cellStyle name="40% - Ênfase1 6 4 2" xfId="5172"/>
    <cellStyle name="40% - Ênfase1 6 4 2 2" xfId="14326"/>
    <cellStyle name="40% - Ênfase1 6 4 3" xfId="10380"/>
    <cellStyle name="40% - Ênfase1 6 5" xfId="5169"/>
    <cellStyle name="40% - Ênfase1 6 5 2" xfId="14323"/>
    <cellStyle name="40% - Ênfase1 6 6" xfId="9415"/>
    <cellStyle name="40% - Ênfase2 2" xfId="18"/>
    <cellStyle name="40% - Ênfase2 3" xfId="258"/>
    <cellStyle name="40% - Ênfase2 3 2" xfId="1738"/>
    <cellStyle name="40% - Ênfase2 3 2 2" xfId="5174"/>
    <cellStyle name="40% - Ênfase2 3 2 2 2" xfId="14328"/>
    <cellStyle name="40% - Ênfase2 3 2 3" xfId="10892"/>
    <cellStyle name="40% - Ênfase2 3 3" xfId="3257"/>
    <cellStyle name="40% - Ênfase2 3 3 2" xfId="5175"/>
    <cellStyle name="40% - Ênfase2 3 3 2 2" xfId="14329"/>
    <cellStyle name="40% - Ênfase2 3 3 3" xfId="12411"/>
    <cellStyle name="40% - Ênfase2 3 4" xfId="1227"/>
    <cellStyle name="40% - Ênfase2 3 4 2" xfId="5176"/>
    <cellStyle name="40% - Ênfase2 3 4 2 2" xfId="14330"/>
    <cellStyle name="40% - Ênfase2 3 4 3" xfId="10381"/>
    <cellStyle name="40% - Ênfase2 3 5" xfId="5173"/>
    <cellStyle name="40% - Ênfase2 3 5 2" xfId="14327"/>
    <cellStyle name="40% - Ênfase2 3 6" xfId="9416"/>
    <cellStyle name="40% - Ênfase2 4" xfId="259"/>
    <cellStyle name="40% - Ênfase2 4 2" xfId="1739"/>
    <cellStyle name="40% - Ênfase2 4 2 2" xfId="5178"/>
    <cellStyle name="40% - Ênfase2 4 2 2 2" xfId="14332"/>
    <cellStyle name="40% - Ênfase2 4 2 3" xfId="10893"/>
    <cellStyle name="40% - Ênfase2 4 3" xfId="3258"/>
    <cellStyle name="40% - Ênfase2 4 3 2" xfId="5179"/>
    <cellStyle name="40% - Ênfase2 4 3 2 2" xfId="14333"/>
    <cellStyle name="40% - Ênfase2 4 3 3" xfId="12412"/>
    <cellStyle name="40% - Ênfase2 4 4" xfId="1228"/>
    <cellStyle name="40% - Ênfase2 4 4 2" xfId="5180"/>
    <cellStyle name="40% - Ênfase2 4 4 2 2" xfId="14334"/>
    <cellStyle name="40% - Ênfase2 4 4 3" xfId="10382"/>
    <cellStyle name="40% - Ênfase2 4 5" xfId="5177"/>
    <cellStyle name="40% - Ênfase2 4 5 2" xfId="14331"/>
    <cellStyle name="40% - Ênfase2 4 6" xfId="9417"/>
    <cellStyle name="40% - Ênfase2 5" xfId="260"/>
    <cellStyle name="40% - Ênfase2 5 2" xfId="1740"/>
    <cellStyle name="40% - Ênfase2 5 2 2" xfId="5182"/>
    <cellStyle name="40% - Ênfase2 5 2 2 2" xfId="14336"/>
    <cellStyle name="40% - Ênfase2 5 2 3" xfId="10894"/>
    <cellStyle name="40% - Ênfase2 5 3" xfId="3259"/>
    <cellStyle name="40% - Ênfase2 5 3 2" xfId="5183"/>
    <cellStyle name="40% - Ênfase2 5 3 2 2" xfId="14337"/>
    <cellStyle name="40% - Ênfase2 5 3 3" xfId="12413"/>
    <cellStyle name="40% - Ênfase2 5 4" xfId="1229"/>
    <cellStyle name="40% - Ênfase2 5 4 2" xfId="5184"/>
    <cellStyle name="40% - Ênfase2 5 4 2 2" xfId="14338"/>
    <cellStyle name="40% - Ênfase2 5 4 3" xfId="10383"/>
    <cellStyle name="40% - Ênfase2 5 5" xfId="5181"/>
    <cellStyle name="40% - Ênfase2 5 5 2" xfId="14335"/>
    <cellStyle name="40% - Ênfase2 5 6" xfId="9418"/>
    <cellStyle name="40% - Ênfase3 2" xfId="19"/>
    <cellStyle name="40% - Ênfase3 2 2" xfId="261"/>
    <cellStyle name="40% - Ênfase3 3" xfId="262"/>
    <cellStyle name="40% - Ênfase3 3 2" xfId="1741"/>
    <cellStyle name="40% - Ênfase3 3 2 2" xfId="5186"/>
    <cellStyle name="40% - Ênfase3 3 2 2 2" xfId="14340"/>
    <cellStyle name="40% - Ênfase3 3 2 3" xfId="10895"/>
    <cellStyle name="40% - Ênfase3 3 3" xfId="3260"/>
    <cellStyle name="40% - Ênfase3 3 3 2" xfId="5187"/>
    <cellStyle name="40% - Ênfase3 3 3 2 2" xfId="14341"/>
    <cellStyle name="40% - Ênfase3 3 3 3" xfId="12414"/>
    <cellStyle name="40% - Ênfase3 3 4" xfId="1230"/>
    <cellStyle name="40% - Ênfase3 3 4 2" xfId="5188"/>
    <cellStyle name="40% - Ênfase3 3 4 2 2" xfId="14342"/>
    <cellStyle name="40% - Ênfase3 3 4 3" xfId="10384"/>
    <cellStyle name="40% - Ênfase3 3 5" xfId="5185"/>
    <cellStyle name="40% - Ênfase3 3 5 2" xfId="14339"/>
    <cellStyle name="40% - Ênfase3 3 6" xfId="9420"/>
    <cellStyle name="40% - Ênfase3 4" xfId="263"/>
    <cellStyle name="40% - Ênfase3 5" xfId="264"/>
    <cellStyle name="40% - Ênfase3 5 2" xfId="1742"/>
    <cellStyle name="40% - Ênfase3 5 2 2" xfId="5190"/>
    <cellStyle name="40% - Ênfase3 5 2 2 2" xfId="14344"/>
    <cellStyle name="40% - Ênfase3 5 2 3" xfId="10896"/>
    <cellStyle name="40% - Ênfase3 5 3" xfId="3261"/>
    <cellStyle name="40% - Ênfase3 5 3 2" xfId="5191"/>
    <cellStyle name="40% - Ênfase3 5 3 2 2" xfId="14345"/>
    <cellStyle name="40% - Ênfase3 5 3 3" xfId="12415"/>
    <cellStyle name="40% - Ênfase3 5 4" xfId="1231"/>
    <cellStyle name="40% - Ênfase3 5 4 2" xfId="5192"/>
    <cellStyle name="40% - Ênfase3 5 4 2 2" xfId="14346"/>
    <cellStyle name="40% - Ênfase3 5 4 3" xfId="10385"/>
    <cellStyle name="40% - Ênfase3 5 5" xfId="5189"/>
    <cellStyle name="40% - Ênfase3 5 5 2" xfId="14343"/>
    <cellStyle name="40% - Ênfase3 5 6" xfId="9422"/>
    <cellStyle name="40% - Ênfase3 6" xfId="265"/>
    <cellStyle name="40% - Ênfase3 6 2" xfId="1743"/>
    <cellStyle name="40% - Ênfase3 6 2 2" xfId="5194"/>
    <cellStyle name="40% - Ênfase3 6 2 2 2" xfId="14348"/>
    <cellStyle name="40% - Ênfase3 6 2 3" xfId="10897"/>
    <cellStyle name="40% - Ênfase3 6 3" xfId="3262"/>
    <cellStyle name="40% - Ênfase3 6 3 2" xfId="5195"/>
    <cellStyle name="40% - Ênfase3 6 3 2 2" xfId="14349"/>
    <cellStyle name="40% - Ênfase3 6 3 3" xfId="12416"/>
    <cellStyle name="40% - Ênfase3 6 4" xfId="1232"/>
    <cellStyle name="40% - Ênfase3 6 4 2" xfId="5196"/>
    <cellStyle name="40% - Ênfase3 6 4 2 2" xfId="14350"/>
    <cellStyle name="40% - Ênfase3 6 4 3" xfId="10386"/>
    <cellStyle name="40% - Ênfase3 6 5" xfId="5193"/>
    <cellStyle name="40% - Ênfase3 6 5 2" xfId="14347"/>
    <cellStyle name="40% - Ênfase3 6 6" xfId="9423"/>
    <cellStyle name="40% - Ênfase3 7" xfId="266"/>
    <cellStyle name="40% - Ênfase3 7 2" xfId="1744"/>
    <cellStyle name="40% - Ênfase3 7 2 2" xfId="5198"/>
    <cellStyle name="40% - Ênfase3 7 2 2 2" xfId="14352"/>
    <cellStyle name="40% - Ênfase3 7 2 3" xfId="10898"/>
    <cellStyle name="40% - Ênfase3 7 3" xfId="3263"/>
    <cellStyle name="40% - Ênfase3 7 3 2" xfId="5199"/>
    <cellStyle name="40% - Ênfase3 7 3 2 2" xfId="14353"/>
    <cellStyle name="40% - Ênfase3 7 3 3" xfId="12417"/>
    <cellStyle name="40% - Ênfase3 7 4" xfId="1233"/>
    <cellStyle name="40% - Ênfase3 7 4 2" xfId="5200"/>
    <cellStyle name="40% - Ênfase3 7 4 2 2" xfId="14354"/>
    <cellStyle name="40% - Ênfase3 7 4 3" xfId="10387"/>
    <cellStyle name="40% - Ênfase3 7 5" xfId="5197"/>
    <cellStyle name="40% - Ênfase3 7 5 2" xfId="14351"/>
    <cellStyle name="40% - Ênfase3 7 6" xfId="9424"/>
    <cellStyle name="40% - Ênfase3 8" xfId="267"/>
    <cellStyle name="40% - Ênfase3 8 2" xfId="1745"/>
    <cellStyle name="40% - Ênfase3 8 2 2" xfId="5202"/>
    <cellStyle name="40% - Ênfase3 8 2 2 2" xfId="14356"/>
    <cellStyle name="40% - Ênfase3 8 2 3" xfId="10899"/>
    <cellStyle name="40% - Ênfase3 8 3" xfId="3264"/>
    <cellStyle name="40% - Ênfase3 8 3 2" xfId="5203"/>
    <cellStyle name="40% - Ênfase3 8 3 2 2" xfId="14357"/>
    <cellStyle name="40% - Ênfase3 8 3 3" xfId="12418"/>
    <cellStyle name="40% - Ênfase3 8 4" xfId="1234"/>
    <cellStyle name="40% - Ênfase3 8 4 2" xfId="5204"/>
    <cellStyle name="40% - Ênfase3 8 4 2 2" xfId="14358"/>
    <cellStyle name="40% - Ênfase3 8 4 3" xfId="10388"/>
    <cellStyle name="40% - Ênfase3 8 5" xfId="5201"/>
    <cellStyle name="40% - Ênfase3 8 5 2" xfId="14355"/>
    <cellStyle name="40% - Ênfase3 8 6" xfId="9425"/>
    <cellStyle name="40% - Ênfase4 2" xfId="20"/>
    <cellStyle name="40% - Ênfase4 2 2" xfId="268"/>
    <cellStyle name="40% - Ênfase4 3" xfId="269"/>
    <cellStyle name="40% - Ênfase4 3 2" xfId="1746"/>
    <cellStyle name="40% - Ênfase4 3 2 2" xfId="5206"/>
    <cellStyle name="40% - Ênfase4 3 2 2 2" xfId="14360"/>
    <cellStyle name="40% - Ênfase4 3 2 3" xfId="10900"/>
    <cellStyle name="40% - Ênfase4 3 3" xfId="3265"/>
    <cellStyle name="40% - Ênfase4 3 3 2" xfId="5207"/>
    <cellStyle name="40% - Ênfase4 3 3 2 2" xfId="14361"/>
    <cellStyle name="40% - Ênfase4 3 3 3" xfId="12419"/>
    <cellStyle name="40% - Ênfase4 3 4" xfId="1235"/>
    <cellStyle name="40% - Ênfase4 3 4 2" xfId="5208"/>
    <cellStyle name="40% - Ênfase4 3 4 2 2" xfId="14362"/>
    <cellStyle name="40% - Ênfase4 3 4 3" xfId="10389"/>
    <cellStyle name="40% - Ênfase4 3 5" xfId="5205"/>
    <cellStyle name="40% - Ênfase4 3 5 2" xfId="14359"/>
    <cellStyle name="40% - Ênfase4 3 6" xfId="9427"/>
    <cellStyle name="40% - Ênfase4 4" xfId="270"/>
    <cellStyle name="40% - Ênfase4 5" xfId="271"/>
    <cellStyle name="40% - Ênfase4 5 2" xfId="1747"/>
    <cellStyle name="40% - Ênfase4 5 2 2" xfId="5210"/>
    <cellStyle name="40% - Ênfase4 5 2 2 2" xfId="14364"/>
    <cellStyle name="40% - Ênfase4 5 2 3" xfId="10901"/>
    <cellStyle name="40% - Ênfase4 5 3" xfId="3266"/>
    <cellStyle name="40% - Ênfase4 5 3 2" xfId="5211"/>
    <cellStyle name="40% - Ênfase4 5 3 2 2" xfId="14365"/>
    <cellStyle name="40% - Ênfase4 5 3 3" xfId="12420"/>
    <cellStyle name="40% - Ênfase4 5 4" xfId="1236"/>
    <cellStyle name="40% - Ênfase4 5 4 2" xfId="5212"/>
    <cellStyle name="40% - Ênfase4 5 4 2 2" xfId="14366"/>
    <cellStyle name="40% - Ênfase4 5 4 3" xfId="10390"/>
    <cellStyle name="40% - Ênfase4 5 5" xfId="5209"/>
    <cellStyle name="40% - Ênfase4 5 5 2" xfId="14363"/>
    <cellStyle name="40% - Ênfase4 5 6" xfId="9429"/>
    <cellStyle name="40% - Ênfase4 6" xfId="272"/>
    <cellStyle name="40% - Ênfase4 6 2" xfId="1748"/>
    <cellStyle name="40% - Ênfase4 6 2 2" xfId="5214"/>
    <cellStyle name="40% - Ênfase4 6 2 2 2" xfId="14368"/>
    <cellStyle name="40% - Ênfase4 6 2 3" xfId="10902"/>
    <cellStyle name="40% - Ênfase4 6 3" xfId="3267"/>
    <cellStyle name="40% - Ênfase4 6 3 2" xfId="5215"/>
    <cellStyle name="40% - Ênfase4 6 3 2 2" xfId="14369"/>
    <cellStyle name="40% - Ênfase4 6 3 3" xfId="12421"/>
    <cellStyle name="40% - Ênfase4 6 4" xfId="1237"/>
    <cellStyle name="40% - Ênfase4 6 4 2" xfId="5216"/>
    <cellStyle name="40% - Ênfase4 6 4 2 2" xfId="14370"/>
    <cellStyle name="40% - Ênfase4 6 4 3" xfId="10391"/>
    <cellStyle name="40% - Ênfase4 6 5" xfId="5213"/>
    <cellStyle name="40% - Ênfase4 6 5 2" xfId="14367"/>
    <cellStyle name="40% - Ênfase4 6 6" xfId="9430"/>
    <cellStyle name="40% - Ênfase5 2" xfId="21"/>
    <cellStyle name="40% - Ênfase5 2 2" xfId="273"/>
    <cellStyle name="40% - Ênfase5 3" xfId="274"/>
    <cellStyle name="40% - Ênfase5 3 2" xfId="1749"/>
    <cellStyle name="40% - Ênfase5 3 2 2" xfId="5218"/>
    <cellStyle name="40% - Ênfase5 3 2 2 2" xfId="14372"/>
    <cellStyle name="40% - Ênfase5 3 2 3" xfId="10903"/>
    <cellStyle name="40% - Ênfase5 3 3" xfId="3268"/>
    <cellStyle name="40% - Ênfase5 3 3 2" xfId="5219"/>
    <cellStyle name="40% - Ênfase5 3 3 2 2" xfId="14373"/>
    <cellStyle name="40% - Ênfase5 3 3 3" xfId="12422"/>
    <cellStyle name="40% - Ênfase5 3 4" xfId="1238"/>
    <cellStyle name="40% - Ênfase5 3 4 2" xfId="5220"/>
    <cellStyle name="40% - Ênfase5 3 4 2 2" xfId="14374"/>
    <cellStyle name="40% - Ênfase5 3 4 3" xfId="10392"/>
    <cellStyle name="40% - Ênfase5 3 5" xfId="5217"/>
    <cellStyle name="40% - Ênfase5 3 5 2" xfId="14371"/>
    <cellStyle name="40% - Ênfase5 3 6" xfId="9432"/>
    <cellStyle name="40% - Ênfase5 4" xfId="275"/>
    <cellStyle name="40% - Ênfase5 5" xfId="276"/>
    <cellStyle name="40% - Ênfase5 5 2" xfId="1750"/>
    <cellStyle name="40% - Ênfase5 5 2 2" xfId="5222"/>
    <cellStyle name="40% - Ênfase5 5 2 2 2" xfId="14376"/>
    <cellStyle name="40% - Ênfase5 5 2 3" xfId="10904"/>
    <cellStyle name="40% - Ênfase5 5 3" xfId="3269"/>
    <cellStyle name="40% - Ênfase5 5 3 2" xfId="5223"/>
    <cellStyle name="40% - Ênfase5 5 3 2 2" xfId="14377"/>
    <cellStyle name="40% - Ênfase5 5 3 3" xfId="12423"/>
    <cellStyle name="40% - Ênfase5 5 4" xfId="1239"/>
    <cellStyle name="40% - Ênfase5 5 4 2" xfId="5224"/>
    <cellStyle name="40% - Ênfase5 5 4 2 2" xfId="14378"/>
    <cellStyle name="40% - Ênfase5 5 4 3" xfId="10393"/>
    <cellStyle name="40% - Ênfase5 5 5" xfId="5221"/>
    <cellStyle name="40% - Ênfase5 5 5 2" xfId="14375"/>
    <cellStyle name="40% - Ênfase5 5 6" xfId="9434"/>
    <cellStyle name="40% - Ênfase5 6" xfId="277"/>
    <cellStyle name="40% - Ênfase5 6 2" xfId="1751"/>
    <cellStyle name="40% - Ênfase5 6 2 2" xfId="5226"/>
    <cellStyle name="40% - Ênfase5 6 2 2 2" xfId="14380"/>
    <cellStyle name="40% - Ênfase5 6 2 3" xfId="10905"/>
    <cellStyle name="40% - Ênfase5 6 3" xfId="3270"/>
    <cellStyle name="40% - Ênfase5 6 3 2" xfId="5227"/>
    <cellStyle name="40% - Ênfase5 6 3 2 2" xfId="14381"/>
    <cellStyle name="40% - Ênfase5 6 3 3" xfId="12424"/>
    <cellStyle name="40% - Ênfase5 6 4" xfId="1240"/>
    <cellStyle name="40% - Ênfase5 6 4 2" xfId="5228"/>
    <cellStyle name="40% - Ênfase5 6 4 2 2" xfId="14382"/>
    <cellStyle name="40% - Ênfase5 6 4 3" xfId="10394"/>
    <cellStyle name="40% - Ênfase5 6 5" xfId="5225"/>
    <cellStyle name="40% - Ênfase5 6 5 2" xfId="14379"/>
    <cellStyle name="40% - Ênfase5 6 6" xfId="9435"/>
    <cellStyle name="40% - Ênfase6 2" xfId="22"/>
    <cellStyle name="40% - Ênfase6 2 2" xfId="278"/>
    <cellStyle name="40% - Ênfase6 3" xfId="279"/>
    <cellStyle name="40% - Ênfase6 3 2" xfId="1752"/>
    <cellStyle name="40% - Ênfase6 3 2 2" xfId="5230"/>
    <cellStyle name="40% - Ênfase6 3 2 2 2" xfId="14384"/>
    <cellStyle name="40% - Ênfase6 3 2 3" xfId="10906"/>
    <cellStyle name="40% - Ênfase6 3 3" xfId="3271"/>
    <cellStyle name="40% - Ênfase6 3 3 2" xfId="5231"/>
    <cellStyle name="40% - Ênfase6 3 3 2 2" xfId="14385"/>
    <cellStyle name="40% - Ênfase6 3 3 3" xfId="12425"/>
    <cellStyle name="40% - Ênfase6 3 4" xfId="1241"/>
    <cellStyle name="40% - Ênfase6 3 4 2" xfId="5232"/>
    <cellStyle name="40% - Ênfase6 3 4 2 2" xfId="14386"/>
    <cellStyle name="40% - Ênfase6 3 4 3" xfId="10395"/>
    <cellStyle name="40% - Ênfase6 3 5" xfId="5229"/>
    <cellStyle name="40% - Ênfase6 3 5 2" xfId="14383"/>
    <cellStyle name="40% - Ênfase6 3 6" xfId="9437"/>
    <cellStyle name="40% - Ênfase6 4" xfId="280"/>
    <cellStyle name="40% - Ênfase6 5" xfId="281"/>
    <cellStyle name="40% - Ênfase6 5 2" xfId="1753"/>
    <cellStyle name="40% - Ênfase6 5 2 2" xfId="5234"/>
    <cellStyle name="40% - Ênfase6 5 2 2 2" xfId="14388"/>
    <cellStyle name="40% - Ênfase6 5 2 3" xfId="10907"/>
    <cellStyle name="40% - Ênfase6 5 3" xfId="3272"/>
    <cellStyle name="40% - Ênfase6 5 3 2" xfId="5235"/>
    <cellStyle name="40% - Ênfase6 5 3 2 2" xfId="14389"/>
    <cellStyle name="40% - Ênfase6 5 3 3" xfId="12426"/>
    <cellStyle name="40% - Ênfase6 5 4" xfId="1242"/>
    <cellStyle name="40% - Ênfase6 5 4 2" xfId="5236"/>
    <cellStyle name="40% - Ênfase6 5 4 2 2" xfId="14390"/>
    <cellStyle name="40% - Ênfase6 5 4 3" xfId="10396"/>
    <cellStyle name="40% - Ênfase6 5 5" xfId="5233"/>
    <cellStyle name="40% - Ênfase6 5 5 2" xfId="14387"/>
    <cellStyle name="40% - Ênfase6 5 6" xfId="9439"/>
    <cellStyle name="40% - Ênfase6 6" xfId="282"/>
    <cellStyle name="40% - Ênfase6 6 2" xfId="1754"/>
    <cellStyle name="40% - Ênfase6 6 2 2" xfId="5238"/>
    <cellStyle name="40% - Ênfase6 6 2 2 2" xfId="14392"/>
    <cellStyle name="40% - Ênfase6 6 2 3" xfId="10908"/>
    <cellStyle name="40% - Ênfase6 6 3" xfId="3273"/>
    <cellStyle name="40% - Ênfase6 6 3 2" xfId="5239"/>
    <cellStyle name="40% - Ênfase6 6 3 2 2" xfId="14393"/>
    <cellStyle name="40% - Ênfase6 6 3 3" xfId="12427"/>
    <cellStyle name="40% - Ênfase6 6 4" xfId="1243"/>
    <cellStyle name="40% - Ênfase6 6 4 2" xfId="5240"/>
    <cellStyle name="40% - Ênfase6 6 4 2 2" xfId="14394"/>
    <cellStyle name="40% - Ênfase6 6 4 3" xfId="10397"/>
    <cellStyle name="40% - Ênfase6 6 5" xfId="5237"/>
    <cellStyle name="40% - Ênfase6 6 5 2" xfId="14391"/>
    <cellStyle name="40% - Ênfase6 6 6" xfId="9440"/>
    <cellStyle name="60% - Ênfase1 2" xfId="23"/>
    <cellStyle name="60% - Ênfase1 2 2" xfId="283"/>
    <cellStyle name="60% - Ênfase1 3" xfId="284"/>
    <cellStyle name="60% - Ênfase2 2" xfId="24"/>
    <cellStyle name="60% - Ênfase2 2 2" xfId="285"/>
    <cellStyle name="60% - Ênfase2 3" xfId="286"/>
    <cellStyle name="60% - Ênfase3 2" xfId="25"/>
    <cellStyle name="60% - Ênfase3 2 2" xfId="287"/>
    <cellStyle name="60% - Ênfase3 3" xfId="288"/>
    <cellStyle name="60% - Ênfase3 4" xfId="289"/>
    <cellStyle name="60% - Ênfase4 2" xfId="26"/>
    <cellStyle name="60% - Ênfase4 2 2" xfId="290"/>
    <cellStyle name="60% - Ênfase4 3" xfId="291"/>
    <cellStyle name="60% - Ênfase4 4" xfId="292"/>
    <cellStyle name="60% - Ênfase5 2" xfId="27"/>
    <cellStyle name="60% - Ênfase5 2 2" xfId="293"/>
    <cellStyle name="60% - Ênfase5 3" xfId="294"/>
    <cellStyle name="60% - Ênfase6 2" xfId="28"/>
    <cellStyle name="60% - Ênfase6 3" xfId="295"/>
    <cellStyle name="60% - Ênfase6 4" xfId="296"/>
    <cellStyle name="A3 297 x 420 mm" xfId="29"/>
    <cellStyle name="Bom" xfId="1134" builtinId="26"/>
    <cellStyle name="Bom 2" xfId="30"/>
    <cellStyle name="Bom 2 2" xfId="297"/>
    <cellStyle name="Bom 2 2 2" xfId="298"/>
    <cellStyle name="Bom 2 2 3" xfId="299"/>
    <cellStyle name="Bom 2 2 4" xfId="300"/>
    <cellStyle name="Bom 2 3" xfId="301"/>
    <cellStyle name="Bom 2 4" xfId="302"/>
    <cellStyle name="Bom 2 5" xfId="303"/>
    <cellStyle name="Bom 3" xfId="31"/>
    <cellStyle name="Bom 3 2" xfId="304"/>
    <cellStyle name="Bom 3 3" xfId="305"/>
    <cellStyle name="Bom 4" xfId="32"/>
    <cellStyle name="Bom 4 2" xfId="306"/>
    <cellStyle name="Bom 4 2 2" xfId="307"/>
    <cellStyle name="Bom 4 3" xfId="308"/>
    <cellStyle name="Bom 4 4" xfId="1121"/>
    <cellStyle name="Bom 5" xfId="309"/>
    <cellStyle name="Bom 5 2" xfId="310"/>
    <cellStyle name="Bom 5 3" xfId="311"/>
    <cellStyle name="Bom 5 4" xfId="312"/>
    <cellStyle name="Bom 6" xfId="313"/>
    <cellStyle name="Bom 6 2" xfId="314"/>
    <cellStyle name="Bom 7" xfId="315"/>
    <cellStyle name="Cálculo 10" xfId="9118"/>
    <cellStyle name="Cálculo 10 2" xfId="18249"/>
    <cellStyle name="Cálculo 10 3" xfId="25235"/>
    <cellStyle name="Cálculo 10 4" xfId="25504"/>
    <cellStyle name="Cálculo 10 5" xfId="35539"/>
    <cellStyle name="Cálculo 10 6" xfId="38461"/>
    <cellStyle name="Cálculo 11" xfId="9119"/>
    <cellStyle name="Cálculo 11 2" xfId="18250"/>
    <cellStyle name="Cálculo 11 3" xfId="25236"/>
    <cellStyle name="Cálculo 11 4" xfId="24365"/>
    <cellStyle name="Cálculo 11 5" xfId="35540"/>
    <cellStyle name="Cálculo 11 6" xfId="38462"/>
    <cellStyle name="Cálculo 2" xfId="33"/>
    <cellStyle name="Cálculo 2 10" xfId="25516"/>
    <cellStyle name="Cálculo 2 11" xfId="31867"/>
    <cellStyle name="Cálculo 2 12" xfId="35521"/>
    <cellStyle name="Cálculo 2 13" xfId="38457"/>
    <cellStyle name="Cálculo 2 2" xfId="316"/>
    <cellStyle name="Cálculo 2 2 10" xfId="2868"/>
    <cellStyle name="Cálculo 2 2 10 2" xfId="5242"/>
    <cellStyle name="Cálculo 2 2 10 2 2" xfId="14396"/>
    <cellStyle name="Cálculo 2 2 10 2 3" xfId="21392"/>
    <cellStyle name="Cálculo 2 2 10 2 4" xfId="24333"/>
    <cellStyle name="Cálculo 2 2 10 2 5" xfId="32287"/>
    <cellStyle name="Cálculo 2 2 10 2 6" xfId="35962"/>
    <cellStyle name="Cálculo 2 2 10 2 7" xfId="38688"/>
    <cellStyle name="Cálculo 2 2 10 3" xfId="12022"/>
    <cellStyle name="Cálculo 2 2 10 4" xfId="19025"/>
    <cellStyle name="Cálculo 2 2 10 5" xfId="24655"/>
    <cellStyle name="Cálculo 2 2 10 6" xfId="22653"/>
    <cellStyle name="Cálculo 2 2 10 7" xfId="22490"/>
    <cellStyle name="Cálculo 2 2 10 8" xfId="15452"/>
    <cellStyle name="Cálculo 2 2 10 9" xfId="25943"/>
    <cellStyle name="Cálculo 2 2 11" xfId="2882"/>
    <cellStyle name="Cálculo 2 2 11 2" xfId="5243"/>
    <cellStyle name="Cálculo 2 2 11 2 2" xfId="14397"/>
    <cellStyle name="Cálculo 2 2 11 2 3" xfId="21393"/>
    <cellStyle name="Cálculo 2 2 11 2 4" xfId="26860"/>
    <cellStyle name="Cálculo 2 2 11 2 5" xfId="32288"/>
    <cellStyle name="Cálculo 2 2 11 2 6" xfId="35963"/>
    <cellStyle name="Cálculo 2 2 11 2 7" xfId="38689"/>
    <cellStyle name="Cálculo 2 2 11 3" xfId="12036"/>
    <cellStyle name="Cálculo 2 2 11 4" xfId="19039"/>
    <cellStyle name="Cálculo 2 2 11 5" xfId="17286"/>
    <cellStyle name="Cálculo 2 2 11 6" xfId="27883"/>
    <cellStyle name="Cálculo 2 2 11 7" xfId="29893"/>
    <cellStyle name="Cálculo 2 2 11 8" xfId="33869"/>
    <cellStyle name="Cálculo 2 2 11 9" xfId="37431"/>
    <cellStyle name="Cálculo 2 2 12" xfId="4145"/>
    <cellStyle name="Cálculo 2 2 12 2" xfId="5244"/>
    <cellStyle name="Cálculo 2 2 12 2 2" xfId="14398"/>
    <cellStyle name="Cálculo 2 2 12 2 3" xfId="21394"/>
    <cellStyle name="Cálculo 2 2 12 2 4" xfId="26829"/>
    <cellStyle name="Cálculo 2 2 12 2 5" xfId="32289"/>
    <cellStyle name="Cálculo 2 2 12 2 6" xfId="35964"/>
    <cellStyle name="Cálculo 2 2 12 2 7" xfId="38690"/>
    <cellStyle name="Cálculo 2 2 12 3" xfId="13299"/>
    <cellStyle name="Cálculo 2 2 12 4" xfId="20297"/>
    <cellStyle name="Cálculo 2 2 12 5" xfId="21316"/>
    <cellStyle name="Cálculo 2 2 12 6" xfId="28140"/>
    <cellStyle name="Cálculo 2 2 12 7" xfId="28638"/>
    <cellStyle name="Cálculo 2 2 12 8" xfId="31694"/>
    <cellStyle name="Cálculo 2 2 12 9" xfId="35374"/>
    <cellStyle name="Cálculo 2 2 13" xfId="5241"/>
    <cellStyle name="Cálculo 2 2 13 2" xfId="14395"/>
    <cellStyle name="Cálculo 2 2 13 3" xfId="21391"/>
    <cellStyle name="Cálculo 2 2 13 4" xfId="26859"/>
    <cellStyle name="Cálculo 2 2 13 5" xfId="32286"/>
    <cellStyle name="Cálculo 2 2 13 6" xfId="35961"/>
    <cellStyle name="Cálculo 2 2 13 7" xfId="38687"/>
    <cellStyle name="Cálculo 2 2 14" xfId="9474"/>
    <cellStyle name="Cálculo 2 2 15" xfId="17977"/>
    <cellStyle name="Cálculo 2 2 16" xfId="29328"/>
    <cellStyle name="Cálculo 2 2 17" xfId="25101"/>
    <cellStyle name="Cálculo 2 2 18" xfId="31749"/>
    <cellStyle name="Cálculo 2 2 19" xfId="35429"/>
    <cellStyle name="Cálculo 2 2 2" xfId="317"/>
    <cellStyle name="Cálculo 2 2 2 10" xfId="2883"/>
    <cellStyle name="Cálculo 2 2 2 10 2" xfId="5246"/>
    <cellStyle name="Cálculo 2 2 2 10 2 2" xfId="14400"/>
    <cellStyle name="Cálculo 2 2 2 10 2 3" xfId="21396"/>
    <cellStyle name="Cálculo 2 2 2 10 2 4" xfId="24967"/>
    <cellStyle name="Cálculo 2 2 2 10 2 5" xfId="32291"/>
    <cellStyle name="Cálculo 2 2 2 10 2 6" xfId="35966"/>
    <cellStyle name="Cálculo 2 2 2 10 2 7" xfId="38692"/>
    <cellStyle name="Cálculo 2 2 2 10 3" xfId="12037"/>
    <cellStyle name="Cálculo 2 2 2 10 4" xfId="19040"/>
    <cellStyle name="Cálculo 2 2 2 10 5" xfId="9941"/>
    <cellStyle name="Cálculo 2 2 2 10 6" xfId="9990"/>
    <cellStyle name="Cálculo 2 2 2 10 7" xfId="29164"/>
    <cellStyle name="Cálculo 2 2 2 10 8" xfId="22869"/>
    <cellStyle name="Cálculo 2 2 2 10 9" xfId="31286"/>
    <cellStyle name="Cálculo 2 2 2 11" xfId="4325"/>
    <cellStyle name="Cálculo 2 2 2 11 2" xfId="5247"/>
    <cellStyle name="Cálculo 2 2 2 11 2 2" xfId="14401"/>
    <cellStyle name="Cálculo 2 2 2 11 2 3" xfId="21397"/>
    <cellStyle name="Cálculo 2 2 2 11 2 4" xfId="24966"/>
    <cellStyle name="Cálculo 2 2 2 11 2 5" xfId="32292"/>
    <cellStyle name="Cálculo 2 2 2 11 2 6" xfId="35967"/>
    <cellStyle name="Cálculo 2 2 2 11 2 7" xfId="38693"/>
    <cellStyle name="Cálculo 2 2 2 11 3" xfId="13479"/>
    <cellStyle name="Cálculo 2 2 2 11 4" xfId="20477"/>
    <cellStyle name="Cálculo 2 2 2 11 5" xfId="27668"/>
    <cellStyle name="Cálculo 2 2 2 11 6" xfId="28838"/>
    <cellStyle name="Cálculo 2 2 2 11 7" xfId="26471"/>
    <cellStyle name="Cálculo 2 2 2 11 8" xfId="33333"/>
    <cellStyle name="Cálculo 2 2 2 11 9" xfId="37008"/>
    <cellStyle name="Cálculo 2 2 2 12" xfId="5245"/>
    <cellStyle name="Cálculo 2 2 2 12 2" xfId="14399"/>
    <cellStyle name="Cálculo 2 2 2 12 3" xfId="21395"/>
    <cellStyle name="Cálculo 2 2 2 12 4" xfId="26863"/>
    <cellStyle name="Cálculo 2 2 2 12 5" xfId="32290"/>
    <cellStyle name="Cálculo 2 2 2 12 6" xfId="35965"/>
    <cellStyle name="Cálculo 2 2 2 12 7" xfId="38691"/>
    <cellStyle name="Cálculo 2 2 2 13" xfId="9475"/>
    <cellStyle name="Cálculo 2 2 2 14" xfId="17976"/>
    <cellStyle name="Cálculo 2 2 2 15" xfId="18157"/>
    <cellStyle name="Cálculo 2 2 2 16" xfId="28219"/>
    <cellStyle name="Cálculo 2 2 2 17" xfId="29144"/>
    <cellStyle name="Cálculo 2 2 2 18" xfId="29156"/>
    <cellStyle name="Cálculo 2 2 2 19" xfId="35537"/>
    <cellStyle name="Cálculo 2 2 2 2" xfId="1684"/>
    <cellStyle name="Cálculo 2 2 2 2 10" xfId="28660"/>
    <cellStyle name="Cálculo 2 2 2 2 11" xfId="10700"/>
    <cellStyle name="Cálculo 2 2 2 2 12" xfId="17503"/>
    <cellStyle name="Cálculo 2 2 2 2 13" xfId="30222"/>
    <cellStyle name="Cálculo 2 2 2 2 14" xfId="34193"/>
    <cellStyle name="Cálculo 2 2 2 2 2" xfId="2511"/>
    <cellStyle name="Cálculo 2 2 2 2 2 2" xfId="5249"/>
    <cellStyle name="Cálculo 2 2 2 2 2 2 2" xfId="14403"/>
    <cellStyle name="Cálculo 2 2 2 2 2 2 3" xfId="21399"/>
    <cellStyle name="Cálculo 2 2 2 2 2 2 4" xfId="24964"/>
    <cellStyle name="Cálculo 2 2 2 2 2 2 5" xfId="32294"/>
    <cellStyle name="Cálculo 2 2 2 2 2 2 6" xfId="35969"/>
    <cellStyle name="Cálculo 2 2 2 2 2 2 7" xfId="38695"/>
    <cellStyle name="Cálculo 2 2 2 2 2 3" xfId="11665"/>
    <cellStyle name="Cálculo 2 2 2 2 2 4" xfId="18668"/>
    <cellStyle name="Cálculo 2 2 2 2 2 5" xfId="22600"/>
    <cellStyle name="Cálculo 2 2 2 2 2 6" xfId="19575"/>
    <cellStyle name="Cálculo 2 2 2 2 2 7" xfId="30076"/>
    <cellStyle name="Cálculo 2 2 2 2 2 8" xfId="34053"/>
    <cellStyle name="Cálculo 2 2 2 2 2 9" xfId="37615"/>
    <cellStyle name="Cálculo 2 2 2 2 3" xfId="3661"/>
    <cellStyle name="Cálculo 2 2 2 2 3 2" xfId="5250"/>
    <cellStyle name="Cálculo 2 2 2 2 3 2 2" xfId="14404"/>
    <cellStyle name="Cálculo 2 2 2 2 3 2 3" xfId="21400"/>
    <cellStyle name="Cálculo 2 2 2 2 3 2 4" xfId="24080"/>
    <cellStyle name="Cálculo 2 2 2 2 3 2 5" xfId="32295"/>
    <cellStyle name="Cálculo 2 2 2 2 3 2 6" xfId="35970"/>
    <cellStyle name="Cálculo 2 2 2 2 3 2 7" xfId="38696"/>
    <cellStyle name="Cálculo 2 2 2 2 3 3" xfId="12815"/>
    <cellStyle name="Cálculo 2 2 2 2 3 4" xfId="19814"/>
    <cellStyle name="Cálculo 2 2 2 2 3 5" xfId="23068"/>
    <cellStyle name="Cálculo 2 2 2 2 3 6" xfId="29179"/>
    <cellStyle name="Cálculo 2 2 2 2 3 7" xfId="19779"/>
    <cellStyle name="Cálculo 2 2 2 2 3 8" xfId="32099"/>
    <cellStyle name="Cálculo 2 2 2 2 3 9" xfId="35776"/>
    <cellStyle name="Cálculo 2 2 2 2 4" xfId="4170"/>
    <cellStyle name="Cálculo 2 2 2 2 4 2" xfId="5251"/>
    <cellStyle name="Cálculo 2 2 2 2 4 2 2" xfId="14405"/>
    <cellStyle name="Cálculo 2 2 2 2 4 2 3" xfId="21401"/>
    <cellStyle name="Cálculo 2 2 2 2 4 2 4" xfId="24077"/>
    <cellStyle name="Cálculo 2 2 2 2 4 2 5" xfId="32296"/>
    <cellStyle name="Cálculo 2 2 2 2 4 2 6" xfId="35971"/>
    <cellStyle name="Cálculo 2 2 2 2 4 2 7" xfId="38697"/>
    <cellStyle name="Cálculo 2 2 2 2 4 3" xfId="13324"/>
    <cellStyle name="Cálculo 2 2 2 2 4 4" xfId="20322"/>
    <cellStyle name="Cálculo 2 2 2 2 4 5" xfId="27747"/>
    <cellStyle name="Cálculo 2 2 2 2 4 6" xfId="22987"/>
    <cellStyle name="Cálculo 2 2 2 2 4 7" xfId="27271"/>
    <cellStyle name="Cálculo 2 2 2 2 4 8" xfId="33369"/>
    <cellStyle name="Cálculo 2 2 2 2 4 9" xfId="37044"/>
    <cellStyle name="Cálculo 2 2 2 2 5" xfId="3079"/>
    <cellStyle name="Cálculo 2 2 2 2 5 2" xfId="5252"/>
    <cellStyle name="Cálculo 2 2 2 2 5 2 2" xfId="14406"/>
    <cellStyle name="Cálculo 2 2 2 2 5 2 3" xfId="21402"/>
    <cellStyle name="Cálculo 2 2 2 2 5 2 4" xfId="20052"/>
    <cellStyle name="Cálculo 2 2 2 2 5 2 5" xfId="32297"/>
    <cellStyle name="Cálculo 2 2 2 2 5 2 6" xfId="35972"/>
    <cellStyle name="Cálculo 2 2 2 2 5 2 7" xfId="38698"/>
    <cellStyle name="Cálculo 2 2 2 2 5 3" xfId="12233"/>
    <cellStyle name="Cálculo 2 2 2 2 5 4" xfId="19236"/>
    <cellStyle name="Cálculo 2 2 2 2 5 5" xfId="23329"/>
    <cellStyle name="Cálculo 2 2 2 2 5 6" xfId="26417"/>
    <cellStyle name="Cálculo 2 2 2 2 5 7" xfId="25651"/>
    <cellStyle name="Cálculo 2 2 2 2 5 8" xfId="33773"/>
    <cellStyle name="Cálculo 2 2 2 2 5 9" xfId="37335"/>
    <cellStyle name="Cálculo 2 2 2 2 6" xfId="3763"/>
    <cellStyle name="Cálculo 2 2 2 2 6 2" xfId="5253"/>
    <cellStyle name="Cálculo 2 2 2 2 6 2 2" xfId="14407"/>
    <cellStyle name="Cálculo 2 2 2 2 6 2 3" xfId="21403"/>
    <cellStyle name="Cálculo 2 2 2 2 6 2 4" xfId="26864"/>
    <cellStyle name="Cálculo 2 2 2 2 6 2 5" xfId="32298"/>
    <cellStyle name="Cálculo 2 2 2 2 6 2 6" xfId="35973"/>
    <cellStyle name="Cálculo 2 2 2 2 6 2 7" xfId="38699"/>
    <cellStyle name="Cálculo 2 2 2 2 6 3" xfId="12917"/>
    <cellStyle name="Cálculo 2 2 2 2 6 4" xfId="19916"/>
    <cellStyle name="Cálculo 2 2 2 2 6 5" xfId="9615"/>
    <cellStyle name="Cálculo 2 2 2 2 6 6" xfId="26582"/>
    <cellStyle name="Cálculo 2 2 2 2 6 7" xfId="17032"/>
    <cellStyle name="Cálculo 2 2 2 2 6 8" xfId="33533"/>
    <cellStyle name="Cálculo 2 2 2 2 6 9" xfId="37201"/>
    <cellStyle name="Cálculo 2 2 2 2 7" xfId="5248"/>
    <cellStyle name="Cálculo 2 2 2 2 7 2" xfId="14402"/>
    <cellStyle name="Cálculo 2 2 2 2 7 3" xfId="21398"/>
    <cellStyle name="Cálculo 2 2 2 2 7 4" xfId="24965"/>
    <cellStyle name="Cálculo 2 2 2 2 7 5" xfId="32293"/>
    <cellStyle name="Cálculo 2 2 2 2 7 6" xfId="35968"/>
    <cellStyle name="Cálculo 2 2 2 2 7 7" xfId="38694"/>
    <cellStyle name="Cálculo 2 2 2 2 8" xfId="10838"/>
    <cellStyle name="Cálculo 2 2 2 2 9" xfId="9733"/>
    <cellStyle name="Cálculo 2 2 2 3" xfId="2283"/>
    <cellStyle name="Cálculo 2 2 2 3 10" xfId="18206"/>
    <cellStyle name="Cálculo 2 2 2 3 11" xfId="17772"/>
    <cellStyle name="Cálculo 2 2 2 3 12" xfId="30181"/>
    <cellStyle name="Cálculo 2 2 2 3 13" xfId="31467"/>
    <cellStyle name="Cálculo 2 2 2 3 14" xfId="35171"/>
    <cellStyle name="Cálculo 2 2 2 3 2" xfId="2683"/>
    <cellStyle name="Cálculo 2 2 2 3 2 2" xfId="5255"/>
    <cellStyle name="Cálculo 2 2 2 3 2 2 2" xfId="14409"/>
    <cellStyle name="Cálculo 2 2 2 3 2 2 3" xfId="21405"/>
    <cellStyle name="Cálculo 2 2 2 3 2 2 4" xfId="26865"/>
    <cellStyle name="Cálculo 2 2 2 3 2 2 5" xfId="32300"/>
    <cellStyle name="Cálculo 2 2 2 3 2 2 6" xfId="35975"/>
    <cellStyle name="Cálculo 2 2 2 3 2 2 7" xfId="38701"/>
    <cellStyle name="Cálculo 2 2 2 3 2 3" xfId="11837"/>
    <cellStyle name="Cálculo 2 2 2 3 2 4" xfId="18840"/>
    <cellStyle name="Cálculo 2 2 2 3 2 5" xfId="18143"/>
    <cellStyle name="Cálculo 2 2 2 3 2 6" xfId="21334"/>
    <cellStyle name="Cálculo 2 2 2 3 2 7" xfId="28111"/>
    <cellStyle name="Cálculo 2 2 2 3 2 8" xfId="15525"/>
    <cellStyle name="Cálculo 2 2 2 3 2 9" xfId="34981"/>
    <cellStyle name="Cálculo 2 2 2 3 3" xfId="3965"/>
    <cellStyle name="Cálculo 2 2 2 3 3 2" xfId="5256"/>
    <cellStyle name="Cálculo 2 2 2 3 3 2 2" xfId="14410"/>
    <cellStyle name="Cálculo 2 2 2 3 3 2 3" xfId="21406"/>
    <cellStyle name="Cálculo 2 2 2 3 3 2 4" xfId="26862"/>
    <cellStyle name="Cálculo 2 2 2 3 3 2 5" xfId="32301"/>
    <cellStyle name="Cálculo 2 2 2 3 3 2 6" xfId="35976"/>
    <cellStyle name="Cálculo 2 2 2 3 3 2 7" xfId="38702"/>
    <cellStyle name="Cálculo 2 2 2 3 3 3" xfId="13119"/>
    <cellStyle name="Cálculo 2 2 2 3 3 4" xfId="20117"/>
    <cellStyle name="Cálculo 2 2 2 3 3 5" xfId="22911"/>
    <cellStyle name="Cálculo 2 2 2 3 3 6" xfId="26625"/>
    <cellStyle name="Cálculo 2 2 2 3 3 7" xfId="28891"/>
    <cellStyle name="Cálculo 2 2 2 3 3 8" xfId="31836"/>
    <cellStyle name="Cálculo 2 2 2 3 3 9" xfId="35490"/>
    <cellStyle name="Cálculo 2 2 2 3 4" xfId="4403"/>
    <cellStyle name="Cálculo 2 2 2 3 4 2" xfId="5257"/>
    <cellStyle name="Cálculo 2 2 2 3 4 2 2" xfId="14411"/>
    <cellStyle name="Cálculo 2 2 2 3 4 2 3" xfId="21407"/>
    <cellStyle name="Cálculo 2 2 2 3 4 2 4" xfId="26861"/>
    <cellStyle name="Cálculo 2 2 2 3 4 2 5" xfId="32302"/>
    <cellStyle name="Cálculo 2 2 2 3 4 2 6" xfId="35977"/>
    <cellStyle name="Cálculo 2 2 2 3 4 2 7" xfId="38703"/>
    <cellStyle name="Cálculo 2 2 2 3 4 3" xfId="13557"/>
    <cellStyle name="Cálculo 2 2 2 3 4 4" xfId="20555"/>
    <cellStyle name="Cálculo 2 2 2 3 4 5" xfId="27626"/>
    <cellStyle name="Cálculo 2 2 2 3 4 6" xfId="25198"/>
    <cellStyle name="Cálculo 2 2 2 3 4 7" xfId="18194"/>
    <cellStyle name="Cálculo 2 2 2 3 4 8" xfId="31743"/>
    <cellStyle name="Cálculo 2 2 2 3 4 9" xfId="35423"/>
    <cellStyle name="Cálculo 2 2 2 3 5" xfId="4657"/>
    <cellStyle name="Cálculo 2 2 2 3 5 2" xfId="5258"/>
    <cellStyle name="Cálculo 2 2 2 3 5 2 2" xfId="14412"/>
    <cellStyle name="Cálculo 2 2 2 3 5 2 3" xfId="21408"/>
    <cellStyle name="Cálculo 2 2 2 3 5 2 4" xfId="26866"/>
    <cellStyle name="Cálculo 2 2 2 3 5 2 5" xfId="32303"/>
    <cellStyle name="Cálculo 2 2 2 3 5 2 6" xfId="35978"/>
    <cellStyle name="Cálculo 2 2 2 3 5 2 7" xfId="38704"/>
    <cellStyle name="Cálculo 2 2 2 3 5 3" xfId="13811"/>
    <cellStyle name="Cálculo 2 2 2 3 5 4" xfId="20809"/>
    <cellStyle name="Cálculo 2 2 2 3 5 5" xfId="27509"/>
    <cellStyle name="Cálculo 2 2 2 3 5 6" xfId="11268"/>
    <cellStyle name="Cálculo 2 2 2 3 5 7" xfId="26819"/>
    <cellStyle name="Cálculo 2 2 2 3 5 8" xfId="25845"/>
    <cellStyle name="Cálculo 2 2 2 3 5 9" xfId="25808"/>
    <cellStyle name="Cálculo 2 2 2 3 6" xfId="4903"/>
    <cellStyle name="Cálculo 2 2 2 3 6 2" xfId="5259"/>
    <cellStyle name="Cálculo 2 2 2 3 6 2 2" xfId="14413"/>
    <cellStyle name="Cálculo 2 2 2 3 6 2 3" xfId="21409"/>
    <cellStyle name="Cálculo 2 2 2 3 6 2 4" xfId="22829"/>
    <cellStyle name="Cálculo 2 2 2 3 6 2 5" xfId="32304"/>
    <cellStyle name="Cálculo 2 2 2 3 6 2 6" xfId="35979"/>
    <cellStyle name="Cálculo 2 2 2 3 6 2 7" xfId="38705"/>
    <cellStyle name="Cálculo 2 2 2 3 6 3" xfId="14057"/>
    <cellStyle name="Cálculo 2 2 2 3 6 4" xfId="21055"/>
    <cellStyle name="Cálculo 2 2 2 3 6 5" xfId="27387"/>
    <cellStyle name="Cálculo 2 2 2 3 6 6" xfId="29248"/>
    <cellStyle name="Cálculo 2 2 2 3 6 7" xfId="31949"/>
    <cellStyle name="Cálculo 2 2 2 3 6 8" xfId="35627"/>
    <cellStyle name="Cálculo 2 2 2 3 6 9" xfId="38538"/>
    <cellStyle name="Cálculo 2 2 2 3 7" xfId="5254"/>
    <cellStyle name="Cálculo 2 2 2 3 7 2" xfId="14408"/>
    <cellStyle name="Cálculo 2 2 2 3 7 3" xfId="21404"/>
    <cellStyle name="Cálculo 2 2 2 3 7 4" xfId="24328"/>
    <cellStyle name="Cálculo 2 2 2 3 7 5" xfId="32299"/>
    <cellStyle name="Cálculo 2 2 2 3 7 6" xfId="35974"/>
    <cellStyle name="Cálculo 2 2 2 3 7 7" xfId="38700"/>
    <cellStyle name="Cálculo 2 2 2 3 8" xfId="11437"/>
    <cellStyle name="Cálculo 2 2 2 3 9" xfId="18440"/>
    <cellStyle name="Cálculo 2 2 2 4" xfId="2364"/>
    <cellStyle name="Cálculo 2 2 2 4 10" xfId="22510"/>
    <cellStyle name="Cálculo 2 2 2 4 11" xfId="26153"/>
    <cellStyle name="Cálculo 2 2 2 4 12" xfId="29018"/>
    <cellStyle name="Cálculo 2 2 2 4 13" xfId="34125"/>
    <cellStyle name="Cálculo 2 2 2 4 14" xfId="37687"/>
    <cellStyle name="Cálculo 2 2 2 4 2" xfId="2764"/>
    <cellStyle name="Cálculo 2 2 2 4 2 2" xfId="5261"/>
    <cellStyle name="Cálculo 2 2 2 4 2 2 2" xfId="14415"/>
    <cellStyle name="Cálculo 2 2 2 4 2 2 3" xfId="21411"/>
    <cellStyle name="Cálculo 2 2 2 4 2 2 4" xfId="17064"/>
    <cellStyle name="Cálculo 2 2 2 4 2 2 5" xfId="32306"/>
    <cellStyle name="Cálculo 2 2 2 4 2 2 6" xfId="35981"/>
    <cellStyle name="Cálculo 2 2 2 4 2 2 7" xfId="38707"/>
    <cellStyle name="Cálculo 2 2 2 4 2 3" xfId="11918"/>
    <cellStyle name="Cálculo 2 2 2 4 2 4" xfId="18921"/>
    <cellStyle name="Cálculo 2 2 2 4 2 5" xfId="28401"/>
    <cellStyle name="Cálculo 2 2 2 4 2 6" xfId="28075"/>
    <cellStyle name="Cálculo 2 2 2 4 2 7" xfId="29951"/>
    <cellStyle name="Cálculo 2 2 2 4 2 8" xfId="33928"/>
    <cellStyle name="Cálculo 2 2 2 4 2 9" xfId="37490"/>
    <cellStyle name="Cálculo 2 2 2 4 3" xfId="4046"/>
    <cellStyle name="Cálculo 2 2 2 4 3 2" xfId="5262"/>
    <cellStyle name="Cálculo 2 2 2 4 3 2 2" xfId="14416"/>
    <cellStyle name="Cálculo 2 2 2 4 3 2 3" xfId="21412"/>
    <cellStyle name="Cálculo 2 2 2 4 3 2 4" xfId="26868"/>
    <cellStyle name="Cálculo 2 2 2 4 3 2 5" xfId="32307"/>
    <cellStyle name="Cálculo 2 2 2 4 3 2 6" xfId="35982"/>
    <cellStyle name="Cálculo 2 2 2 4 3 2 7" xfId="38708"/>
    <cellStyle name="Cálculo 2 2 2 4 3 3" xfId="13200"/>
    <cellStyle name="Cálculo 2 2 2 4 3 4" xfId="20198"/>
    <cellStyle name="Cálculo 2 2 2 4 3 5" xfId="27808"/>
    <cellStyle name="Cálculo 2 2 2 4 3 6" xfId="17996"/>
    <cellStyle name="Cálculo 2 2 2 4 3 7" xfId="29525"/>
    <cellStyle name="Cálculo 2 2 2 4 3 8" xfId="33441"/>
    <cellStyle name="Cálculo 2 2 2 4 3 9" xfId="37116"/>
    <cellStyle name="Cálculo 2 2 2 4 4" xfId="4484"/>
    <cellStyle name="Cálculo 2 2 2 4 4 2" xfId="5263"/>
    <cellStyle name="Cálculo 2 2 2 4 4 2 2" xfId="14417"/>
    <cellStyle name="Cálculo 2 2 2 4 4 2 3" xfId="21413"/>
    <cellStyle name="Cálculo 2 2 2 4 4 2 4" xfId="24959"/>
    <cellStyle name="Cálculo 2 2 2 4 4 2 5" xfId="32308"/>
    <cellStyle name="Cálculo 2 2 2 4 4 2 6" xfId="35983"/>
    <cellStyle name="Cálculo 2 2 2 4 4 2 7" xfId="38709"/>
    <cellStyle name="Cálculo 2 2 2 4 4 3" xfId="13638"/>
    <cellStyle name="Cálculo 2 2 2 4 4 4" xfId="20636"/>
    <cellStyle name="Cálculo 2 2 2 4 4 5" xfId="23990"/>
    <cellStyle name="Cálculo 2 2 2 4 4 6" xfId="26705"/>
    <cellStyle name="Cálculo 2 2 2 4 4 7" xfId="23020"/>
    <cellStyle name="Cálculo 2 2 2 4 4 8" xfId="31170"/>
    <cellStyle name="Cálculo 2 2 2 4 4 9" xfId="17329"/>
    <cellStyle name="Cálculo 2 2 2 4 5" xfId="4738"/>
    <cellStyle name="Cálculo 2 2 2 4 5 2" xfId="5264"/>
    <cellStyle name="Cálculo 2 2 2 4 5 2 2" xfId="14418"/>
    <cellStyle name="Cálculo 2 2 2 4 5 2 3" xfId="21414"/>
    <cellStyle name="Cálculo 2 2 2 4 5 2 4" xfId="24957"/>
    <cellStyle name="Cálculo 2 2 2 4 5 2 5" xfId="32309"/>
    <cellStyle name="Cálculo 2 2 2 4 5 2 6" xfId="35984"/>
    <cellStyle name="Cálculo 2 2 2 4 5 2 7" xfId="38710"/>
    <cellStyle name="Cálculo 2 2 2 4 5 3" xfId="13892"/>
    <cellStyle name="Cálculo 2 2 2 4 5 4" xfId="20890"/>
    <cellStyle name="Cálculo 2 2 2 4 5 5" xfId="22771"/>
    <cellStyle name="Cálculo 2 2 2 4 5 6" xfId="28164"/>
    <cellStyle name="Cálculo 2 2 2 4 5 7" xfId="22426"/>
    <cellStyle name="Cálculo 2 2 2 4 5 8" xfId="15442"/>
    <cellStyle name="Cálculo 2 2 2 4 5 9" xfId="35059"/>
    <cellStyle name="Cálculo 2 2 2 4 6" xfId="4984"/>
    <cellStyle name="Cálculo 2 2 2 4 6 2" xfId="5265"/>
    <cellStyle name="Cálculo 2 2 2 4 6 2 2" xfId="14419"/>
    <cellStyle name="Cálculo 2 2 2 4 6 2 3" xfId="21415"/>
    <cellStyle name="Cálculo 2 2 2 4 6 2 4" xfId="10114"/>
    <cellStyle name="Cálculo 2 2 2 4 6 2 5" xfId="32310"/>
    <cellStyle name="Cálculo 2 2 2 4 6 2 6" xfId="35985"/>
    <cellStyle name="Cálculo 2 2 2 4 6 2 7" xfId="38711"/>
    <cellStyle name="Cálculo 2 2 2 4 6 3" xfId="14138"/>
    <cellStyle name="Cálculo 2 2 2 4 6 4" xfId="21136"/>
    <cellStyle name="Cálculo 2 2 2 4 6 5" xfId="24819"/>
    <cellStyle name="Cálculo 2 2 2 4 6 6" xfId="29302"/>
    <cellStyle name="Cálculo 2 2 2 4 6 7" xfId="32030"/>
    <cellStyle name="Cálculo 2 2 2 4 6 8" xfId="35708"/>
    <cellStyle name="Cálculo 2 2 2 4 6 9" xfId="38619"/>
    <cellStyle name="Cálculo 2 2 2 4 7" xfId="5260"/>
    <cellStyle name="Cálculo 2 2 2 4 7 2" xfId="14414"/>
    <cellStyle name="Cálculo 2 2 2 4 7 3" xfId="21410"/>
    <cellStyle name="Cálculo 2 2 2 4 7 4" xfId="26867"/>
    <cellStyle name="Cálculo 2 2 2 4 7 5" xfId="32305"/>
    <cellStyle name="Cálculo 2 2 2 4 7 6" xfId="35980"/>
    <cellStyle name="Cálculo 2 2 2 4 7 7" xfId="38706"/>
    <cellStyle name="Cálculo 2 2 2 4 8" xfId="11518"/>
    <cellStyle name="Cálculo 2 2 2 4 9" xfId="18521"/>
    <cellStyle name="Cálculo 2 2 2 5" xfId="2325"/>
    <cellStyle name="Cálculo 2 2 2 5 10" xfId="22434"/>
    <cellStyle name="Cálculo 2 2 2 5 11" xfId="21224"/>
    <cellStyle name="Cálculo 2 2 2 5 12" xfId="30168"/>
    <cellStyle name="Cálculo 2 2 2 5 13" xfId="34143"/>
    <cellStyle name="Cálculo 2 2 2 5 14" xfId="37705"/>
    <cellStyle name="Cálculo 2 2 2 5 2" xfId="2725"/>
    <cellStyle name="Cálculo 2 2 2 5 2 2" xfId="5267"/>
    <cellStyle name="Cálculo 2 2 2 5 2 2 2" xfId="14421"/>
    <cellStyle name="Cálculo 2 2 2 5 2 2 3" xfId="21417"/>
    <cellStyle name="Cálculo 2 2 2 5 2 2 4" xfId="24961"/>
    <cellStyle name="Cálculo 2 2 2 5 2 2 5" xfId="32312"/>
    <cellStyle name="Cálculo 2 2 2 5 2 2 6" xfId="35987"/>
    <cellStyle name="Cálculo 2 2 2 5 2 2 7" xfId="38713"/>
    <cellStyle name="Cálculo 2 2 2 5 2 3" xfId="11879"/>
    <cellStyle name="Cálculo 2 2 2 5 2 4" xfId="18882"/>
    <cellStyle name="Cálculo 2 2 2 5 2 5" xfId="17075"/>
    <cellStyle name="Cálculo 2 2 2 5 2 6" xfId="23190"/>
    <cellStyle name="Cálculo 2 2 2 5 2 7" xfId="25078"/>
    <cellStyle name="Cálculo 2 2 2 5 2 8" xfId="33947"/>
    <cellStyle name="Cálculo 2 2 2 5 2 9" xfId="37509"/>
    <cellStyle name="Cálculo 2 2 2 5 3" xfId="4007"/>
    <cellStyle name="Cálculo 2 2 2 5 3 2" xfId="5268"/>
    <cellStyle name="Cálculo 2 2 2 5 3 2 2" xfId="14422"/>
    <cellStyle name="Cálculo 2 2 2 5 3 2 3" xfId="21418"/>
    <cellStyle name="Cálculo 2 2 2 5 3 2 4" xfId="24960"/>
    <cellStyle name="Cálculo 2 2 2 5 3 2 5" xfId="32313"/>
    <cellStyle name="Cálculo 2 2 2 5 3 2 6" xfId="35988"/>
    <cellStyle name="Cálculo 2 2 2 5 3 2 7" xfId="38714"/>
    <cellStyle name="Cálculo 2 2 2 5 3 3" xfId="13161"/>
    <cellStyle name="Cálculo 2 2 2 5 3 4" xfId="20159"/>
    <cellStyle name="Cálculo 2 2 2 5 3 5" xfId="17593"/>
    <cellStyle name="Cálculo 2 2 2 5 3 6" xfId="29432"/>
    <cellStyle name="Cálculo 2 2 2 5 3 7" xfId="28947"/>
    <cellStyle name="Cálculo 2 2 2 5 3 8" xfId="17828"/>
    <cellStyle name="Cálculo 2 2 2 5 3 9" xfId="31019"/>
    <cellStyle name="Cálculo 2 2 2 5 4" xfId="4445"/>
    <cellStyle name="Cálculo 2 2 2 5 4 2" xfId="5269"/>
    <cellStyle name="Cálculo 2 2 2 5 4 2 2" xfId="14423"/>
    <cellStyle name="Cálculo 2 2 2 5 4 2 3" xfId="21419"/>
    <cellStyle name="Cálculo 2 2 2 5 4 2 4" xfId="24958"/>
    <cellStyle name="Cálculo 2 2 2 5 4 2 5" xfId="32314"/>
    <cellStyle name="Cálculo 2 2 2 5 4 2 6" xfId="35989"/>
    <cellStyle name="Cálculo 2 2 2 5 4 2 7" xfId="38715"/>
    <cellStyle name="Cálculo 2 2 2 5 4 3" xfId="13599"/>
    <cellStyle name="Cálculo 2 2 2 5 4 4" xfId="20597"/>
    <cellStyle name="Cálculo 2 2 2 5 4 5" xfId="27613"/>
    <cellStyle name="Cálculo 2 2 2 5 4 6" xfId="9327"/>
    <cellStyle name="Cálculo 2 2 2 5 4 7" xfId="24359"/>
    <cellStyle name="Cálculo 2 2 2 5 4 8" xfId="31764"/>
    <cellStyle name="Cálculo 2 2 2 5 4 9" xfId="35444"/>
    <cellStyle name="Cálculo 2 2 2 5 5" xfId="4699"/>
    <cellStyle name="Cálculo 2 2 2 5 5 2" xfId="5270"/>
    <cellStyle name="Cálculo 2 2 2 5 5 2 2" xfId="14424"/>
    <cellStyle name="Cálculo 2 2 2 5 5 2 3" xfId="21420"/>
    <cellStyle name="Cálculo 2 2 2 5 5 2 4" xfId="17483"/>
    <cellStyle name="Cálculo 2 2 2 5 5 2 5" xfId="32315"/>
    <cellStyle name="Cálculo 2 2 2 5 5 2 6" xfId="35990"/>
    <cellStyle name="Cálculo 2 2 2 5 5 2 7" xfId="38716"/>
    <cellStyle name="Cálculo 2 2 2 5 5 3" xfId="13853"/>
    <cellStyle name="Cálculo 2 2 2 5 5 4" xfId="20851"/>
    <cellStyle name="Cálculo 2 2 2 5 5 5" xfId="22780"/>
    <cellStyle name="Cálculo 2 2 2 5 5 6" xfId="29451"/>
    <cellStyle name="Cálculo 2 2 2 5 5 7" xfId="25100"/>
    <cellStyle name="Cálculo 2 2 2 5 5 8" xfId="26091"/>
    <cellStyle name="Cálculo 2 2 2 5 5 9" xfId="34893"/>
    <cellStyle name="Cálculo 2 2 2 5 6" xfId="4945"/>
    <cellStyle name="Cálculo 2 2 2 5 6 2" xfId="5271"/>
    <cellStyle name="Cálculo 2 2 2 5 6 2 2" xfId="14425"/>
    <cellStyle name="Cálculo 2 2 2 5 6 2 3" xfId="21421"/>
    <cellStyle name="Cálculo 2 2 2 5 6 2 4" xfId="22619"/>
    <cellStyle name="Cálculo 2 2 2 5 6 2 5" xfId="32316"/>
    <cellStyle name="Cálculo 2 2 2 5 6 2 6" xfId="35991"/>
    <cellStyle name="Cálculo 2 2 2 5 6 2 7" xfId="38717"/>
    <cellStyle name="Cálculo 2 2 2 5 6 3" xfId="14099"/>
    <cellStyle name="Cálculo 2 2 2 5 6 4" xfId="21097"/>
    <cellStyle name="Cálculo 2 2 2 5 6 5" xfId="27363"/>
    <cellStyle name="Cálculo 2 2 2 5 6 6" xfId="26777"/>
    <cellStyle name="Cálculo 2 2 2 5 6 7" xfId="31991"/>
    <cellStyle name="Cálculo 2 2 2 5 6 8" xfId="35669"/>
    <cellStyle name="Cálculo 2 2 2 5 6 9" xfId="38580"/>
    <cellStyle name="Cálculo 2 2 2 5 7" xfId="5266"/>
    <cellStyle name="Cálculo 2 2 2 5 7 2" xfId="14420"/>
    <cellStyle name="Cálculo 2 2 2 5 7 3" xfId="21416"/>
    <cellStyle name="Cálculo 2 2 2 5 7 4" xfId="24962"/>
    <cellStyle name="Cálculo 2 2 2 5 7 5" xfId="32311"/>
    <cellStyle name="Cálculo 2 2 2 5 7 6" xfId="35986"/>
    <cellStyle name="Cálculo 2 2 2 5 7 7" xfId="38712"/>
    <cellStyle name="Cálculo 2 2 2 5 8" xfId="11479"/>
    <cellStyle name="Cálculo 2 2 2 5 9" xfId="18482"/>
    <cellStyle name="Cálculo 2 2 2 6" xfId="1619"/>
    <cellStyle name="Cálculo 2 2 2 6 10" xfId="21389"/>
    <cellStyle name="Cálculo 2 2 2 6 11" xfId="25737"/>
    <cellStyle name="Cálculo 2 2 2 6 12" xfId="34931"/>
    <cellStyle name="Cálculo 2 2 2 6 13" xfId="38394"/>
    <cellStyle name="Cálculo 2 2 2 6 2" xfId="3275"/>
    <cellStyle name="Cálculo 2 2 2 6 2 2" xfId="5273"/>
    <cellStyle name="Cálculo 2 2 2 6 2 2 2" xfId="14427"/>
    <cellStyle name="Cálculo 2 2 2 6 2 2 3" xfId="21423"/>
    <cellStyle name="Cálculo 2 2 2 6 2 2 4" xfId="26872"/>
    <cellStyle name="Cálculo 2 2 2 6 2 2 5" xfId="32318"/>
    <cellStyle name="Cálculo 2 2 2 6 2 2 6" xfId="35993"/>
    <cellStyle name="Cálculo 2 2 2 6 2 2 7" xfId="38719"/>
    <cellStyle name="Cálculo 2 2 2 6 2 3" xfId="12429"/>
    <cellStyle name="Cálculo 2 2 2 6 2 4" xfId="19431"/>
    <cellStyle name="Cálculo 2 2 2 6 2 5" xfId="9591"/>
    <cellStyle name="Cálculo 2 2 2 6 2 6" xfId="19823"/>
    <cellStyle name="Cálculo 2 2 2 6 2 7" xfId="19589"/>
    <cellStyle name="Cálculo 2 2 2 6 2 8" xfId="33689"/>
    <cellStyle name="Cálculo 2 2 2 6 2 9" xfId="37277"/>
    <cellStyle name="Cálculo 2 2 2 6 3" xfId="2954"/>
    <cellStyle name="Cálculo 2 2 2 6 3 2" xfId="5274"/>
    <cellStyle name="Cálculo 2 2 2 6 3 2 2" xfId="14428"/>
    <cellStyle name="Cálculo 2 2 2 6 3 2 3" xfId="21424"/>
    <cellStyle name="Cálculo 2 2 2 6 3 2 4" xfId="17718"/>
    <cellStyle name="Cálculo 2 2 2 6 3 2 5" xfId="32319"/>
    <cellStyle name="Cálculo 2 2 2 6 3 2 6" xfId="35994"/>
    <cellStyle name="Cálculo 2 2 2 6 3 2 7" xfId="38720"/>
    <cellStyle name="Cálculo 2 2 2 6 3 3" xfId="12108"/>
    <cellStyle name="Cálculo 2 2 2 6 3 4" xfId="19111"/>
    <cellStyle name="Cálculo 2 2 2 6 3 5" xfId="24001"/>
    <cellStyle name="Cálculo 2 2 2 6 3 6" xfId="24551"/>
    <cellStyle name="Cálculo 2 2 2 6 3 7" xfId="15461"/>
    <cellStyle name="Cálculo 2 2 2 6 3 8" xfId="33834"/>
    <cellStyle name="Cálculo 2 2 2 6 3 9" xfId="37396"/>
    <cellStyle name="Cálculo 2 2 2 6 4" xfId="4250"/>
    <cellStyle name="Cálculo 2 2 2 6 4 2" xfId="5275"/>
    <cellStyle name="Cálculo 2 2 2 6 4 2 2" xfId="14429"/>
    <cellStyle name="Cálculo 2 2 2 6 4 2 3" xfId="21425"/>
    <cellStyle name="Cálculo 2 2 2 6 4 2 4" xfId="26874"/>
    <cellStyle name="Cálculo 2 2 2 6 4 2 5" xfId="32320"/>
    <cellStyle name="Cálculo 2 2 2 6 4 2 6" xfId="35995"/>
    <cellStyle name="Cálculo 2 2 2 6 4 2 7" xfId="38721"/>
    <cellStyle name="Cálculo 2 2 2 6 4 3" xfId="13404"/>
    <cellStyle name="Cálculo 2 2 2 6 4 4" xfId="20402"/>
    <cellStyle name="Cálculo 2 2 2 6 4 5" xfId="27707"/>
    <cellStyle name="Cálculo 2 2 2 6 4 6" xfId="9210"/>
    <cellStyle name="Cálculo 2 2 2 6 4 7" xfId="28635"/>
    <cellStyle name="Cálculo 2 2 2 6 4 8" xfId="33345"/>
    <cellStyle name="Cálculo 2 2 2 6 4 9" xfId="37020"/>
    <cellStyle name="Cálculo 2 2 2 6 5" xfId="3142"/>
    <cellStyle name="Cálculo 2 2 2 6 5 2" xfId="5276"/>
    <cellStyle name="Cálculo 2 2 2 6 5 2 2" xfId="14430"/>
    <cellStyle name="Cálculo 2 2 2 6 5 2 3" xfId="21426"/>
    <cellStyle name="Cálculo 2 2 2 6 5 2 4" xfId="9182"/>
    <cellStyle name="Cálculo 2 2 2 6 5 2 5" xfId="32321"/>
    <cellStyle name="Cálculo 2 2 2 6 5 2 6" xfId="35996"/>
    <cellStyle name="Cálculo 2 2 2 6 5 2 7" xfId="38722"/>
    <cellStyle name="Cálculo 2 2 2 6 5 3" xfId="12296"/>
    <cellStyle name="Cálculo 2 2 2 6 5 4" xfId="19299"/>
    <cellStyle name="Cálculo 2 2 2 6 5 5" xfId="28250"/>
    <cellStyle name="Cálculo 2 2 2 6 5 6" xfId="22508"/>
    <cellStyle name="Cálculo 2 2 2 6 5 7" xfId="19427"/>
    <cellStyle name="Cálculo 2 2 2 6 5 8" xfId="33746"/>
    <cellStyle name="Cálculo 2 2 2 6 5 9" xfId="37308"/>
    <cellStyle name="Cálculo 2 2 2 6 6" xfId="5272"/>
    <cellStyle name="Cálculo 2 2 2 6 6 2" xfId="14426"/>
    <cellStyle name="Cálculo 2 2 2 6 6 3" xfId="21422"/>
    <cellStyle name="Cálculo 2 2 2 6 6 4" xfId="26873"/>
    <cellStyle name="Cálculo 2 2 2 6 6 5" xfId="32317"/>
    <cellStyle name="Cálculo 2 2 2 6 6 6" xfId="35992"/>
    <cellStyle name="Cálculo 2 2 2 6 6 7" xfId="38718"/>
    <cellStyle name="Cálculo 2 2 2 6 7" xfId="10773"/>
    <cellStyle name="Cálculo 2 2 2 6 8" xfId="16542"/>
    <cellStyle name="Cálculo 2 2 2 6 9" xfId="25134"/>
    <cellStyle name="Cálculo 2 2 2 7" xfId="2447"/>
    <cellStyle name="Cálculo 2 2 2 7 2" xfId="5277"/>
    <cellStyle name="Cálculo 2 2 2 7 2 2" xfId="14431"/>
    <cellStyle name="Cálculo 2 2 2 7 2 3" xfId="21427"/>
    <cellStyle name="Cálculo 2 2 2 7 2 4" xfId="26875"/>
    <cellStyle name="Cálculo 2 2 2 7 2 5" xfId="32322"/>
    <cellStyle name="Cálculo 2 2 2 7 2 6" xfId="35997"/>
    <cellStyle name="Cálculo 2 2 2 7 2 7" xfId="38723"/>
    <cellStyle name="Cálculo 2 2 2 7 3" xfId="11601"/>
    <cellStyle name="Cálculo 2 2 2 7 4" xfId="18604"/>
    <cellStyle name="Cálculo 2 2 2 7 5" xfId="24149"/>
    <cellStyle name="Cálculo 2 2 2 7 6" xfId="23031"/>
    <cellStyle name="Cálculo 2 2 2 7 7" xfId="30108"/>
    <cellStyle name="Cálculo 2 2 2 7 8" xfId="34085"/>
    <cellStyle name="Cálculo 2 2 2 7 9" xfId="37647"/>
    <cellStyle name="Cálculo 2 2 2 8" xfId="2922"/>
    <cellStyle name="Cálculo 2 2 2 8 2" xfId="5278"/>
    <cellStyle name="Cálculo 2 2 2 8 2 2" xfId="14432"/>
    <cellStyle name="Cálculo 2 2 2 8 2 3" xfId="21428"/>
    <cellStyle name="Cálculo 2 2 2 8 2 4" xfId="26878"/>
    <cellStyle name="Cálculo 2 2 2 8 2 5" xfId="32323"/>
    <cellStyle name="Cálculo 2 2 2 8 2 6" xfId="35998"/>
    <cellStyle name="Cálculo 2 2 2 8 2 7" xfId="38724"/>
    <cellStyle name="Cálculo 2 2 2 8 3" xfId="12076"/>
    <cellStyle name="Cálculo 2 2 2 8 4" xfId="19079"/>
    <cellStyle name="Cálculo 2 2 2 8 5" xfId="23999"/>
    <cellStyle name="Cálculo 2 2 2 8 6" xfId="29125"/>
    <cellStyle name="Cálculo 2 2 2 8 7" xfId="17661"/>
    <cellStyle name="Cálculo 2 2 2 8 8" xfId="10138"/>
    <cellStyle name="Cálculo 2 2 2 8 9" xfId="34994"/>
    <cellStyle name="Cálculo 2 2 2 9" xfId="3111"/>
    <cellStyle name="Cálculo 2 2 2 9 2" xfId="5279"/>
    <cellStyle name="Cálculo 2 2 2 9 2 2" xfId="14433"/>
    <cellStyle name="Cálculo 2 2 2 9 2 3" xfId="21429"/>
    <cellStyle name="Cálculo 2 2 2 9 2 4" xfId="9464"/>
    <cellStyle name="Cálculo 2 2 2 9 2 5" xfId="32324"/>
    <cellStyle name="Cálculo 2 2 2 9 2 6" xfId="35999"/>
    <cellStyle name="Cálculo 2 2 2 9 2 7" xfId="38725"/>
    <cellStyle name="Cálculo 2 2 2 9 3" xfId="12265"/>
    <cellStyle name="Cálculo 2 2 2 9 4" xfId="19268"/>
    <cellStyle name="Cálculo 2 2 2 9 5" xfId="28268"/>
    <cellStyle name="Cálculo 2 2 2 9 6" xfId="28787"/>
    <cellStyle name="Cálculo 2 2 2 9 7" xfId="28726"/>
    <cellStyle name="Cálculo 2 2 2 9 8" xfId="33761"/>
    <cellStyle name="Cálculo 2 2 2 9 9" xfId="37323"/>
    <cellStyle name="Cálculo 2 2 20" xfId="38455"/>
    <cellStyle name="Cálculo 2 2 3" xfId="1908"/>
    <cellStyle name="Cálculo 2 2 3 10" xfId="28548"/>
    <cellStyle name="Cálculo 2 2 3 11" xfId="26020"/>
    <cellStyle name="Cálculo 2 2 3 12" xfId="25717"/>
    <cellStyle name="Cálculo 2 2 3 13" xfId="29172"/>
    <cellStyle name="Cálculo 2 2 3 14" xfId="23289"/>
    <cellStyle name="Cálculo 2 2 3 2" xfId="2573"/>
    <cellStyle name="Cálculo 2 2 3 2 2" xfId="5281"/>
    <cellStyle name="Cálculo 2 2 3 2 2 2" xfId="14435"/>
    <cellStyle name="Cálculo 2 2 3 2 2 3" xfId="21431"/>
    <cellStyle name="Cálculo 2 2 3 2 2 4" xfId="10102"/>
    <cellStyle name="Cálculo 2 2 3 2 2 5" xfId="32326"/>
    <cellStyle name="Cálculo 2 2 3 2 2 6" xfId="36001"/>
    <cellStyle name="Cálculo 2 2 3 2 2 7" xfId="38727"/>
    <cellStyle name="Cálculo 2 2 3 2 3" xfId="11727"/>
    <cellStyle name="Cálculo 2 2 3 2 4" xfId="18730"/>
    <cellStyle name="Cálculo 2 2 3 2 5" xfId="21352"/>
    <cellStyle name="Cálculo 2 2 3 2 6" xfId="21249"/>
    <cellStyle name="Cálculo 2 2 3 2 7" xfId="30046"/>
    <cellStyle name="Cálculo 2 2 3 2 8" xfId="34023"/>
    <cellStyle name="Cálculo 2 2 3 2 9" xfId="37585"/>
    <cellStyle name="Cálculo 2 2 3 3" xfId="3778"/>
    <cellStyle name="Cálculo 2 2 3 3 2" xfId="5282"/>
    <cellStyle name="Cálculo 2 2 3 3 2 2" xfId="14436"/>
    <cellStyle name="Cálculo 2 2 3 3 2 3" xfId="21432"/>
    <cellStyle name="Cálculo 2 2 3 3 2 4" xfId="26877"/>
    <cellStyle name="Cálculo 2 2 3 3 2 5" xfId="32327"/>
    <cellStyle name="Cálculo 2 2 3 3 2 6" xfId="36002"/>
    <cellStyle name="Cálculo 2 2 3 3 2 7" xfId="38728"/>
    <cellStyle name="Cálculo 2 2 3 3 3" xfId="12932"/>
    <cellStyle name="Cálculo 2 2 3 3 4" xfId="19931"/>
    <cellStyle name="Cálculo 2 2 3 3 5" xfId="27941"/>
    <cellStyle name="Cálculo 2 2 3 3 6" xfId="10037"/>
    <cellStyle name="Cálculo 2 2 3 3 7" xfId="29376"/>
    <cellStyle name="Cálculo 2 2 3 3 8" xfId="24764"/>
    <cellStyle name="Cálculo 2 2 3 3 9" xfId="33661"/>
    <cellStyle name="Cálculo 2 2 3 4" xfId="4268"/>
    <cellStyle name="Cálculo 2 2 3 4 2" xfId="5283"/>
    <cellStyle name="Cálculo 2 2 3 4 2 2" xfId="14437"/>
    <cellStyle name="Cálculo 2 2 3 4 2 3" xfId="21433"/>
    <cellStyle name="Cálculo 2 2 3 4 2 4" xfId="24327"/>
    <cellStyle name="Cálculo 2 2 3 4 2 5" xfId="32328"/>
    <cellStyle name="Cálculo 2 2 3 4 2 6" xfId="36003"/>
    <cellStyle name="Cálculo 2 2 3 4 2 7" xfId="38729"/>
    <cellStyle name="Cálculo 2 2 3 4 3" xfId="13422"/>
    <cellStyle name="Cálculo 2 2 3 4 4" xfId="20420"/>
    <cellStyle name="Cálculo 2 2 3 4 5" xfId="27698"/>
    <cellStyle name="Cálculo 2 2 3 4 6" xfId="26678"/>
    <cellStyle name="Cálculo 2 2 3 4 7" xfId="28885"/>
    <cellStyle name="Cálculo 2 2 3 4 8" xfId="31705"/>
    <cellStyle name="Cálculo 2 2 3 4 9" xfId="35385"/>
    <cellStyle name="Cálculo 2 2 3 5" xfId="2900"/>
    <cellStyle name="Cálculo 2 2 3 5 2" xfId="5284"/>
    <cellStyle name="Cálculo 2 2 3 5 2 2" xfId="14438"/>
    <cellStyle name="Cálculo 2 2 3 5 2 3" xfId="21434"/>
    <cellStyle name="Cálculo 2 2 3 5 2 4" xfId="26881"/>
    <cellStyle name="Cálculo 2 2 3 5 2 5" xfId="32329"/>
    <cellStyle name="Cálculo 2 2 3 5 2 6" xfId="36004"/>
    <cellStyle name="Cálculo 2 2 3 5 2 7" xfId="38730"/>
    <cellStyle name="Cálculo 2 2 3 5 3" xfId="12054"/>
    <cellStyle name="Cálculo 2 2 3 5 4" xfId="19057"/>
    <cellStyle name="Cálculo 2 2 3 5 5" xfId="17541"/>
    <cellStyle name="Cálculo 2 2 3 5 6" xfId="23183"/>
    <cellStyle name="Cálculo 2 2 3 5 7" xfId="26502"/>
    <cellStyle name="Cálculo 2 2 3 5 8" xfId="29654"/>
    <cellStyle name="Cálculo 2 2 3 5 9" xfId="25791"/>
    <cellStyle name="Cálculo 2 2 3 6" xfId="2880"/>
    <cellStyle name="Cálculo 2 2 3 6 2" xfId="5285"/>
    <cellStyle name="Cálculo 2 2 3 6 2 2" xfId="14439"/>
    <cellStyle name="Cálculo 2 2 3 6 2 3" xfId="21435"/>
    <cellStyle name="Cálculo 2 2 3 6 2 4" xfId="26871"/>
    <cellStyle name="Cálculo 2 2 3 6 2 5" xfId="32330"/>
    <cellStyle name="Cálculo 2 2 3 6 2 6" xfId="36005"/>
    <cellStyle name="Cálculo 2 2 3 6 2 7" xfId="38731"/>
    <cellStyle name="Cálculo 2 2 3 6 3" xfId="12034"/>
    <cellStyle name="Cálculo 2 2 3 6 4" xfId="19037"/>
    <cellStyle name="Cálculo 2 2 3 6 5" xfId="28342"/>
    <cellStyle name="Cálculo 2 2 3 6 6" xfId="19605"/>
    <cellStyle name="Cálculo 2 2 3 6 7" xfId="29894"/>
    <cellStyle name="Cálculo 2 2 3 6 8" xfId="31548"/>
    <cellStyle name="Cálculo 2 2 3 6 9" xfId="35258"/>
    <cellStyle name="Cálculo 2 2 3 7" xfId="5280"/>
    <cellStyle name="Cálculo 2 2 3 7 2" xfId="14434"/>
    <cellStyle name="Cálculo 2 2 3 7 3" xfId="21430"/>
    <cellStyle name="Cálculo 2 2 3 7 4" xfId="26876"/>
    <cellStyle name="Cálculo 2 2 3 7 5" xfId="32325"/>
    <cellStyle name="Cálculo 2 2 3 7 6" xfId="36000"/>
    <cellStyle name="Cálculo 2 2 3 7 7" xfId="38726"/>
    <cellStyle name="Cálculo 2 2 3 8" xfId="11062"/>
    <cellStyle name="Cálculo 2 2 3 9" xfId="15466"/>
    <cellStyle name="Cálculo 2 2 4" xfId="2343"/>
    <cellStyle name="Cálculo 2 2 4 10" xfId="23060"/>
    <cellStyle name="Cálculo 2 2 4 11" xfId="26142"/>
    <cellStyle name="Cálculo 2 2 4 12" xfId="22905"/>
    <cellStyle name="Cálculo 2 2 4 13" xfId="34135"/>
    <cellStyle name="Cálculo 2 2 4 14" xfId="37697"/>
    <cellStyle name="Cálculo 2 2 4 2" xfId="2743"/>
    <cellStyle name="Cálculo 2 2 4 2 2" xfId="5287"/>
    <cellStyle name="Cálculo 2 2 4 2 2 2" xfId="14441"/>
    <cellStyle name="Cálculo 2 2 4 2 2 3" xfId="21437"/>
    <cellStyle name="Cálculo 2 2 4 2 2 4" xfId="24069"/>
    <cellStyle name="Cálculo 2 2 4 2 2 5" xfId="32332"/>
    <cellStyle name="Cálculo 2 2 4 2 2 6" xfId="36007"/>
    <cellStyle name="Cálculo 2 2 4 2 2 7" xfId="38733"/>
    <cellStyle name="Cálculo 2 2 4 2 3" xfId="11897"/>
    <cellStyle name="Cálculo 2 2 4 2 4" xfId="18900"/>
    <cellStyle name="Cálculo 2 2 4 2 5" xfId="28411"/>
    <cellStyle name="Cálculo 2 2 4 2 6" xfId="21297"/>
    <cellStyle name="Cálculo 2 2 4 2 7" xfId="29954"/>
    <cellStyle name="Cálculo 2 2 4 2 8" xfId="31530"/>
    <cellStyle name="Cálculo 2 2 4 2 9" xfId="35240"/>
    <cellStyle name="Cálculo 2 2 4 3" xfId="4025"/>
    <cellStyle name="Cálculo 2 2 4 3 2" xfId="5288"/>
    <cellStyle name="Cálculo 2 2 4 3 2 2" xfId="14442"/>
    <cellStyle name="Cálculo 2 2 4 3 2 3" xfId="21438"/>
    <cellStyle name="Cálculo 2 2 4 3 2 4" xfId="26880"/>
    <cellStyle name="Cálculo 2 2 4 3 2 5" xfId="32333"/>
    <cellStyle name="Cálculo 2 2 4 3 2 6" xfId="36008"/>
    <cellStyle name="Cálculo 2 2 4 3 2 7" xfId="38734"/>
    <cellStyle name="Cálculo 2 2 4 3 3" xfId="13179"/>
    <cellStyle name="Cálculo 2 2 4 3 4" xfId="20177"/>
    <cellStyle name="Cálculo 2 2 4 3 5" xfId="27818"/>
    <cellStyle name="Cálculo 2 2 4 3 6" xfId="22996"/>
    <cellStyle name="Cálculo 2 2 4 3 7" xfId="9921"/>
    <cellStyle name="Cálculo 2 2 4 3 8" xfId="26062"/>
    <cellStyle name="Cálculo 2 2 4 3 9" xfId="30363"/>
    <cellStyle name="Cálculo 2 2 4 4" xfId="4463"/>
    <cellStyle name="Cálculo 2 2 4 4 2" xfId="5289"/>
    <cellStyle name="Cálculo 2 2 4 4 2 2" xfId="14443"/>
    <cellStyle name="Cálculo 2 2 4 4 2 3" xfId="21439"/>
    <cellStyle name="Cálculo 2 2 4 4 2 4" xfId="22827"/>
    <cellStyle name="Cálculo 2 2 4 4 2 5" xfId="32334"/>
    <cellStyle name="Cálculo 2 2 4 4 2 6" xfId="36009"/>
    <cellStyle name="Cálculo 2 2 4 4 2 7" xfId="38735"/>
    <cellStyle name="Cálculo 2 2 4 4 3" xfId="13617"/>
    <cellStyle name="Cálculo 2 2 4 4 4" xfId="20615"/>
    <cellStyle name="Cálculo 2 2 4 4 5" xfId="17536"/>
    <cellStyle name="Cálculo 2 2 4 4 6" xfId="26698"/>
    <cellStyle name="Cálculo 2 2 4 4 7" xfId="21351"/>
    <cellStyle name="Cálculo 2 2 4 4 8" xfId="32278"/>
    <cellStyle name="Cálculo 2 2 4 4 9" xfId="35953"/>
    <cellStyle name="Cálculo 2 2 4 5" xfId="4717"/>
    <cellStyle name="Cálculo 2 2 4 5 2" xfId="5290"/>
    <cellStyle name="Cálculo 2 2 4 5 2 2" xfId="14444"/>
    <cellStyle name="Cálculo 2 2 4 5 2 3" xfId="21440"/>
    <cellStyle name="Cálculo 2 2 4 5 2 4" xfId="26883"/>
    <cellStyle name="Cálculo 2 2 4 5 2 5" xfId="32335"/>
    <cellStyle name="Cálculo 2 2 4 5 2 6" xfId="36010"/>
    <cellStyle name="Cálculo 2 2 4 5 2 7" xfId="38736"/>
    <cellStyle name="Cálculo 2 2 4 5 3" xfId="13871"/>
    <cellStyle name="Cálculo 2 2 4 5 4" xfId="20869"/>
    <cellStyle name="Cálculo 2 2 4 5 5" xfId="17529"/>
    <cellStyle name="Cálculo 2 2 4 5 6" xfId="17629"/>
    <cellStyle name="Cálculo 2 2 4 5 7" xfId="25574"/>
    <cellStyle name="Cálculo 2 2 4 5 8" xfId="31788"/>
    <cellStyle name="Cálculo 2 2 4 5 9" xfId="35468"/>
    <cellStyle name="Cálculo 2 2 4 6" xfId="4963"/>
    <cellStyle name="Cálculo 2 2 4 6 2" xfId="5291"/>
    <cellStyle name="Cálculo 2 2 4 6 2 2" xfId="14445"/>
    <cellStyle name="Cálculo 2 2 4 6 2 3" xfId="21441"/>
    <cellStyle name="Cálculo 2 2 4 6 2 4" xfId="24323"/>
    <cellStyle name="Cálculo 2 2 4 6 2 5" xfId="32336"/>
    <cellStyle name="Cálculo 2 2 4 6 2 6" xfId="36011"/>
    <cellStyle name="Cálculo 2 2 4 6 2 7" xfId="38737"/>
    <cellStyle name="Cálculo 2 2 4 6 3" xfId="14117"/>
    <cellStyle name="Cálculo 2 2 4 6 4" xfId="21115"/>
    <cellStyle name="Cálculo 2 2 4 6 5" xfId="24267"/>
    <cellStyle name="Cálculo 2 2 4 6 6" xfId="17050"/>
    <cellStyle name="Cálculo 2 2 4 6 7" xfId="32009"/>
    <cellStyle name="Cálculo 2 2 4 6 8" xfId="35687"/>
    <cellStyle name="Cálculo 2 2 4 6 9" xfId="38598"/>
    <cellStyle name="Cálculo 2 2 4 7" xfId="5286"/>
    <cellStyle name="Cálculo 2 2 4 7 2" xfId="14440"/>
    <cellStyle name="Cálculo 2 2 4 7 3" xfId="21436"/>
    <cellStyle name="Cálculo 2 2 4 7 4" xfId="24954"/>
    <cellStyle name="Cálculo 2 2 4 7 5" xfId="32331"/>
    <cellStyle name="Cálculo 2 2 4 7 6" xfId="36006"/>
    <cellStyle name="Cálculo 2 2 4 7 7" xfId="38732"/>
    <cellStyle name="Cálculo 2 2 4 8" xfId="11497"/>
    <cellStyle name="Cálculo 2 2 4 9" xfId="18500"/>
    <cellStyle name="Cálculo 2 2 5" xfId="1806"/>
    <cellStyle name="Cálculo 2 2 5 10" xfId="24502"/>
    <cellStyle name="Cálculo 2 2 5 11" xfId="26005"/>
    <cellStyle name="Cálculo 2 2 5 12" xfId="30931"/>
    <cellStyle name="Cálculo 2 2 5 13" xfId="26019"/>
    <cellStyle name="Cálculo 2 2 5 14" xfId="33596"/>
    <cellStyle name="Cálculo 2 2 5 2" xfId="2550"/>
    <cellStyle name="Cálculo 2 2 5 2 2" xfId="5293"/>
    <cellStyle name="Cálculo 2 2 5 2 2 2" xfId="14447"/>
    <cellStyle name="Cálculo 2 2 5 2 2 3" xfId="21443"/>
    <cellStyle name="Cálculo 2 2 5 2 2 4" xfId="26879"/>
    <cellStyle name="Cálculo 2 2 5 2 2 5" xfId="32338"/>
    <cellStyle name="Cálculo 2 2 5 2 2 6" xfId="36013"/>
    <cellStyle name="Cálculo 2 2 5 2 2 7" xfId="38739"/>
    <cellStyle name="Cálculo 2 2 5 2 3" xfId="11704"/>
    <cellStyle name="Cálculo 2 2 5 2 4" xfId="18707"/>
    <cellStyle name="Cálculo 2 2 5 2 5" xfId="22945"/>
    <cellStyle name="Cálculo 2 2 5 2 6" xfId="26244"/>
    <cellStyle name="Cálculo 2 2 5 2 7" xfId="30057"/>
    <cellStyle name="Cálculo 2 2 5 2 8" xfId="34033"/>
    <cellStyle name="Cálculo 2 2 5 2 9" xfId="37595"/>
    <cellStyle name="Cálculo 2 2 5 3" xfId="3724"/>
    <cellStyle name="Cálculo 2 2 5 3 2" xfId="5294"/>
    <cellStyle name="Cálculo 2 2 5 3 2 2" xfId="14448"/>
    <cellStyle name="Cálculo 2 2 5 3 2 3" xfId="21444"/>
    <cellStyle name="Cálculo 2 2 5 3 2 4" xfId="24956"/>
    <cellStyle name="Cálculo 2 2 5 3 2 5" xfId="32339"/>
    <cellStyle name="Cálculo 2 2 5 3 2 6" xfId="36014"/>
    <cellStyle name="Cálculo 2 2 5 3 2 7" xfId="38740"/>
    <cellStyle name="Cálculo 2 2 5 3 3" xfId="12878"/>
    <cellStyle name="Cálculo 2 2 5 3 4" xfId="19877"/>
    <cellStyle name="Cálculo 2 2 5 3 5" xfId="17272"/>
    <cellStyle name="Cálculo 2 2 5 3 6" xfId="25144"/>
    <cellStyle name="Cálculo 2 2 5 3 7" xfId="29371"/>
    <cellStyle name="Cálculo 2 2 5 3 8" xfId="33552"/>
    <cellStyle name="Cálculo 2 2 5 3 9" xfId="37220"/>
    <cellStyle name="Cálculo 2 2 5 4" xfId="4228"/>
    <cellStyle name="Cálculo 2 2 5 4 2" xfId="5295"/>
    <cellStyle name="Cálculo 2 2 5 4 2 2" xfId="14449"/>
    <cellStyle name="Cálculo 2 2 5 4 2 3" xfId="21445"/>
    <cellStyle name="Cálculo 2 2 5 4 2 4" xfId="24079"/>
    <cellStyle name="Cálculo 2 2 5 4 2 5" xfId="32340"/>
    <cellStyle name="Cálculo 2 2 5 4 2 6" xfId="36015"/>
    <cellStyle name="Cálculo 2 2 5 4 2 7" xfId="38741"/>
    <cellStyle name="Cálculo 2 2 5 4 3" xfId="13382"/>
    <cellStyle name="Cálculo 2 2 5 4 4" xfId="20380"/>
    <cellStyle name="Cálculo 2 2 5 4 5" xfId="27718"/>
    <cellStyle name="Cálculo 2 2 5 4 6" xfId="29502"/>
    <cellStyle name="Cálculo 2 2 5 4 7" xfId="28886"/>
    <cellStyle name="Cálculo 2 2 5 4 8" xfId="33357"/>
    <cellStyle name="Cálculo 2 2 5 4 9" xfId="37032"/>
    <cellStyle name="Cálculo 2 2 5 5" xfId="4196"/>
    <cellStyle name="Cálculo 2 2 5 5 2" xfId="5296"/>
    <cellStyle name="Cálculo 2 2 5 5 2 2" xfId="14450"/>
    <cellStyle name="Cálculo 2 2 5 5 2 3" xfId="21446"/>
    <cellStyle name="Cálculo 2 2 5 5 2 4" xfId="28924"/>
    <cellStyle name="Cálculo 2 2 5 5 2 5" xfId="32341"/>
    <cellStyle name="Cálculo 2 2 5 5 2 6" xfId="36016"/>
    <cellStyle name="Cálculo 2 2 5 5 2 7" xfId="38742"/>
    <cellStyle name="Cálculo 2 2 5 5 3" xfId="13350"/>
    <cellStyle name="Cálculo 2 2 5 5 4" xfId="20348"/>
    <cellStyle name="Cálculo 2 2 5 5 5" xfId="24013"/>
    <cellStyle name="Cálculo 2 2 5 5 6" xfId="9669"/>
    <cellStyle name="Cálculo 2 2 5 5 7" xfId="28105"/>
    <cellStyle name="Cálculo 2 2 5 5 8" xfId="28523"/>
    <cellStyle name="Cálculo 2 2 5 5 9" xfId="33670"/>
    <cellStyle name="Cálculo 2 2 5 6" xfId="3114"/>
    <cellStyle name="Cálculo 2 2 5 6 2" xfId="5297"/>
    <cellStyle name="Cálculo 2 2 5 6 2 2" xfId="14451"/>
    <cellStyle name="Cálculo 2 2 5 6 2 3" xfId="21447"/>
    <cellStyle name="Cálculo 2 2 5 6 2 4" xfId="17270"/>
    <cellStyle name="Cálculo 2 2 5 6 2 5" xfId="32342"/>
    <cellStyle name="Cálculo 2 2 5 6 2 6" xfId="36017"/>
    <cellStyle name="Cálculo 2 2 5 6 2 7" xfId="38743"/>
    <cellStyle name="Cálculo 2 2 5 6 3" xfId="12268"/>
    <cellStyle name="Cálculo 2 2 5 6 4" xfId="19271"/>
    <cellStyle name="Cálculo 2 2 5 6 5" xfId="22743"/>
    <cellStyle name="Cálculo 2 2 5 6 6" xfId="26426"/>
    <cellStyle name="Cálculo 2 2 5 6 7" xfId="29783"/>
    <cellStyle name="Cálculo 2 2 5 6 8" xfId="28208"/>
    <cellStyle name="Cálculo 2 2 5 6 9" xfId="33477"/>
    <cellStyle name="Cálculo 2 2 5 7" xfId="5292"/>
    <cellStyle name="Cálculo 2 2 5 7 2" xfId="14446"/>
    <cellStyle name="Cálculo 2 2 5 7 3" xfId="21442"/>
    <cellStyle name="Cálculo 2 2 5 7 4" xfId="26882"/>
    <cellStyle name="Cálculo 2 2 5 7 5" xfId="32337"/>
    <cellStyle name="Cálculo 2 2 5 7 6" xfId="36012"/>
    <cellStyle name="Cálculo 2 2 5 7 7" xfId="38738"/>
    <cellStyle name="Cálculo 2 2 5 8" xfId="10960"/>
    <cellStyle name="Cálculo 2 2 5 9" xfId="15550"/>
    <cellStyle name="Cálculo 2 2 6" xfId="2337"/>
    <cellStyle name="Cálculo 2 2 6 10" xfId="17697"/>
    <cellStyle name="Cálculo 2 2 6 11" xfId="26135"/>
    <cellStyle name="Cálculo 2 2 6 12" xfId="25676"/>
    <cellStyle name="Cálculo 2 2 6 13" xfId="34138"/>
    <cellStyle name="Cálculo 2 2 6 14" xfId="37700"/>
    <cellStyle name="Cálculo 2 2 6 2" xfId="2737"/>
    <cellStyle name="Cálculo 2 2 6 2 2" xfId="5299"/>
    <cellStyle name="Cálculo 2 2 6 2 2 2" xfId="14453"/>
    <cellStyle name="Cálculo 2 2 6 2 2 3" xfId="21449"/>
    <cellStyle name="Cálculo 2 2 6 2 2 4" xfId="19732"/>
    <cellStyle name="Cálculo 2 2 6 2 2 5" xfId="32344"/>
    <cellStyle name="Cálculo 2 2 6 2 2 6" xfId="36019"/>
    <cellStyle name="Cálculo 2 2 6 2 2 7" xfId="38745"/>
    <cellStyle name="Cálculo 2 2 6 2 3" xfId="11891"/>
    <cellStyle name="Cálculo 2 2 6 2 4" xfId="18894"/>
    <cellStyle name="Cálculo 2 2 6 2 5" xfId="22879"/>
    <cellStyle name="Cálculo 2 2 6 2 6" xfId="23136"/>
    <cellStyle name="Cálculo 2 2 6 2 7" xfId="22493"/>
    <cellStyle name="Cálculo 2 2 6 2 8" xfId="25779"/>
    <cellStyle name="Cálculo 2 2 6 2 9" xfId="34982"/>
    <cellStyle name="Cálculo 2 2 6 3" xfId="4019"/>
    <cellStyle name="Cálculo 2 2 6 3 2" xfId="5300"/>
    <cellStyle name="Cálculo 2 2 6 3 2 2" xfId="14454"/>
    <cellStyle name="Cálculo 2 2 6 3 2 3" xfId="21450"/>
    <cellStyle name="Cálculo 2 2 6 3 2 4" xfId="24953"/>
    <cellStyle name="Cálculo 2 2 6 3 2 5" xfId="32345"/>
    <cellStyle name="Cálculo 2 2 6 3 2 6" xfId="36020"/>
    <cellStyle name="Cálculo 2 2 6 3 2 7" xfId="38746"/>
    <cellStyle name="Cálculo 2 2 6 3 3" xfId="13173"/>
    <cellStyle name="Cálculo 2 2 6 3 4" xfId="20171"/>
    <cellStyle name="Cálculo 2 2 6 3 5" xfId="19643"/>
    <cellStyle name="Cálculo 2 2 6 3 6" xfId="26629"/>
    <cellStyle name="Cálculo 2 2 6 3 7" xfId="28724"/>
    <cellStyle name="Cálculo 2 2 6 3 8" xfId="22700"/>
    <cellStyle name="Cálculo 2 2 6 3 9" xfId="31238"/>
    <cellStyle name="Cálculo 2 2 6 4" xfId="4457"/>
    <cellStyle name="Cálculo 2 2 6 4 2" xfId="5301"/>
    <cellStyle name="Cálculo 2 2 6 4 2 2" xfId="14455"/>
    <cellStyle name="Cálculo 2 2 6 4 2 3" xfId="21451"/>
    <cellStyle name="Cálculo 2 2 6 4 2 4" xfId="26885"/>
    <cellStyle name="Cálculo 2 2 6 4 2 5" xfId="32346"/>
    <cellStyle name="Cálculo 2 2 6 4 2 6" xfId="36021"/>
    <cellStyle name="Cálculo 2 2 6 4 2 7" xfId="38747"/>
    <cellStyle name="Cálculo 2 2 6 4 3" xfId="13611"/>
    <cellStyle name="Cálculo 2 2 6 4 4" xfId="20609"/>
    <cellStyle name="Cálculo 2 2 6 4 5" xfId="27588"/>
    <cellStyle name="Cálculo 2 2 6 4 6" xfId="28163"/>
    <cellStyle name="Cálculo 2 2 6 4 7" xfId="17696"/>
    <cellStyle name="Cálculo 2 2 6 4 8" xfId="31171"/>
    <cellStyle name="Cálculo 2 2 6 4 9" xfId="22928"/>
    <cellStyle name="Cálculo 2 2 6 5" xfId="4711"/>
    <cellStyle name="Cálculo 2 2 6 5 2" xfId="5302"/>
    <cellStyle name="Cálculo 2 2 6 5 2 2" xfId="14456"/>
    <cellStyle name="Cálculo 2 2 6 5 2 3" xfId="21452"/>
    <cellStyle name="Cálculo 2 2 6 5 2 4" xfId="26870"/>
    <cellStyle name="Cálculo 2 2 6 5 2 5" xfId="32347"/>
    <cellStyle name="Cálculo 2 2 6 5 2 6" xfId="36022"/>
    <cellStyle name="Cálculo 2 2 6 5 2 7" xfId="38748"/>
    <cellStyle name="Cálculo 2 2 6 5 3" xfId="13865"/>
    <cellStyle name="Cálculo 2 2 6 5 4" xfId="20863"/>
    <cellStyle name="Cálculo 2 2 6 5 5" xfId="27474"/>
    <cellStyle name="Cálculo 2 2 6 5 6" xfId="27888"/>
    <cellStyle name="Cálculo 2 2 6 5 7" xfId="17485"/>
    <cellStyle name="Cálculo 2 2 6 5 8" xfId="31185"/>
    <cellStyle name="Cálculo 2 2 6 5 9" xfId="35057"/>
    <cellStyle name="Cálculo 2 2 6 6" xfId="4957"/>
    <cellStyle name="Cálculo 2 2 6 6 2" xfId="5303"/>
    <cellStyle name="Cálculo 2 2 6 6 2 2" xfId="14457"/>
    <cellStyle name="Cálculo 2 2 6 6 2 3" xfId="21453"/>
    <cellStyle name="Cálculo 2 2 6 6 2 4" xfId="24955"/>
    <cellStyle name="Cálculo 2 2 6 6 2 5" xfId="32348"/>
    <cellStyle name="Cálculo 2 2 6 6 2 6" xfId="36023"/>
    <cellStyle name="Cálculo 2 2 6 6 2 7" xfId="38749"/>
    <cellStyle name="Cálculo 2 2 6 6 3" xfId="14111"/>
    <cellStyle name="Cálculo 2 2 6 6 4" xfId="21109"/>
    <cellStyle name="Cálculo 2 2 6 6 5" xfId="27360"/>
    <cellStyle name="Cálculo 2 2 6 6 6" xfId="25193"/>
    <cellStyle name="Cálculo 2 2 6 6 7" xfId="32003"/>
    <cellStyle name="Cálculo 2 2 6 6 8" xfId="35681"/>
    <cellStyle name="Cálculo 2 2 6 6 9" xfId="38592"/>
    <cellStyle name="Cálculo 2 2 6 7" xfId="5298"/>
    <cellStyle name="Cálculo 2 2 6 7 2" xfId="14452"/>
    <cellStyle name="Cálculo 2 2 6 7 3" xfId="21448"/>
    <cellStyle name="Cálculo 2 2 6 7 4" xfId="26884"/>
    <cellStyle name="Cálculo 2 2 6 7 5" xfId="32343"/>
    <cellStyle name="Cálculo 2 2 6 7 6" xfId="36018"/>
    <cellStyle name="Cálculo 2 2 6 7 7" xfId="38744"/>
    <cellStyle name="Cálculo 2 2 6 8" xfId="11491"/>
    <cellStyle name="Cálculo 2 2 6 9" xfId="18494"/>
    <cellStyle name="Cálculo 2 2 7" xfId="1618"/>
    <cellStyle name="Cálculo 2 2 7 10" xfId="29050"/>
    <cellStyle name="Cálculo 2 2 7 11" xfId="25334"/>
    <cellStyle name="Cálculo 2 2 7 12" xfId="31360"/>
    <cellStyle name="Cálculo 2 2 7 13" xfId="35120"/>
    <cellStyle name="Cálculo 2 2 7 2" xfId="3274"/>
    <cellStyle name="Cálculo 2 2 7 2 2" xfId="5305"/>
    <cellStyle name="Cálculo 2 2 7 2 2 2" xfId="14459"/>
    <cellStyle name="Cálculo 2 2 7 2 2 3" xfId="21455"/>
    <cellStyle name="Cálculo 2 2 7 2 2 4" xfId="26891"/>
    <cellStyle name="Cálculo 2 2 7 2 2 5" xfId="32350"/>
    <cellStyle name="Cálculo 2 2 7 2 2 6" xfId="36025"/>
    <cellStyle name="Cálculo 2 2 7 2 2 7" xfId="38751"/>
    <cellStyle name="Cálculo 2 2 7 2 3" xfId="12428"/>
    <cellStyle name="Cálculo 2 2 7 2 4" xfId="19430"/>
    <cellStyle name="Cálculo 2 2 7 2 5" xfId="28190"/>
    <cellStyle name="Cálculo 2 2 7 2 6" xfId="18299"/>
    <cellStyle name="Cálculo 2 2 7 2 7" xfId="29713"/>
    <cellStyle name="Cálculo 2 2 7 2 8" xfId="33686"/>
    <cellStyle name="Cálculo 2 2 7 2 9" xfId="37274"/>
    <cellStyle name="Cálculo 2 2 7 3" xfId="2955"/>
    <cellStyle name="Cálculo 2 2 7 3 2" xfId="5306"/>
    <cellStyle name="Cálculo 2 2 7 3 2 2" xfId="14460"/>
    <cellStyle name="Cálculo 2 2 7 3 2 3" xfId="21456"/>
    <cellStyle name="Cálculo 2 2 7 3 2 4" xfId="24952"/>
    <cellStyle name="Cálculo 2 2 7 3 2 5" xfId="32351"/>
    <cellStyle name="Cálculo 2 2 7 3 2 6" xfId="36026"/>
    <cellStyle name="Cálculo 2 2 7 3 2 7" xfId="38752"/>
    <cellStyle name="Cálculo 2 2 7 3 3" xfId="12109"/>
    <cellStyle name="Cálculo 2 2 7 3 4" xfId="19112"/>
    <cellStyle name="Cálculo 2 2 7 3 5" xfId="24668"/>
    <cellStyle name="Cálculo 2 2 7 3 6" xfId="29133"/>
    <cellStyle name="Cálculo 2 2 7 3 7" xfId="29857"/>
    <cellStyle name="Cálculo 2 2 7 3 8" xfId="24720"/>
    <cellStyle name="Cálculo 2 2 7 3 9" xfId="33645"/>
    <cellStyle name="Cálculo 2 2 7 4" xfId="2915"/>
    <cellStyle name="Cálculo 2 2 7 4 2" xfId="5307"/>
    <cellStyle name="Cálculo 2 2 7 4 2 2" xfId="14461"/>
    <cellStyle name="Cálculo 2 2 7 4 2 3" xfId="21457"/>
    <cellStyle name="Cálculo 2 2 7 4 2 4" xfId="24951"/>
    <cellStyle name="Cálculo 2 2 7 4 2 5" xfId="32352"/>
    <cellStyle name="Cálculo 2 2 7 4 2 6" xfId="36027"/>
    <cellStyle name="Cálculo 2 2 7 4 2 7" xfId="38753"/>
    <cellStyle name="Cálculo 2 2 7 4 3" xfId="12069"/>
    <cellStyle name="Cálculo 2 2 7 4 4" xfId="19072"/>
    <cellStyle name="Cálculo 2 2 7 4 5" xfId="23992"/>
    <cellStyle name="Cálculo 2 2 7 4 6" xfId="26385"/>
    <cellStyle name="Cálculo 2 2 7 4 7" xfId="22890"/>
    <cellStyle name="Cálculo 2 2 7 4 8" xfId="33852"/>
    <cellStyle name="Cálculo 2 2 7 4 9" xfId="37414"/>
    <cellStyle name="Cálculo 2 2 7 5" xfId="2919"/>
    <cellStyle name="Cálculo 2 2 7 5 2" xfId="5308"/>
    <cellStyle name="Cálculo 2 2 7 5 2 2" xfId="14462"/>
    <cellStyle name="Cálculo 2 2 7 5 2 3" xfId="21458"/>
    <cellStyle name="Cálculo 2 2 7 5 2 4" xfId="19700"/>
    <cellStyle name="Cálculo 2 2 7 5 2 5" xfId="32353"/>
    <cellStyle name="Cálculo 2 2 7 5 2 6" xfId="36028"/>
    <cellStyle name="Cálculo 2 2 7 5 2 7" xfId="38754"/>
    <cellStyle name="Cálculo 2 2 7 5 3" xfId="12073"/>
    <cellStyle name="Cálculo 2 2 7 5 4" xfId="19076"/>
    <cellStyle name="Cálculo 2 2 7 5 5" xfId="28330"/>
    <cellStyle name="Cálculo 2 2 7 5 6" xfId="28081"/>
    <cellStyle name="Cálculo 2 2 7 5 7" xfId="29875"/>
    <cellStyle name="Cálculo 2 2 7 5 8" xfId="31552"/>
    <cellStyle name="Cálculo 2 2 7 5 9" xfId="35263"/>
    <cellStyle name="Cálculo 2 2 7 6" xfId="5304"/>
    <cellStyle name="Cálculo 2 2 7 6 2" xfId="14458"/>
    <cellStyle name="Cálculo 2 2 7 6 3" xfId="21454"/>
    <cellStyle name="Cálculo 2 2 7 6 4" xfId="26886"/>
    <cellStyle name="Cálculo 2 2 7 6 5" xfId="32349"/>
    <cellStyle name="Cálculo 2 2 7 6 6" xfId="36024"/>
    <cellStyle name="Cálculo 2 2 7 6 7" xfId="38750"/>
    <cellStyle name="Cálculo 2 2 7 7" xfId="10772"/>
    <cellStyle name="Cálculo 2 2 7 8" xfId="16543"/>
    <cellStyle name="Cálculo 2 2 7 9" xfId="24463"/>
    <cellStyle name="Cálculo 2 2 8" xfId="2446"/>
    <cellStyle name="Cálculo 2 2 8 2" xfId="5309"/>
    <cellStyle name="Cálculo 2 2 8 2 2" xfId="14463"/>
    <cellStyle name="Cálculo 2 2 8 2 3" xfId="21459"/>
    <cellStyle name="Cálculo 2 2 8 2 4" xfId="26890"/>
    <cellStyle name="Cálculo 2 2 8 2 5" xfId="32354"/>
    <cellStyle name="Cálculo 2 2 8 2 6" xfId="36029"/>
    <cellStyle name="Cálculo 2 2 8 2 7" xfId="38755"/>
    <cellStyle name="Cálculo 2 2 8 3" xfId="11600"/>
    <cellStyle name="Cálculo 2 2 8 4" xfId="18603"/>
    <cellStyle name="Cálculo 2 2 8 5" xfId="23217"/>
    <cellStyle name="Cálculo 2 2 8 6" xfId="26193"/>
    <cellStyle name="Cálculo 2 2 8 7" xfId="18223"/>
    <cellStyle name="Cálculo 2 2 8 8" xfId="26490"/>
    <cellStyle name="Cálculo 2 2 8 9" xfId="29672"/>
    <cellStyle name="Cálculo 2 2 9" xfId="2921"/>
    <cellStyle name="Cálculo 2 2 9 2" xfId="5310"/>
    <cellStyle name="Cálculo 2 2 9 2 2" xfId="14464"/>
    <cellStyle name="Cálculo 2 2 9 2 3" xfId="21460"/>
    <cellStyle name="Cálculo 2 2 9 2 4" xfId="22825"/>
    <cellStyle name="Cálculo 2 2 9 2 5" xfId="32355"/>
    <cellStyle name="Cálculo 2 2 9 2 6" xfId="36030"/>
    <cellStyle name="Cálculo 2 2 9 2 7" xfId="38756"/>
    <cellStyle name="Cálculo 2 2 9 3" xfId="12075"/>
    <cellStyle name="Cálculo 2 2 9 4" xfId="19078"/>
    <cellStyle name="Cálculo 2 2 9 5" xfId="28329"/>
    <cellStyle name="Cálculo 2 2 9 6" xfId="24555"/>
    <cellStyle name="Cálculo 2 2 9 7" xfId="29874"/>
    <cellStyle name="Cálculo 2 2 9 8" xfId="33850"/>
    <cellStyle name="Cálculo 2 2 9 9" xfId="37412"/>
    <cellStyle name="Cálculo 2 3" xfId="1122"/>
    <cellStyle name="Cálculo 2 3 10" xfId="3750"/>
    <cellStyle name="Cálculo 2 3 10 2" xfId="5311"/>
    <cellStyle name="Cálculo 2 3 10 2 2" xfId="14465"/>
    <cellStyle name="Cálculo 2 3 10 2 3" xfId="21461"/>
    <cellStyle name="Cálculo 2 3 10 2 4" xfId="19365"/>
    <cellStyle name="Cálculo 2 3 10 2 5" xfId="32356"/>
    <cellStyle name="Cálculo 2 3 10 2 6" xfId="36031"/>
    <cellStyle name="Cálculo 2 3 10 2 7" xfId="38757"/>
    <cellStyle name="Cálculo 2 3 10 3" xfId="12904"/>
    <cellStyle name="Cálculo 2 3 10 4" xfId="19903"/>
    <cellStyle name="Cálculo 2 3 10 5" xfId="27955"/>
    <cellStyle name="Cálculo 2 3 10 6" xfId="26577"/>
    <cellStyle name="Cálculo 2 3 10 7" xfId="27308"/>
    <cellStyle name="Cálculo 2 3 10 8" xfId="33539"/>
    <cellStyle name="Cálculo 2 3 10 9" xfId="37207"/>
    <cellStyle name="Cálculo 2 3 11" xfId="4271"/>
    <cellStyle name="Cálculo 2 3 11 2" xfId="5312"/>
    <cellStyle name="Cálculo 2 3 11 2 2" xfId="14466"/>
    <cellStyle name="Cálculo 2 3 11 2 3" xfId="21462"/>
    <cellStyle name="Cálculo 2 3 11 2 4" xfId="19735"/>
    <cellStyle name="Cálculo 2 3 11 2 5" xfId="32357"/>
    <cellStyle name="Cálculo 2 3 11 2 6" xfId="36032"/>
    <cellStyle name="Cálculo 2 3 11 2 7" xfId="38758"/>
    <cellStyle name="Cálculo 2 3 11 3" xfId="13425"/>
    <cellStyle name="Cálculo 2 3 11 4" xfId="20423"/>
    <cellStyle name="Cálculo 2 3 11 5" xfId="22946"/>
    <cellStyle name="Cálculo 2 3 11 6" xfId="9178"/>
    <cellStyle name="Cálculo 2 3 11 7" xfId="19617"/>
    <cellStyle name="Cálculo 2 3 11 8" xfId="17709"/>
    <cellStyle name="Cálculo 2 3 11 9" xfId="21309"/>
    <cellStyle name="Cálculo 2 3 12" xfId="1244"/>
    <cellStyle name="Cálculo 2 3 12 2" xfId="5313"/>
    <cellStyle name="Cálculo 2 3 12 2 2" xfId="14467"/>
    <cellStyle name="Cálculo 2 3 12 2 3" xfId="21463"/>
    <cellStyle name="Cálculo 2 3 12 2 4" xfId="26892"/>
    <cellStyle name="Cálculo 2 3 12 2 5" xfId="32358"/>
    <cellStyle name="Cálculo 2 3 12 2 6" xfId="36033"/>
    <cellStyle name="Cálculo 2 3 12 2 7" xfId="38759"/>
    <cellStyle name="Cálculo 2 3 12 3" xfId="10398"/>
    <cellStyle name="Cálculo 2 3 12 4" xfId="10054"/>
    <cellStyle name="Cálculo 2 3 12 5" xfId="22498"/>
    <cellStyle name="Cálculo 2 3 12 6" xfId="23161"/>
    <cellStyle name="Cálculo 2 3 12 7" xfId="22937"/>
    <cellStyle name="Cálculo 2 3 12 8" xfId="35043"/>
    <cellStyle name="Cálculo 2 3 12 9" xfId="38404"/>
    <cellStyle name="Cálculo 2 3 13" xfId="10276"/>
    <cellStyle name="Cálculo 2 3 14" xfId="17283"/>
    <cellStyle name="Cálculo 2 3 15" xfId="9486"/>
    <cellStyle name="Cálculo 2 3 16" xfId="19778"/>
    <cellStyle name="Cálculo 2 3 17" xfId="35089"/>
    <cellStyle name="Cálculo 2 3 18" xfId="38417"/>
    <cellStyle name="Cálculo 2 3 2" xfId="1907"/>
    <cellStyle name="Cálculo 2 3 2 10" xfId="28547"/>
    <cellStyle name="Cálculo 2 3 2 11" xfId="26027"/>
    <cellStyle name="Cálculo 2 3 2 12" xfId="25389"/>
    <cellStyle name="Cálculo 2 3 2 13" xfId="31818"/>
    <cellStyle name="Cálculo 2 3 2 14" xfId="35483"/>
    <cellStyle name="Cálculo 2 3 2 2" xfId="2572"/>
    <cellStyle name="Cálculo 2 3 2 2 2" xfId="5315"/>
    <cellStyle name="Cálculo 2 3 2 2 2 2" xfId="14469"/>
    <cellStyle name="Cálculo 2 3 2 2 2 3" xfId="21465"/>
    <cellStyle name="Cálculo 2 3 2 2 2 4" xfId="24075"/>
    <cellStyle name="Cálculo 2 3 2 2 2 5" xfId="32360"/>
    <cellStyle name="Cálculo 2 3 2 2 2 6" xfId="36035"/>
    <cellStyle name="Cálculo 2 3 2 2 2 7" xfId="38761"/>
    <cellStyle name="Cálculo 2 3 2 2 3" xfId="11726"/>
    <cellStyle name="Cálculo 2 3 2 2 4" xfId="18729"/>
    <cellStyle name="Cálculo 2 3 2 2 5" xfId="21239"/>
    <cellStyle name="Cálculo 2 3 2 2 6" xfId="26255"/>
    <cellStyle name="Cálculo 2 3 2 2 7" xfId="30043"/>
    <cellStyle name="Cálculo 2 3 2 2 8" xfId="34020"/>
    <cellStyle name="Cálculo 2 3 2 2 9" xfId="37582"/>
    <cellStyle name="Cálculo 2 3 2 3" xfId="3777"/>
    <cellStyle name="Cálculo 2 3 2 3 2" xfId="5316"/>
    <cellStyle name="Cálculo 2 3 2 3 2 2" xfId="14470"/>
    <cellStyle name="Cálculo 2 3 2 3 2 3" xfId="21466"/>
    <cellStyle name="Cálculo 2 3 2 3 2 4" xfId="26893"/>
    <cellStyle name="Cálculo 2 3 2 3 2 5" xfId="32361"/>
    <cellStyle name="Cálculo 2 3 2 3 2 6" xfId="36036"/>
    <cellStyle name="Cálculo 2 3 2 3 2 7" xfId="38762"/>
    <cellStyle name="Cálculo 2 3 2 3 3" xfId="12931"/>
    <cellStyle name="Cálculo 2 3 2 3 4" xfId="19930"/>
    <cellStyle name="Cálculo 2 3 2 3 5" xfId="22563"/>
    <cellStyle name="Cálculo 2 3 2 3 6" xfId="24516"/>
    <cellStyle name="Cálculo 2 3 2 3 7" xfId="10088"/>
    <cellStyle name="Cálculo 2 3 2 3 8" xfId="33525"/>
    <cellStyle name="Cálculo 2 3 2 3 9" xfId="37193"/>
    <cellStyle name="Cálculo 2 3 2 4" xfId="4267"/>
    <cellStyle name="Cálculo 2 3 2 4 2" xfId="5317"/>
    <cellStyle name="Cálculo 2 3 2 4 2 2" xfId="14471"/>
    <cellStyle name="Cálculo 2 3 2 4 2 3" xfId="21467"/>
    <cellStyle name="Cálculo 2 3 2 4 2 4" xfId="24074"/>
    <cellStyle name="Cálculo 2 3 2 4 2 5" xfId="32362"/>
    <cellStyle name="Cálculo 2 3 2 4 2 6" xfId="36037"/>
    <cellStyle name="Cálculo 2 3 2 4 2 7" xfId="38763"/>
    <cellStyle name="Cálculo 2 3 2 4 3" xfId="13421"/>
    <cellStyle name="Cálculo 2 3 2 4 4" xfId="20419"/>
    <cellStyle name="Cálculo 2 3 2 4 5" xfId="27694"/>
    <cellStyle name="Cálculo 2 3 2 4 6" xfId="22529"/>
    <cellStyle name="Cálculo 2 3 2 4 7" xfId="24100"/>
    <cellStyle name="Cálculo 2 3 2 4 8" xfId="9249"/>
    <cellStyle name="Cálculo 2 3 2 4 9" xfId="9553"/>
    <cellStyle name="Cálculo 2 3 2 5" xfId="4189"/>
    <cellStyle name="Cálculo 2 3 2 5 2" xfId="5318"/>
    <cellStyle name="Cálculo 2 3 2 5 2 2" xfId="14472"/>
    <cellStyle name="Cálculo 2 3 2 5 2 3" xfId="21468"/>
    <cellStyle name="Cálculo 2 3 2 5 2 4" xfId="26894"/>
    <cellStyle name="Cálculo 2 3 2 5 2 5" xfId="32363"/>
    <cellStyle name="Cálculo 2 3 2 5 2 6" xfId="36038"/>
    <cellStyle name="Cálculo 2 3 2 5 2 7" xfId="38764"/>
    <cellStyle name="Cálculo 2 3 2 5 3" xfId="13343"/>
    <cellStyle name="Cálculo 2 3 2 5 4" xfId="20341"/>
    <cellStyle name="Cálculo 2 3 2 5 5" xfId="24006"/>
    <cellStyle name="Cálculo 2 3 2 5 6" xfId="29216"/>
    <cellStyle name="Cálculo 2 3 2 5 7" xfId="26473"/>
    <cellStyle name="Cálculo 2 3 2 5 8" xfId="29696"/>
    <cellStyle name="Cálculo 2 3 2 5 9" xfId="31602"/>
    <cellStyle name="Cálculo 2 3 2 6" xfId="3103"/>
    <cellStyle name="Cálculo 2 3 2 6 2" xfId="5319"/>
    <cellStyle name="Cálculo 2 3 2 6 2 2" xfId="14473"/>
    <cellStyle name="Cálculo 2 3 2 6 2 3" xfId="21469"/>
    <cellStyle name="Cálculo 2 3 2 6 2 4" xfId="24325"/>
    <cellStyle name="Cálculo 2 3 2 6 2 5" xfId="32364"/>
    <cellStyle name="Cálculo 2 3 2 6 2 6" xfId="36039"/>
    <cellStyle name="Cálculo 2 3 2 6 2 7" xfId="38765"/>
    <cellStyle name="Cálculo 2 3 2 6 3" xfId="12257"/>
    <cellStyle name="Cálculo 2 3 2 6 4" xfId="19260"/>
    <cellStyle name="Cálculo 2 3 2 6 5" xfId="28264"/>
    <cellStyle name="Cálculo 2 3 2 6 6" xfId="18048"/>
    <cellStyle name="Cálculo 2 3 2 6 7" xfId="29788"/>
    <cellStyle name="Cálculo 2 3 2 6 8" xfId="31579"/>
    <cellStyle name="Cálculo 2 3 2 6 9" xfId="35289"/>
    <cellStyle name="Cálculo 2 3 2 7" xfId="5314"/>
    <cellStyle name="Cálculo 2 3 2 7 2" xfId="14468"/>
    <cellStyle name="Cálculo 2 3 2 7 3" xfId="21464"/>
    <cellStyle name="Cálculo 2 3 2 7 4" xfId="26889"/>
    <cellStyle name="Cálculo 2 3 2 7 5" xfId="32359"/>
    <cellStyle name="Cálculo 2 3 2 7 6" xfId="36034"/>
    <cellStyle name="Cálculo 2 3 2 7 7" xfId="38760"/>
    <cellStyle name="Cálculo 2 3 2 8" xfId="11061"/>
    <cellStyle name="Cálculo 2 3 2 9" xfId="15463"/>
    <cellStyle name="Cálculo 2 3 3" xfId="2282"/>
    <cellStyle name="Cálculo 2 3 3 10" xfId="17239"/>
    <cellStyle name="Cálculo 2 3 3 11" xfId="26112"/>
    <cellStyle name="Cálculo 2 3 3 12" xfId="25682"/>
    <cellStyle name="Cálculo 2 3 3 13" xfId="31466"/>
    <cellStyle name="Cálculo 2 3 3 14" xfId="35176"/>
    <cellStyle name="Cálculo 2 3 3 2" xfId="2682"/>
    <cellStyle name="Cálculo 2 3 3 2 2" xfId="5321"/>
    <cellStyle name="Cálculo 2 3 3 2 2 2" xfId="14475"/>
    <cellStyle name="Cálculo 2 3 3 2 2 3" xfId="21471"/>
    <cellStyle name="Cálculo 2 3 3 2 2 4" xfId="26888"/>
    <cellStyle name="Cálculo 2 3 3 2 2 5" xfId="32366"/>
    <cellStyle name="Cálculo 2 3 3 2 2 6" xfId="36041"/>
    <cellStyle name="Cálculo 2 3 3 2 2 7" xfId="38767"/>
    <cellStyle name="Cálculo 2 3 3 2 3" xfId="11836"/>
    <cellStyle name="Cálculo 2 3 3 2 4" xfId="18839"/>
    <cellStyle name="Cálculo 2 3 3 2 5" xfId="28433"/>
    <cellStyle name="Cálculo 2 3 3 2 6" xfId="15447"/>
    <cellStyle name="Cálculo 2 3 3 2 7" xfId="29992"/>
    <cellStyle name="Cálculo 2 3 3 2 8" xfId="33968"/>
    <cellStyle name="Cálculo 2 3 3 2 9" xfId="37530"/>
    <cellStyle name="Cálculo 2 3 3 3" xfId="3964"/>
    <cellStyle name="Cálculo 2 3 3 3 2" xfId="5322"/>
    <cellStyle name="Cálculo 2 3 3 3 2 2" xfId="14476"/>
    <cellStyle name="Cálculo 2 3 3 3 2 3" xfId="21472"/>
    <cellStyle name="Cálculo 2 3 3 3 2 4" xfId="24946"/>
    <cellStyle name="Cálculo 2 3 3 3 2 5" xfId="32367"/>
    <cellStyle name="Cálculo 2 3 3 3 2 6" xfId="36042"/>
    <cellStyle name="Cálculo 2 3 3 3 2 7" xfId="38768"/>
    <cellStyle name="Cálculo 2 3 3 3 3" xfId="13118"/>
    <cellStyle name="Cálculo 2 3 3 3 4" xfId="20116"/>
    <cellStyle name="Cálculo 2 3 3 3 5" xfId="27848"/>
    <cellStyle name="Cálculo 2 3 3 3 6" xfId="22486"/>
    <cellStyle name="Cálculo 2 3 3 3 7" xfId="25886"/>
    <cellStyle name="Cálculo 2 3 3 3 8" xfId="17869"/>
    <cellStyle name="Cálculo 2 3 3 3 9" xfId="25759"/>
    <cellStyle name="Cálculo 2 3 3 4" xfId="4402"/>
    <cellStyle name="Cálculo 2 3 3 4 2" xfId="5323"/>
    <cellStyle name="Cálculo 2 3 3 4 2 2" xfId="14477"/>
    <cellStyle name="Cálculo 2 3 3 4 2 3" xfId="21473"/>
    <cellStyle name="Cálculo 2 3 3 4 2 4" xfId="26896"/>
    <cellStyle name="Cálculo 2 3 3 4 2 5" xfId="32368"/>
    <cellStyle name="Cálculo 2 3 3 4 2 6" xfId="36043"/>
    <cellStyle name="Cálculo 2 3 3 4 2 7" xfId="38769"/>
    <cellStyle name="Cálculo 2 3 3 4 3" xfId="13556"/>
    <cellStyle name="Cálculo 2 3 3 4 4" xfId="20554"/>
    <cellStyle name="Cálculo 2 3 3 4 5" xfId="24745"/>
    <cellStyle name="Cálculo 2 3 3 4 6" xfId="17586"/>
    <cellStyle name="Cálculo 2 3 3 4 7" xfId="31896"/>
    <cellStyle name="Cálculo 2 3 3 4 8" xfId="31865"/>
    <cellStyle name="Cálculo 2 3 3 4 9" xfId="35519"/>
    <cellStyle name="Cálculo 2 3 3 5" xfId="4656"/>
    <cellStyle name="Cálculo 2 3 3 5 2" xfId="5324"/>
    <cellStyle name="Cálculo 2 3 3 5 2 2" xfId="14478"/>
    <cellStyle name="Cálculo 2 3 3 5 2 3" xfId="21474"/>
    <cellStyle name="Cálculo 2 3 3 5 2 4" xfId="26897"/>
    <cellStyle name="Cálculo 2 3 3 5 2 5" xfId="32369"/>
    <cellStyle name="Cálculo 2 3 3 5 2 6" xfId="36044"/>
    <cellStyle name="Cálculo 2 3 3 5 2 7" xfId="38770"/>
    <cellStyle name="Cálculo 2 3 3 5 3" xfId="13810"/>
    <cellStyle name="Cálculo 2 3 3 5 4" xfId="20808"/>
    <cellStyle name="Cálculo 2 3 3 5 5" xfId="22768"/>
    <cellStyle name="Cálculo 2 3 3 5 6" xfId="29264"/>
    <cellStyle name="Cálculo 2 3 3 5 7" xfId="26818"/>
    <cellStyle name="Cálculo 2 3 3 5 8" xfId="29112"/>
    <cellStyle name="Cálculo 2 3 3 5 9" xfId="30321"/>
    <cellStyle name="Cálculo 2 3 3 6" xfId="4902"/>
    <cellStyle name="Cálculo 2 3 3 6 2" xfId="5325"/>
    <cellStyle name="Cálculo 2 3 3 6 2 2" xfId="14479"/>
    <cellStyle name="Cálculo 2 3 3 6 2 3" xfId="21475"/>
    <cellStyle name="Cálculo 2 3 3 6 2 4" xfId="14209"/>
    <cellStyle name="Cálculo 2 3 3 6 2 5" xfId="32370"/>
    <cellStyle name="Cálculo 2 3 3 6 2 6" xfId="36045"/>
    <cellStyle name="Cálculo 2 3 3 6 2 7" xfId="38771"/>
    <cellStyle name="Cálculo 2 3 3 6 3" xfId="14056"/>
    <cellStyle name="Cálculo 2 3 3 6 4" xfId="21054"/>
    <cellStyle name="Cálculo 2 3 3 6 5" xfId="17184"/>
    <cellStyle name="Cálculo 2 3 3 6 6" xfId="17462"/>
    <cellStyle name="Cálculo 2 3 3 6 7" xfId="31948"/>
    <cellStyle name="Cálculo 2 3 3 6 8" xfId="35626"/>
    <cellStyle name="Cálculo 2 3 3 6 9" xfId="38537"/>
    <cellStyle name="Cálculo 2 3 3 7" xfId="5320"/>
    <cellStyle name="Cálculo 2 3 3 7 2" xfId="14474"/>
    <cellStyle name="Cálculo 2 3 3 7 3" xfId="21470"/>
    <cellStyle name="Cálculo 2 3 3 7 4" xfId="26895"/>
    <cellStyle name="Cálculo 2 3 3 7 5" xfId="32365"/>
    <cellStyle name="Cálculo 2 3 3 7 6" xfId="36040"/>
    <cellStyle name="Cálculo 2 3 3 7 7" xfId="38766"/>
    <cellStyle name="Cálculo 2 3 3 8" xfId="11436"/>
    <cellStyle name="Cálculo 2 3 3 9" xfId="18439"/>
    <cellStyle name="Cálculo 2 3 4" xfId="1675"/>
    <cellStyle name="Cálculo 2 3 4 10" xfId="28661"/>
    <cellStyle name="Cálculo 2 3 4 11" xfId="29059"/>
    <cellStyle name="Cálculo 2 3 4 12" xfId="30988"/>
    <cellStyle name="Cálculo 2 3 4 13" xfId="34900"/>
    <cellStyle name="Cálculo 2 3 4 14" xfId="38365"/>
    <cellStyle name="Cálculo 2 3 4 2" xfId="2502"/>
    <cellStyle name="Cálculo 2 3 4 2 2" xfId="5327"/>
    <cellStyle name="Cálculo 2 3 4 2 2 2" xfId="14481"/>
    <cellStyle name="Cálculo 2 3 4 2 2 3" xfId="21477"/>
    <cellStyle name="Cálculo 2 3 4 2 2 4" xfId="24324"/>
    <cellStyle name="Cálculo 2 3 4 2 2 5" xfId="32372"/>
    <cellStyle name="Cálculo 2 3 4 2 2 6" xfId="36047"/>
    <cellStyle name="Cálculo 2 3 4 2 2 7" xfId="38773"/>
    <cellStyle name="Cálculo 2 3 4 2 3" xfId="11656"/>
    <cellStyle name="Cálculo 2 3 4 2 4" xfId="18659"/>
    <cellStyle name="Cálculo 2 3 4 2 5" xfId="23229"/>
    <cellStyle name="Cálculo 2 3 4 2 6" xfId="26218"/>
    <cellStyle name="Cálculo 2 3 4 2 7" xfId="23115"/>
    <cellStyle name="Cálculo 2 3 4 2 8" xfId="34057"/>
    <cellStyle name="Cálculo 2 3 4 2 9" xfId="37619"/>
    <cellStyle name="Cálculo 2 3 4 3" xfId="3652"/>
    <cellStyle name="Cálculo 2 3 4 3 2" xfId="5328"/>
    <cellStyle name="Cálculo 2 3 4 3 2 2" xfId="14482"/>
    <cellStyle name="Cálculo 2 3 4 3 2 3" xfId="21478"/>
    <cellStyle name="Cálculo 2 3 4 3 2 4" xfId="26899"/>
    <cellStyle name="Cálculo 2 3 4 3 2 5" xfId="32373"/>
    <cellStyle name="Cálculo 2 3 4 3 2 6" xfId="36048"/>
    <cellStyle name="Cálculo 2 3 4 3 2 7" xfId="38774"/>
    <cellStyle name="Cálculo 2 3 4 3 3" xfId="12806"/>
    <cellStyle name="Cálculo 2 3 4 3 4" xfId="19805"/>
    <cellStyle name="Cálculo 2 3 4 3 5" xfId="28003"/>
    <cellStyle name="Cálculo 2 3 4 3 6" xfId="22922"/>
    <cellStyle name="Cálculo 2 3 4 3 7" xfId="29564"/>
    <cellStyle name="Cálculo 2 3 4 3 8" xfId="33582"/>
    <cellStyle name="Cálculo 2 3 4 3 9" xfId="37250"/>
    <cellStyle name="Cálculo 2 3 4 4" xfId="4161"/>
    <cellStyle name="Cálculo 2 3 4 4 2" xfId="5329"/>
    <cellStyle name="Cálculo 2 3 4 4 2 2" xfId="14483"/>
    <cellStyle name="Cálculo 2 3 4 4 2 3" xfId="21479"/>
    <cellStyle name="Cálculo 2 3 4 4 2 4" xfId="22826"/>
    <cellStyle name="Cálculo 2 3 4 4 2 5" xfId="32374"/>
    <cellStyle name="Cálculo 2 3 4 4 2 6" xfId="36049"/>
    <cellStyle name="Cálculo 2 3 4 4 2 7" xfId="38775"/>
    <cellStyle name="Cálculo 2 3 4 4 3" xfId="13315"/>
    <cellStyle name="Cálculo 2 3 4 4 4" xfId="20313"/>
    <cellStyle name="Cálculo 2 3 4 4 5" xfId="10266"/>
    <cellStyle name="Cálculo 2 3 4 4 6" xfId="26668"/>
    <cellStyle name="Cálculo 2 3 4 4 7" xfId="10081"/>
    <cellStyle name="Cálculo 2 3 4 4 8" xfId="33386"/>
    <cellStyle name="Cálculo 2 3 4 4 9" xfId="37061"/>
    <cellStyle name="Cálculo 2 3 4 5" xfId="3166"/>
    <cellStyle name="Cálculo 2 3 4 5 2" xfId="5330"/>
    <cellStyle name="Cálculo 2 3 4 5 2 2" xfId="14484"/>
    <cellStyle name="Cálculo 2 3 4 5 2 3" xfId="21480"/>
    <cellStyle name="Cálculo 2 3 4 5 2 4" xfId="9291"/>
    <cellStyle name="Cálculo 2 3 4 5 2 5" xfId="32375"/>
    <cellStyle name="Cálculo 2 3 4 5 2 6" xfId="36050"/>
    <cellStyle name="Cálculo 2 3 4 5 2 7" xfId="38776"/>
    <cellStyle name="Cálculo 2 3 4 5 3" xfId="12320"/>
    <cellStyle name="Cálculo 2 3 4 5 4" xfId="19323"/>
    <cellStyle name="Cálculo 2 3 4 5 5" xfId="28243"/>
    <cellStyle name="Cálculo 2 3 4 5 6" xfId="17704"/>
    <cellStyle name="Cálculo 2 3 4 5 7" xfId="22548"/>
    <cellStyle name="Cálculo 2 3 4 5 8" xfId="29035"/>
    <cellStyle name="Cálculo 2 3 4 5 9" xfId="31300"/>
    <cellStyle name="Cálculo 2 3 4 6" xfId="2980"/>
    <cellStyle name="Cálculo 2 3 4 6 2" xfId="5331"/>
    <cellStyle name="Cálculo 2 3 4 6 2 2" xfId="14485"/>
    <cellStyle name="Cálculo 2 3 4 6 2 3" xfId="21481"/>
    <cellStyle name="Cálculo 2 3 4 6 2 4" xfId="26900"/>
    <cellStyle name="Cálculo 2 3 4 6 2 5" xfId="32376"/>
    <cellStyle name="Cálculo 2 3 4 6 2 6" xfId="36051"/>
    <cellStyle name="Cálculo 2 3 4 6 2 7" xfId="38777"/>
    <cellStyle name="Cálculo 2 3 4 6 3" xfId="12134"/>
    <cellStyle name="Cálculo 2 3 4 6 4" xfId="19137"/>
    <cellStyle name="Cálculo 2 3 4 6 5" xfId="25160"/>
    <cellStyle name="Cálculo 2 3 4 6 6" xfId="22517"/>
    <cellStyle name="Cálculo 2 3 4 6 7" xfId="24167"/>
    <cellStyle name="Cálculo 2 3 4 6 8" xfId="29662"/>
    <cellStyle name="Cálculo 2 3 4 6 9" xfId="33648"/>
    <cellStyle name="Cálculo 2 3 4 7" xfId="5326"/>
    <cellStyle name="Cálculo 2 3 4 7 2" xfId="14480"/>
    <cellStyle name="Cálculo 2 3 4 7 3" xfId="21476"/>
    <cellStyle name="Cálculo 2 3 4 7 4" xfId="26898"/>
    <cellStyle name="Cálculo 2 3 4 7 5" xfId="32371"/>
    <cellStyle name="Cálculo 2 3 4 7 6" xfId="36046"/>
    <cellStyle name="Cálculo 2 3 4 7 7" xfId="38772"/>
    <cellStyle name="Cálculo 2 3 4 8" xfId="10829"/>
    <cellStyle name="Cálculo 2 3 4 9" xfId="18266"/>
    <cellStyle name="Cálculo 2 3 5" xfId="2332"/>
    <cellStyle name="Cálculo 2 3 5 10" xfId="17819"/>
    <cellStyle name="Cálculo 2 3 5 11" xfId="23241"/>
    <cellStyle name="Cálculo 2 3 5 12" xfId="30165"/>
    <cellStyle name="Cálculo 2 3 5 13" xfId="34137"/>
    <cellStyle name="Cálculo 2 3 5 14" xfId="37699"/>
    <cellStyle name="Cálculo 2 3 5 2" xfId="2732"/>
    <cellStyle name="Cálculo 2 3 5 2 2" xfId="5333"/>
    <cellStyle name="Cálculo 2 3 5 2 2 2" xfId="14487"/>
    <cellStyle name="Cálculo 2 3 5 2 2 3" xfId="21483"/>
    <cellStyle name="Cálculo 2 3 5 2 2 4" xfId="17063"/>
    <cellStyle name="Cálculo 2 3 5 2 2 5" xfId="32378"/>
    <cellStyle name="Cálculo 2 3 5 2 2 6" xfId="36053"/>
    <cellStyle name="Cálculo 2 3 5 2 2 7" xfId="38779"/>
    <cellStyle name="Cálculo 2 3 5 2 3" xfId="11886"/>
    <cellStyle name="Cálculo 2 3 5 2 4" xfId="18889"/>
    <cellStyle name="Cálculo 2 3 5 2 5" xfId="24633"/>
    <cellStyle name="Cálculo 2 3 5 2 6" xfId="26325"/>
    <cellStyle name="Cálculo 2 3 5 2 7" xfId="29966"/>
    <cellStyle name="Cálculo 2 3 5 2 8" xfId="19490"/>
    <cellStyle name="Cálculo 2 3 5 2 9" xfId="30902"/>
    <cellStyle name="Cálculo 2 3 5 3" xfId="4014"/>
    <cellStyle name="Cálculo 2 3 5 3 2" xfId="5334"/>
    <cellStyle name="Cálculo 2 3 5 3 2 2" xfId="14488"/>
    <cellStyle name="Cálculo 2 3 5 3 2 3" xfId="21484"/>
    <cellStyle name="Cálculo 2 3 5 3 2 4" xfId="24948"/>
    <cellStyle name="Cálculo 2 3 5 3 2 5" xfId="32379"/>
    <cellStyle name="Cálculo 2 3 5 3 2 6" xfId="36054"/>
    <cellStyle name="Cálculo 2 3 5 3 2 7" xfId="38780"/>
    <cellStyle name="Cálculo 2 3 5 3 3" xfId="13168"/>
    <cellStyle name="Cálculo 2 3 5 3 4" xfId="20166"/>
    <cellStyle name="Cálculo 2 3 5 3 5" xfId="18004"/>
    <cellStyle name="Cálculo 2 3 5 3 6" xfId="18346"/>
    <cellStyle name="Cálculo 2 3 5 3 7" xfId="24368"/>
    <cellStyle name="Cálculo 2 3 5 3 8" xfId="29175"/>
    <cellStyle name="Cálculo 2 3 5 3 9" xfId="25896"/>
    <cellStyle name="Cálculo 2 3 5 4" xfId="4452"/>
    <cellStyle name="Cálculo 2 3 5 4 2" xfId="5335"/>
    <cellStyle name="Cálculo 2 3 5 4 2 2" xfId="14489"/>
    <cellStyle name="Cálculo 2 3 5 4 2 3" xfId="21485"/>
    <cellStyle name="Cálculo 2 3 5 4 2 4" xfId="26902"/>
    <cellStyle name="Cálculo 2 3 5 4 2 5" xfId="32380"/>
    <cellStyle name="Cálculo 2 3 5 4 2 6" xfId="36055"/>
    <cellStyle name="Cálculo 2 3 5 4 2 7" xfId="38781"/>
    <cellStyle name="Cálculo 2 3 5 4 3" xfId="13606"/>
    <cellStyle name="Cálculo 2 3 5 4 4" xfId="20604"/>
    <cellStyle name="Cálculo 2 3 5 4 5" xfId="27610"/>
    <cellStyle name="Cálculo 2 3 5 4 6" xfId="22894"/>
    <cellStyle name="Cálculo 2 3 5 4 7" xfId="22520"/>
    <cellStyle name="Cálculo 2 3 5 4 8" xfId="26550"/>
    <cellStyle name="Cálculo 2 3 5 4 9" xfId="29576"/>
    <cellStyle name="Cálculo 2 3 5 5" xfId="4706"/>
    <cellStyle name="Cálculo 2 3 5 5 2" xfId="5336"/>
    <cellStyle name="Cálculo 2 3 5 5 2 2" xfId="14490"/>
    <cellStyle name="Cálculo 2 3 5 5 2 3" xfId="21486"/>
    <cellStyle name="Cálculo 2 3 5 5 2 4" xfId="26887"/>
    <cellStyle name="Cálculo 2 3 5 5 2 5" xfId="32381"/>
    <cellStyle name="Cálculo 2 3 5 5 2 6" xfId="36056"/>
    <cellStyle name="Cálculo 2 3 5 5 2 7" xfId="38782"/>
    <cellStyle name="Cálculo 2 3 5 5 3" xfId="13860"/>
    <cellStyle name="Cálculo 2 3 5 5 4" xfId="20858"/>
    <cellStyle name="Cálculo 2 3 5 5 5" xfId="27484"/>
    <cellStyle name="Cálculo 2 3 5 5 6" xfId="28665"/>
    <cellStyle name="Cálculo 2 3 5 5 7" xfId="18165"/>
    <cellStyle name="Cálculo 2 3 5 5 8" xfId="32171"/>
    <cellStyle name="Cálculo 2 3 5 5 9" xfId="35846"/>
    <cellStyle name="Cálculo 2 3 5 6" xfId="4952"/>
    <cellStyle name="Cálculo 2 3 5 6 2" xfId="5337"/>
    <cellStyle name="Cálculo 2 3 5 6 2 2" xfId="14491"/>
    <cellStyle name="Cálculo 2 3 5 6 2 3" xfId="21487"/>
    <cellStyle name="Cálculo 2 3 5 6 2 4" xfId="24950"/>
    <cellStyle name="Cálculo 2 3 5 6 2 5" xfId="32382"/>
    <cellStyle name="Cálculo 2 3 5 6 2 6" xfId="36057"/>
    <cellStyle name="Cálculo 2 3 5 6 2 7" xfId="38783"/>
    <cellStyle name="Cálculo 2 3 5 6 3" xfId="14106"/>
    <cellStyle name="Cálculo 2 3 5 6 4" xfId="21104"/>
    <cellStyle name="Cálculo 2 3 5 6 5" xfId="24815"/>
    <cellStyle name="Cálculo 2 3 5 6 6" xfId="28178"/>
    <cellStyle name="Cálculo 2 3 5 6 7" xfId="31998"/>
    <cellStyle name="Cálculo 2 3 5 6 8" xfId="35676"/>
    <cellStyle name="Cálculo 2 3 5 6 9" xfId="38587"/>
    <cellStyle name="Cálculo 2 3 5 7" xfId="5332"/>
    <cellStyle name="Cálculo 2 3 5 7 2" xfId="14486"/>
    <cellStyle name="Cálculo 2 3 5 7 3" xfId="21482"/>
    <cellStyle name="Cálculo 2 3 5 7 4" xfId="26901"/>
    <cellStyle name="Cálculo 2 3 5 7 5" xfId="32377"/>
    <cellStyle name="Cálculo 2 3 5 7 6" xfId="36052"/>
    <cellStyle name="Cálculo 2 3 5 7 7" xfId="38778"/>
    <cellStyle name="Cálculo 2 3 5 8" xfId="11486"/>
    <cellStyle name="Cálculo 2 3 5 9" xfId="18489"/>
    <cellStyle name="Cálculo 2 3 6" xfId="1620"/>
    <cellStyle name="Cálculo 2 3 6 10" xfId="18019"/>
    <cellStyle name="Cálculo 2 3 6 11" xfId="31008"/>
    <cellStyle name="Cálculo 2 3 6 12" xfId="34934"/>
    <cellStyle name="Cálculo 2 3 6 13" xfId="38397"/>
    <cellStyle name="Cálculo 2 3 6 2" xfId="3276"/>
    <cellStyle name="Cálculo 2 3 6 2 2" xfId="5339"/>
    <cellStyle name="Cálculo 2 3 6 2 2 2" xfId="14493"/>
    <cellStyle name="Cálculo 2 3 6 2 2 3" xfId="21489"/>
    <cellStyle name="Cálculo 2 3 6 2 2 4" xfId="26908"/>
    <cellStyle name="Cálculo 2 3 6 2 2 5" xfId="32384"/>
    <cellStyle name="Cálculo 2 3 6 2 2 6" xfId="36059"/>
    <cellStyle name="Cálculo 2 3 6 2 2 7" xfId="38785"/>
    <cellStyle name="Cálculo 2 3 6 2 3" xfId="12430"/>
    <cellStyle name="Cálculo 2 3 6 2 4" xfId="19432"/>
    <cellStyle name="Cálculo 2 3 6 2 5" xfId="28189"/>
    <cellStyle name="Cálculo 2 3 6 2 6" xfId="19576"/>
    <cellStyle name="Cálculo 2 3 6 2 7" xfId="29712"/>
    <cellStyle name="Cálculo 2 3 6 2 8" xfId="26092"/>
    <cellStyle name="Cálculo 2 3 6 2 9" xfId="31297"/>
    <cellStyle name="Cálculo 2 3 6 3" xfId="2845"/>
    <cellStyle name="Cálculo 2 3 6 3 2" xfId="5340"/>
    <cellStyle name="Cálculo 2 3 6 3 2 2" xfId="14494"/>
    <cellStyle name="Cálculo 2 3 6 3 2 3" xfId="21490"/>
    <cellStyle name="Cálculo 2 3 6 3 2 4" xfId="24073"/>
    <cellStyle name="Cálculo 2 3 6 3 2 5" xfId="32385"/>
    <cellStyle name="Cálculo 2 3 6 3 2 6" xfId="36060"/>
    <cellStyle name="Cálculo 2 3 6 3 2 7" xfId="38786"/>
    <cellStyle name="Cálculo 2 3 6 3 3" xfId="11999"/>
    <cellStyle name="Cálculo 2 3 6 3 4" xfId="19002"/>
    <cellStyle name="Cálculo 2 3 6 3 5" xfId="28358"/>
    <cellStyle name="Cálculo 2 3 6 3 6" xfId="28914"/>
    <cellStyle name="Cálculo 2 3 6 3 7" xfId="29911"/>
    <cellStyle name="Cálculo 2 3 6 3 8" xfId="33888"/>
    <cellStyle name="Cálculo 2 3 6 3 9" xfId="37450"/>
    <cellStyle name="Cálculo 2 3 6 4" xfId="2835"/>
    <cellStyle name="Cálculo 2 3 6 4 2" xfId="5341"/>
    <cellStyle name="Cálculo 2 3 6 4 2 2" xfId="14495"/>
    <cellStyle name="Cálculo 2 3 6 4 2 3" xfId="21491"/>
    <cellStyle name="Cálculo 2 3 6 4 2 4" xfId="26906"/>
    <cellStyle name="Cálculo 2 3 6 4 2 5" xfId="32386"/>
    <cellStyle name="Cálculo 2 3 6 4 2 6" xfId="36061"/>
    <cellStyle name="Cálculo 2 3 6 4 2 7" xfId="38787"/>
    <cellStyle name="Cálculo 2 3 6 4 3" xfId="11989"/>
    <cellStyle name="Cálculo 2 3 6 4 4" xfId="18992"/>
    <cellStyle name="Cálculo 2 3 6 4 5" xfId="24645"/>
    <cellStyle name="Cálculo 2 3 6 4 6" xfId="17154"/>
    <cellStyle name="Cálculo 2 3 6 4 7" xfId="26087"/>
    <cellStyle name="Cálculo 2 3 6 4 8" xfId="25786"/>
    <cellStyle name="Cálculo 2 3 6 4 9" xfId="31307"/>
    <cellStyle name="Cálculo 2 3 6 5" xfId="3820"/>
    <cellStyle name="Cálculo 2 3 6 5 2" xfId="5342"/>
    <cellStyle name="Cálculo 2 3 6 5 2 2" xfId="14496"/>
    <cellStyle name="Cálculo 2 3 6 5 2 3" xfId="21492"/>
    <cellStyle name="Cálculo 2 3 6 5 2 4" xfId="18348"/>
    <cellStyle name="Cálculo 2 3 6 5 2 5" xfId="32387"/>
    <cellStyle name="Cálculo 2 3 6 5 2 6" xfId="36062"/>
    <cellStyle name="Cálculo 2 3 6 5 2 7" xfId="38788"/>
    <cellStyle name="Cálculo 2 3 6 5 3" xfId="12974"/>
    <cellStyle name="Cálculo 2 3 6 5 4" xfId="19973"/>
    <cellStyle name="Cálculo 2 3 6 5 5" xfId="27920"/>
    <cellStyle name="Cálculo 2 3 6 5 6" xfId="28128"/>
    <cellStyle name="Cálculo 2 3 6 5 7" xfId="24117"/>
    <cellStyle name="Cálculo 2 3 6 5 8" xfId="31141"/>
    <cellStyle name="Cálculo 2 3 6 5 9" xfId="35021"/>
    <cellStyle name="Cálculo 2 3 6 6" xfId="5338"/>
    <cellStyle name="Cálculo 2 3 6 6 2" xfId="14492"/>
    <cellStyle name="Cálculo 2 3 6 6 3" xfId="21488"/>
    <cellStyle name="Cálculo 2 3 6 6 4" xfId="24949"/>
    <cellStyle name="Cálculo 2 3 6 6 5" xfId="32383"/>
    <cellStyle name="Cálculo 2 3 6 6 6" xfId="36058"/>
    <cellStyle name="Cálculo 2 3 6 6 7" xfId="38784"/>
    <cellStyle name="Cálculo 2 3 6 7" xfId="10774"/>
    <cellStyle name="Cálculo 2 3 6 8" xfId="16541"/>
    <cellStyle name="Cálculo 2 3 6 9" xfId="28686"/>
    <cellStyle name="Cálculo 2 3 7" xfId="2448"/>
    <cellStyle name="Cálculo 2 3 7 2" xfId="5343"/>
    <cellStyle name="Cálculo 2 3 7 2 2" xfId="14497"/>
    <cellStyle name="Cálculo 2 3 7 2 3" xfId="21493"/>
    <cellStyle name="Cálculo 2 3 7 2 4" xfId="26907"/>
    <cellStyle name="Cálculo 2 3 7 2 5" xfId="32388"/>
    <cellStyle name="Cálculo 2 3 7 2 6" xfId="36063"/>
    <cellStyle name="Cálculo 2 3 7 2 7" xfId="38789"/>
    <cellStyle name="Cálculo 2 3 7 3" xfId="11602"/>
    <cellStyle name="Cálculo 2 3 7 4" xfId="18605"/>
    <cellStyle name="Cálculo 2 3 7 5" xfId="25341"/>
    <cellStyle name="Cálculo 2 3 7 6" xfId="26194"/>
    <cellStyle name="Cálculo 2 3 7 7" xfId="29093"/>
    <cellStyle name="Cálculo 2 3 7 8" xfId="30874"/>
    <cellStyle name="Cálculo 2 3 7 9" xfId="29608"/>
    <cellStyle name="Cálculo 2 3 8" xfId="2923"/>
    <cellStyle name="Cálculo 2 3 8 2" xfId="5344"/>
    <cellStyle name="Cálculo 2 3 8 2 2" xfId="14498"/>
    <cellStyle name="Cálculo 2 3 8 2 3" xfId="21494"/>
    <cellStyle name="Cálculo 2 3 8 2 4" xfId="24315"/>
    <cellStyle name="Cálculo 2 3 8 2 5" xfId="32389"/>
    <cellStyle name="Cálculo 2 3 8 2 6" xfId="36064"/>
    <cellStyle name="Cálculo 2 3 8 2 7" xfId="38790"/>
    <cellStyle name="Cálculo 2 3 8 3" xfId="12077"/>
    <cellStyle name="Cálculo 2 3 8 4" xfId="19080"/>
    <cellStyle name="Cálculo 2 3 8 5" xfId="24664"/>
    <cellStyle name="Cálculo 2 3 8 6" xfId="26381"/>
    <cellStyle name="Cálculo 2 3 8 7" xfId="29873"/>
    <cellStyle name="Cálculo 2 3 8 8" xfId="33849"/>
    <cellStyle name="Cálculo 2 3 8 9" xfId="37411"/>
    <cellStyle name="Cálculo 2 3 9" xfId="3110"/>
    <cellStyle name="Cálculo 2 3 9 2" xfId="5345"/>
    <cellStyle name="Cálculo 2 3 9 2 2" xfId="14499"/>
    <cellStyle name="Cálculo 2 3 9 2 3" xfId="21495"/>
    <cellStyle name="Cálculo 2 3 9 2 4" xfId="10140"/>
    <cellStyle name="Cálculo 2 3 9 2 5" xfId="32390"/>
    <cellStyle name="Cálculo 2 3 9 2 6" xfId="36065"/>
    <cellStyle name="Cálculo 2 3 9 2 7" xfId="38791"/>
    <cellStyle name="Cálculo 2 3 9 3" xfId="12264"/>
    <cellStyle name="Cálculo 2 3 9 4" xfId="19267"/>
    <cellStyle name="Cálculo 2 3 9 5" xfId="28265"/>
    <cellStyle name="Cálculo 2 3 9 6" xfId="17597"/>
    <cellStyle name="Cálculo 2 3 9 7" xfId="29785"/>
    <cellStyle name="Cálculo 2 3 9 8" xfId="33759"/>
    <cellStyle name="Cálculo 2 3 9 9" xfId="37321"/>
    <cellStyle name="Cálculo 2 4" xfId="1137"/>
    <cellStyle name="Cálculo 2 4 10" xfId="4182"/>
    <cellStyle name="Cálculo 2 4 10 2" xfId="5346"/>
    <cellStyle name="Cálculo 2 4 10 2 2" xfId="14500"/>
    <cellStyle name="Cálculo 2 4 10 2 3" xfId="21496"/>
    <cellStyle name="Cálculo 2 4 10 2 4" xfId="26905"/>
    <cellStyle name="Cálculo 2 4 10 2 5" xfId="32391"/>
    <cellStyle name="Cálculo 2 4 10 2 6" xfId="36066"/>
    <cellStyle name="Cálculo 2 4 10 2 7" xfId="38792"/>
    <cellStyle name="Cálculo 2 4 10 3" xfId="13336"/>
    <cellStyle name="Cálculo 2 4 10 4" xfId="20334"/>
    <cellStyle name="Cálculo 2 4 10 5" xfId="24735"/>
    <cellStyle name="Cálculo 2 4 10 6" xfId="28566"/>
    <cellStyle name="Cálculo 2 4 10 7" xfId="21335"/>
    <cellStyle name="Cálculo 2 4 10 8" xfId="33379"/>
    <cellStyle name="Cálculo 2 4 10 9" xfId="37054"/>
    <cellStyle name="Cálculo 2 4 11" xfId="2221"/>
    <cellStyle name="Cálculo 2 4 11 2" xfId="5347"/>
    <cellStyle name="Cálculo 2 4 11 2 2" xfId="14501"/>
    <cellStyle name="Cálculo 2 4 11 2 3" xfId="21497"/>
    <cellStyle name="Cálculo 2 4 11 2 4" xfId="24070"/>
    <cellStyle name="Cálculo 2 4 11 2 5" xfId="32392"/>
    <cellStyle name="Cálculo 2 4 11 2 6" xfId="36067"/>
    <cellStyle name="Cálculo 2 4 11 2 7" xfId="38793"/>
    <cellStyle name="Cálculo 2 4 11 3" xfId="11375"/>
    <cellStyle name="Cálculo 2 4 11 4" xfId="18378"/>
    <cellStyle name="Cálculo 2 4 11 5" xfId="17805"/>
    <cellStyle name="Cálculo 2 4 11 6" xfId="26098"/>
    <cellStyle name="Cálculo 2 4 11 7" xfId="26039"/>
    <cellStyle name="Cálculo 2 4 11 8" xfId="19773"/>
    <cellStyle name="Cálculo 2 4 11 9" xfId="35076"/>
    <cellStyle name="Cálculo 2 4 12" xfId="10291"/>
    <cellStyle name="Cálculo 2 4 13" xfId="17278"/>
    <cellStyle name="Cálculo 2 4 14" xfId="24375"/>
    <cellStyle name="Cálculo 2 4 15" xfId="31221"/>
    <cellStyle name="Cálculo 2 4 16" xfId="25839"/>
    <cellStyle name="Cálculo 2 4 17" xfId="31241"/>
    <cellStyle name="Cálculo 2 4 2" xfId="2344"/>
    <cellStyle name="Cálculo 2 4 2 10" xfId="9532"/>
    <cellStyle name="Cálculo 2 4 2 11" xfId="26146"/>
    <cellStyle name="Cálculo 2 4 2 12" xfId="30158"/>
    <cellStyle name="Cálculo 2 4 2 13" xfId="17294"/>
    <cellStyle name="Cálculo 2 4 2 14" xfId="31608"/>
    <cellStyle name="Cálculo 2 4 2 2" xfId="2744"/>
    <cellStyle name="Cálculo 2 4 2 2 2" xfId="5349"/>
    <cellStyle name="Cálculo 2 4 2 2 2 2" xfId="14503"/>
    <cellStyle name="Cálculo 2 4 2 2 2 3" xfId="21499"/>
    <cellStyle name="Cálculo 2 4 2 2 2 4" xfId="22824"/>
    <cellStyle name="Cálculo 2 4 2 2 2 5" xfId="32394"/>
    <cellStyle name="Cálculo 2 4 2 2 2 6" xfId="36069"/>
    <cellStyle name="Cálculo 2 4 2 2 2 7" xfId="38795"/>
    <cellStyle name="Cálculo 2 4 2 2 3" xfId="11898"/>
    <cellStyle name="Cálculo 2 4 2 2 4" xfId="18901"/>
    <cellStyle name="Cálculo 2 4 2 2 5" xfId="17799"/>
    <cellStyle name="Cálculo 2 4 2 2 6" xfId="26331"/>
    <cellStyle name="Cálculo 2 4 2 2 7" xfId="29961"/>
    <cellStyle name="Cálculo 2 4 2 2 8" xfId="33922"/>
    <cellStyle name="Cálculo 2 4 2 2 9" xfId="37484"/>
    <cellStyle name="Cálculo 2 4 2 3" xfId="4026"/>
    <cellStyle name="Cálculo 2 4 2 3 2" xfId="5350"/>
    <cellStyle name="Cálculo 2 4 2 3 2 2" xfId="14504"/>
    <cellStyle name="Cálculo 2 4 2 3 2 3" xfId="21500"/>
    <cellStyle name="Cálculo 2 4 2 3 2 4" xfId="26910"/>
    <cellStyle name="Cálculo 2 4 2 3 2 5" xfId="32395"/>
    <cellStyle name="Cálculo 2 4 2 3 2 6" xfId="36070"/>
    <cellStyle name="Cálculo 2 4 2 3 2 7" xfId="38796"/>
    <cellStyle name="Cálculo 2 4 2 3 3" xfId="13180"/>
    <cellStyle name="Cálculo 2 4 2 3 4" xfId="20178"/>
    <cellStyle name="Cálculo 2 4 2 3 5" xfId="22626"/>
    <cellStyle name="Cálculo 2 4 2 3 6" xfId="27886"/>
    <cellStyle name="Cálculo 2 4 2 3 7" xfId="18193"/>
    <cellStyle name="Cálculo 2 4 2 3 8" xfId="31683"/>
    <cellStyle name="Cálculo 2 4 2 3 9" xfId="35363"/>
    <cellStyle name="Cálculo 2 4 2 4" xfId="4464"/>
    <cellStyle name="Cálculo 2 4 2 4 2" xfId="5351"/>
    <cellStyle name="Cálculo 2 4 2 4 2 2" xfId="14505"/>
    <cellStyle name="Cálculo 2 4 2 4 2 3" xfId="21501"/>
    <cellStyle name="Cálculo 2 4 2 4 2 4" xfId="22823"/>
    <cellStyle name="Cálculo 2 4 2 4 2 5" xfId="32396"/>
    <cellStyle name="Cálculo 2 4 2 4 2 6" xfId="36071"/>
    <cellStyle name="Cálculo 2 4 2 4 2 7" xfId="38797"/>
    <cellStyle name="Cálculo 2 4 2 4 3" xfId="13618"/>
    <cellStyle name="Cálculo 2 4 2 4 4" xfId="20616"/>
    <cellStyle name="Cálculo 2 4 2 4 5" xfId="27601"/>
    <cellStyle name="Cálculo 2 4 2 4 6" xfId="18170"/>
    <cellStyle name="Cálculo 2 4 2 4 7" xfId="9419"/>
    <cellStyle name="Cálculo 2 4 2 4 8" xfId="32281"/>
    <cellStyle name="Cálculo 2 4 2 4 9" xfId="35956"/>
    <cellStyle name="Cálculo 2 4 2 5" xfId="4718"/>
    <cellStyle name="Cálculo 2 4 2 5 2" xfId="5352"/>
    <cellStyle name="Cálculo 2 4 2 5 2 2" xfId="14506"/>
    <cellStyle name="Cálculo 2 4 2 5 2 3" xfId="21502"/>
    <cellStyle name="Cálculo 2 4 2 5 2 4" xfId="26911"/>
    <cellStyle name="Cálculo 2 4 2 5 2 5" xfId="32397"/>
    <cellStyle name="Cálculo 2 4 2 5 2 6" xfId="36072"/>
    <cellStyle name="Cálculo 2 4 2 5 2 7" xfId="38798"/>
    <cellStyle name="Cálculo 2 4 2 5 3" xfId="13872"/>
    <cellStyle name="Cálculo 2 4 2 5 4" xfId="20870"/>
    <cellStyle name="Cálculo 2 4 2 5 5" xfId="27475"/>
    <cellStyle name="Cálculo 2 4 2 5 6" xfId="28921"/>
    <cellStyle name="Cálculo 2 4 2 5 7" xfId="26804"/>
    <cellStyle name="Cálculo 2 4 2 5 8" xfId="32162"/>
    <cellStyle name="Cálculo 2 4 2 5 9" xfId="35837"/>
    <cellStyle name="Cálculo 2 4 2 6" xfId="4964"/>
    <cellStyle name="Cálculo 2 4 2 6 2" xfId="5353"/>
    <cellStyle name="Cálculo 2 4 2 6 2 2" xfId="14507"/>
    <cellStyle name="Cálculo 2 4 2 6 2 3" xfId="21503"/>
    <cellStyle name="Cálculo 2 4 2 6 2 4" xfId="26904"/>
    <cellStyle name="Cálculo 2 4 2 6 2 5" xfId="32398"/>
    <cellStyle name="Cálculo 2 4 2 6 2 6" xfId="36073"/>
    <cellStyle name="Cálculo 2 4 2 6 2 7" xfId="38799"/>
    <cellStyle name="Cálculo 2 4 2 6 3" xfId="14118"/>
    <cellStyle name="Cálculo 2 4 2 6 4" xfId="21116"/>
    <cellStyle name="Cálculo 2 4 2 6 5" xfId="27357"/>
    <cellStyle name="Cálculo 2 4 2 6 6" xfId="9173"/>
    <cellStyle name="Cálculo 2 4 2 6 7" xfId="32010"/>
    <cellStyle name="Cálculo 2 4 2 6 8" xfId="35688"/>
    <cellStyle name="Cálculo 2 4 2 6 9" xfId="38599"/>
    <cellStyle name="Cálculo 2 4 2 7" xfId="5348"/>
    <cellStyle name="Cálculo 2 4 2 7 2" xfId="14502"/>
    <cellStyle name="Cálculo 2 4 2 7 3" xfId="21498"/>
    <cellStyle name="Cálculo 2 4 2 7 4" xfId="26909"/>
    <cellStyle name="Cálculo 2 4 2 7 5" xfId="32393"/>
    <cellStyle name="Cálculo 2 4 2 7 6" xfId="36068"/>
    <cellStyle name="Cálculo 2 4 2 7 7" xfId="38794"/>
    <cellStyle name="Cálculo 2 4 2 8" xfId="11498"/>
    <cellStyle name="Cálculo 2 4 2 9" xfId="18501"/>
    <cellStyle name="Cálculo 2 4 3" xfId="2372"/>
    <cellStyle name="Cálculo 2 4 3 10" xfId="25465"/>
    <cellStyle name="Cálculo 2 4 3 11" xfId="26157"/>
    <cellStyle name="Cálculo 2 4 3 12" xfId="30145"/>
    <cellStyle name="Cálculo 2 4 3 13" xfId="34121"/>
    <cellStyle name="Cálculo 2 4 3 14" xfId="37683"/>
    <cellStyle name="Cálculo 2 4 3 2" xfId="2772"/>
    <cellStyle name="Cálculo 2 4 3 2 2" xfId="5355"/>
    <cellStyle name="Cálculo 2 4 3 2 2 2" xfId="14509"/>
    <cellStyle name="Cálculo 2 4 3 2 2 3" xfId="21505"/>
    <cellStyle name="Cálculo 2 4 3 2 2 4" xfId="9165"/>
    <cellStyle name="Cálculo 2 4 3 2 2 5" xfId="32400"/>
    <cellStyle name="Cálculo 2 4 3 2 2 6" xfId="36075"/>
    <cellStyle name="Cálculo 2 4 3 2 2 7" xfId="38801"/>
    <cellStyle name="Cálculo 2 4 3 2 3" xfId="11926"/>
    <cellStyle name="Cálculo 2 4 3 2 4" xfId="18929"/>
    <cellStyle name="Cálculo 2 4 3 2 5" xfId="23998"/>
    <cellStyle name="Cálculo 2 4 3 2 6" xfId="26342"/>
    <cellStyle name="Cálculo 2 4 3 2 7" xfId="22874"/>
    <cellStyle name="Cálculo 2 4 3 2 8" xfId="25706"/>
    <cellStyle name="Cálculo 2 4 3 2 9" xfId="17591"/>
    <cellStyle name="Cálculo 2 4 3 3" xfId="4054"/>
    <cellStyle name="Cálculo 2 4 3 3 2" xfId="5356"/>
    <cellStyle name="Cálculo 2 4 3 3 2 2" xfId="14510"/>
    <cellStyle name="Cálculo 2 4 3 3 2 3" xfId="21506"/>
    <cellStyle name="Cálculo 2 4 3 3 2 4" xfId="26913"/>
    <cellStyle name="Cálculo 2 4 3 3 2 5" xfId="32401"/>
    <cellStyle name="Cálculo 2 4 3 3 2 6" xfId="36076"/>
    <cellStyle name="Cálculo 2 4 3 3 2 7" xfId="38802"/>
    <cellStyle name="Cálculo 2 4 3 3 3" xfId="13208"/>
    <cellStyle name="Cálculo 2 4 3 3 4" xfId="20206"/>
    <cellStyle name="Cálculo 2 4 3 3 5" xfId="27804"/>
    <cellStyle name="Cálculo 2 4 3 3 6" xfId="28559"/>
    <cellStyle name="Cálculo 2 4 3 3 7" xfId="10216"/>
    <cellStyle name="Cálculo 2 4 3 3 8" xfId="33437"/>
    <cellStyle name="Cálculo 2 4 3 3 9" xfId="37112"/>
    <cellStyle name="Cálculo 2 4 3 4" xfId="4492"/>
    <cellStyle name="Cálculo 2 4 3 4 2" xfId="5357"/>
    <cellStyle name="Cálculo 2 4 3 4 2 2" xfId="14511"/>
    <cellStyle name="Cálculo 2 4 3 4 2 3" xfId="21507"/>
    <cellStyle name="Cálculo 2 4 3 4 2 4" xfId="26916"/>
    <cellStyle name="Cálculo 2 4 3 4 2 5" xfId="32402"/>
    <cellStyle name="Cálculo 2 4 3 4 2 6" xfId="36077"/>
    <cellStyle name="Cálculo 2 4 3 4 2 7" xfId="38803"/>
    <cellStyle name="Cálculo 2 4 3 4 3" xfId="13646"/>
    <cellStyle name="Cálculo 2 4 3 4 4" xfId="20644"/>
    <cellStyle name="Cálculo 2 4 3 4 5" xfId="24753"/>
    <cellStyle name="Cálculo 2 4 3 4 6" xfId="24346"/>
    <cellStyle name="Cálculo 2 4 3 4 7" xfId="25351"/>
    <cellStyle name="Cálculo 2 4 3 4 8" xfId="26065"/>
    <cellStyle name="Cálculo 2 4 3 4 9" xfId="17665"/>
    <cellStyle name="Cálculo 2 4 3 5" xfId="4746"/>
    <cellStyle name="Cálculo 2 4 3 5 2" xfId="5358"/>
    <cellStyle name="Cálculo 2 4 3 5 2 2" xfId="14512"/>
    <cellStyle name="Cálculo 2 4 3 5 2 3" xfId="21508"/>
    <cellStyle name="Cálculo 2 4 3 5 2 4" xfId="26914"/>
    <cellStyle name="Cálculo 2 4 3 5 2 5" xfId="32403"/>
    <cellStyle name="Cálculo 2 4 3 5 2 6" xfId="36078"/>
    <cellStyle name="Cálculo 2 4 3 5 2 7" xfId="38804"/>
    <cellStyle name="Cálculo 2 4 3 5 3" xfId="13900"/>
    <cellStyle name="Cálculo 2 4 3 5 4" xfId="20898"/>
    <cellStyle name="Cálculo 2 4 3 5 5" xfId="22775"/>
    <cellStyle name="Cálculo 2 4 3 5 6" xfId="22745"/>
    <cellStyle name="Cálculo 2 4 3 5 7" xfId="24975"/>
    <cellStyle name="Cálculo 2 4 3 5 8" xfId="31187"/>
    <cellStyle name="Cálculo 2 4 3 5 9" xfId="30233"/>
    <cellStyle name="Cálculo 2 4 3 6" xfId="4992"/>
    <cellStyle name="Cálculo 2 4 3 6 2" xfId="5359"/>
    <cellStyle name="Cálculo 2 4 3 6 2 2" xfId="14513"/>
    <cellStyle name="Cálculo 2 4 3 6 2 3" xfId="21509"/>
    <cellStyle name="Cálculo 2 4 3 6 2 4" xfId="24322"/>
    <cellStyle name="Cálculo 2 4 3 6 2 5" xfId="32404"/>
    <cellStyle name="Cálculo 2 4 3 6 2 6" xfId="36079"/>
    <cellStyle name="Cálculo 2 4 3 6 2 7" xfId="38805"/>
    <cellStyle name="Cálculo 2 4 3 6 3" xfId="14146"/>
    <cellStyle name="Cálculo 2 4 3 6 4" xfId="21144"/>
    <cellStyle name="Cálculo 2 4 3 6 5" xfId="24045"/>
    <cellStyle name="Cálculo 2 4 3 6 6" xfId="10012"/>
    <cellStyle name="Cálculo 2 4 3 6 7" xfId="32038"/>
    <cellStyle name="Cálculo 2 4 3 6 8" xfId="35716"/>
    <cellStyle name="Cálculo 2 4 3 6 9" xfId="38627"/>
    <cellStyle name="Cálculo 2 4 3 7" xfId="5354"/>
    <cellStyle name="Cálculo 2 4 3 7 2" xfId="14508"/>
    <cellStyle name="Cálculo 2 4 3 7 3" xfId="21504"/>
    <cellStyle name="Cálculo 2 4 3 7 4" xfId="24947"/>
    <cellStyle name="Cálculo 2 4 3 7 5" xfId="32399"/>
    <cellStyle name="Cálculo 2 4 3 7 6" xfId="36074"/>
    <cellStyle name="Cálculo 2 4 3 7 7" xfId="38800"/>
    <cellStyle name="Cálculo 2 4 3 8" xfId="11526"/>
    <cellStyle name="Cálculo 2 4 3 9" xfId="18529"/>
    <cellStyle name="Cálculo 2 4 4" xfId="2396"/>
    <cellStyle name="Cálculo 2 4 4 10" xfId="22728"/>
    <cellStyle name="Cálculo 2 4 4 11" xfId="9968"/>
    <cellStyle name="Cálculo 2 4 4 12" xfId="30134"/>
    <cellStyle name="Cálculo 2 4 4 13" xfId="34105"/>
    <cellStyle name="Cálculo 2 4 4 14" xfId="37667"/>
    <cellStyle name="Cálculo 2 4 4 2" xfId="2796"/>
    <cellStyle name="Cálculo 2 4 4 2 2" xfId="5361"/>
    <cellStyle name="Cálculo 2 4 4 2 2 2" xfId="14515"/>
    <cellStyle name="Cálculo 2 4 4 2 2 3" xfId="21511"/>
    <cellStyle name="Cálculo 2 4 4 2 2 4" xfId="26912"/>
    <cellStyle name="Cálculo 2 4 4 2 2 5" xfId="32406"/>
    <cellStyle name="Cálculo 2 4 4 2 2 6" xfId="36081"/>
    <cellStyle name="Cálculo 2 4 4 2 2 7" xfId="38807"/>
    <cellStyle name="Cálculo 2 4 4 2 3" xfId="11950"/>
    <cellStyle name="Cálculo 2 4 4 2 4" xfId="18953"/>
    <cellStyle name="Cálculo 2 4 4 2 5" xfId="28382"/>
    <cellStyle name="Cálculo 2 4 4 2 6" xfId="26345"/>
    <cellStyle name="Cálculo 2 4 4 2 7" xfId="29935"/>
    <cellStyle name="Cálculo 2 4 4 2 8" xfId="33912"/>
    <cellStyle name="Cálculo 2 4 4 2 9" xfId="37474"/>
    <cellStyle name="Cálculo 2 4 4 3" xfId="4078"/>
    <cellStyle name="Cálculo 2 4 4 3 2" xfId="5362"/>
    <cellStyle name="Cálculo 2 4 4 3 2 2" xfId="14516"/>
    <cellStyle name="Cálculo 2 4 4 3 2 3" xfId="21512"/>
    <cellStyle name="Cálculo 2 4 4 3 2 4" xfId="9466"/>
    <cellStyle name="Cálculo 2 4 4 3 2 5" xfId="32407"/>
    <cellStyle name="Cálculo 2 4 4 3 2 6" xfId="36082"/>
    <cellStyle name="Cálculo 2 4 4 3 2 7" xfId="38808"/>
    <cellStyle name="Cálculo 2 4 4 3 3" xfId="13232"/>
    <cellStyle name="Cálculo 2 4 4 3 4" xfId="20230"/>
    <cellStyle name="Cálculo 2 4 4 3 5" xfId="27792"/>
    <cellStyle name="Cálculo 2 4 4 3 6" xfId="26648"/>
    <cellStyle name="Cálculo 2 4 4 3 7" xfId="24836"/>
    <cellStyle name="Cálculo 2 4 4 3 8" xfId="29734"/>
    <cellStyle name="Cálculo 2 4 4 3 9" xfId="31585"/>
    <cellStyle name="Cálculo 2 4 4 4" xfId="4516"/>
    <cellStyle name="Cálculo 2 4 4 4 2" xfId="5363"/>
    <cellStyle name="Cálculo 2 4 4 4 2 2" xfId="14517"/>
    <cellStyle name="Cálculo 2 4 4 4 2 3" xfId="21513"/>
    <cellStyle name="Cálculo 2 4 4 4 2 4" xfId="22822"/>
    <cellStyle name="Cálculo 2 4 4 4 2 5" xfId="32408"/>
    <cellStyle name="Cálculo 2 4 4 4 2 6" xfId="36083"/>
    <cellStyle name="Cálculo 2 4 4 4 2 7" xfId="38809"/>
    <cellStyle name="Cálculo 2 4 4 4 3" xfId="13670"/>
    <cellStyle name="Cálculo 2 4 4 4 4" xfId="20668"/>
    <cellStyle name="Cálculo 2 4 4 4 5" xfId="24757"/>
    <cellStyle name="Cálculo 2 4 4 4 6" xfId="29529"/>
    <cellStyle name="Cálculo 2 4 4 4 7" xfId="19699"/>
    <cellStyle name="Cálculo 2 4 4 4 8" xfId="24139"/>
    <cellStyle name="Cálculo 2 4 4 4 9" xfId="31247"/>
    <cellStyle name="Cálculo 2 4 4 5" xfId="4770"/>
    <cellStyle name="Cálculo 2 4 4 5 2" xfId="5364"/>
    <cellStyle name="Cálculo 2 4 4 5 2 2" xfId="14518"/>
    <cellStyle name="Cálculo 2 4 4 5 2 3" xfId="21514"/>
    <cellStyle name="Cálculo 2 4 4 5 2 4" xfId="26917"/>
    <cellStyle name="Cálculo 2 4 4 5 2 5" xfId="32409"/>
    <cellStyle name="Cálculo 2 4 4 5 2 6" xfId="36084"/>
    <cellStyle name="Cálculo 2 4 4 5 2 7" xfId="38810"/>
    <cellStyle name="Cálculo 2 4 4 5 3" xfId="13924"/>
    <cellStyle name="Cálculo 2 4 4 5 4" xfId="20922"/>
    <cellStyle name="Cálculo 2 4 4 5 5" xfId="27453"/>
    <cellStyle name="Cálculo 2 4 4 5 6" xfId="19706"/>
    <cellStyle name="Cálculo 2 4 4 5 7" xfId="17300"/>
    <cellStyle name="Cálculo 2 4 4 5 8" xfId="22663"/>
    <cellStyle name="Cálculo 2 4 4 5 9" xfId="25635"/>
    <cellStyle name="Cálculo 2 4 4 6" xfId="5016"/>
    <cellStyle name="Cálculo 2 4 4 6 2" xfId="5365"/>
    <cellStyle name="Cálculo 2 4 4 6 2 2" xfId="14519"/>
    <cellStyle name="Cálculo 2 4 4 6 2 3" xfId="21515"/>
    <cellStyle name="Cálculo 2 4 4 6 2 4" xfId="9181"/>
    <cellStyle name="Cálculo 2 4 4 6 2 5" xfId="32410"/>
    <cellStyle name="Cálculo 2 4 4 6 2 6" xfId="36085"/>
    <cellStyle name="Cálculo 2 4 4 6 2 7" xfId="38811"/>
    <cellStyle name="Cálculo 2 4 4 6 3" xfId="14170"/>
    <cellStyle name="Cálculo 2 4 4 6 4" xfId="21168"/>
    <cellStyle name="Cálculo 2 4 4 6 5" xfId="24823"/>
    <cellStyle name="Cálculo 2 4 4 6 6" xfId="22838"/>
    <cellStyle name="Cálculo 2 4 4 6 7" xfId="32062"/>
    <cellStyle name="Cálculo 2 4 4 6 8" xfId="35740"/>
    <cellStyle name="Cálculo 2 4 4 6 9" xfId="38651"/>
    <cellStyle name="Cálculo 2 4 4 7" xfId="5360"/>
    <cellStyle name="Cálculo 2 4 4 7 2" xfId="14514"/>
    <cellStyle name="Cálculo 2 4 4 7 3" xfId="21510"/>
    <cellStyle name="Cálculo 2 4 4 7 4" xfId="26915"/>
    <cellStyle name="Cálculo 2 4 4 7 5" xfId="32405"/>
    <cellStyle name="Cálculo 2 4 4 7 6" xfId="36080"/>
    <cellStyle name="Cálculo 2 4 4 7 7" xfId="38806"/>
    <cellStyle name="Cálculo 2 4 4 8" xfId="11550"/>
    <cellStyle name="Cálculo 2 4 4 9" xfId="18553"/>
    <cellStyle name="Cálculo 2 4 5" xfId="2420"/>
    <cellStyle name="Cálculo 2 4 5 10" xfId="9544"/>
    <cellStyle name="Cálculo 2 4 5 11" xfId="17768"/>
    <cellStyle name="Cálculo 2 4 5 12" xfId="30121"/>
    <cellStyle name="Cálculo 2 4 5 13" xfId="34082"/>
    <cellStyle name="Cálculo 2 4 5 14" xfId="37644"/>
    <cellStyle name="Cálculo 2 4 5 2" xfId="2820"/>
    <cellStyle name="Cálculo 2 4 5 2 2" xfId="5367"/>
    <cellStyle name="Cálculo 2 4 5 2 2 2" xfId="14521"/>
    <cellStyle name="Cálculo 2 4 5 2 2 3" xfId="21517"/>
    <cellStyle name="Cálculo 2 4 5 2 2 4" xfId="26918"/>
    <cellStyle name="Cálculo 2 4 5 2 2 5" xfId="32412"/>
    <cellStyle name="Cálculo 2 4 5 2 2 6" xfId="36087"/>
    <cellStyle name="Cálculo 2 4 5 2 2 7" xfId="38813"/>
    <cellStyle name="Cálculo 2 4 5 2 3" xfId="11974"/>
    <cellStyle name="Cálculo 2 4 5 2 4" xfId="18977"/>
    <cellStyle name="Cálculo 2 4 5 2 5" xfId="28366"/>
    <cellStyle name="Cálculo 2 4 5 2 6" xfId="26354"/>
    <cellStyle name="Cálculo 2 4 5 2 7" xfId="25080"/>
    <cellStyle name="Cálculo 2 4 5 2 8" xfId="25683"/>
    <cellStyle name="Cálculo 2 4 5 2 9" xfId="23087"/>
    <cellStyle name="Cálculo 2 4 5 3" xfId="4102"/>
    <cellStyle name="Cálculo 2 4 5 3 2" xfId="5368"/>
    <cellStyle name="Cálculo 2 4 5 3 2 2" xfId="14522"/>
    <cellStyle name="Cálculo 2 4 5 3 2 3" xfId="21518"/>
    <cellStyle name="Cálculo 2 4 5 3 2 4" xfId="26903"/>
    <cellStyle name="Cálculo 2 4 5 3 2 5" xfId="32413"/>
    <cellStyle name="Cálculo 2 4 5 3 2 6" xfId="36088"/>
    <cellStyle name="Cálculo 2 4 5 3 2 7" xfId="38814"/>
    <cellStyle name="Cálculo 2 4 5 3 3" xfId="13256"/>
    <cellStyle name="Cálculo 2 4 5 3 4" xfId="20254"/>
    <cellStyle name="Cálculo 2 4 5 3 5" xfId="24012"/>
    <cellStyle name="Cálculo 2 4 5 3 6" xfId="26656"/>
    <cellStyle name="Cálculo 2 4 5 3 7" xfId="28821"/>
    <cellStyle name="Cálculo 2 4 5 3 8" xfId="33418"/>
    <cellStyle name="Cálculo 2 4 5 3 9" xfId="37093"/>
    <cellStyle name="Cálculo 2 4 5 4" xfId="4540"/>
    <cellStyle name="Cálculo 2 4 5 4 2" xfId="5369"/>
    <cellStyle name="Cálculo 2 4 5 4 2 2" xfId="14523"/>
    <cellStyle name="Cálculo 2 4 5 4 2 3" xfId="21519"/>
    <cellStyle name="Cálculo 2 4 5 4 2 4" xfId="24940"/>
    <cellStyle name="Cálculo 2 4 5 4 2 5" xfId="32414"/>
    <cellStyle name="Cálculo 2 4 5 4 2 6" xfId="36089"/>
    <cellStyle name="Cálculo 2 4 5 4 2 7" xfId="38815"/>
    <cellStyle name="Cálculo 2 4 5 4 3" xfId="13694"/>
    <cellStyle name="Cálculo 2 4 5 4 4" xfId="20692"/>
    <cellStyle name="Cálculo 2 4 5 4 5" xfId="25259"/>
    <cellStyle name="Cálculo 2 4 5 4 6" xfId="26712"/>
    <cellStyle name="Cálculo 2 4 5 4 7" xfId="9524"/>
    <cellStyle name="Cálculo 2 4 5 4 8" xfId="28747"/>
    <cellStyle name="Cálculo 2 4 5 4 9" xfId="30896"/>
    <cellStyle name="Cálculo 2 4 5 5" xfId="4794"/>
    <cellStyle name="Cálculo 2 4 5 5 2" xfId="5370"/>
    <cellStyle name="Cálculo 2 4 5 5 2 2" xfId="14524"/>
    <cellStyle name="Cálculo 2 4 5 5 2 3" xfId="21520"/>
    <cellStyle name="Cálculo 2 4 5 5 2 4" xfId="24945"/>
    <cellStyle name="Cálculo 2 4 5 5 2 5" xfId="32415"/>
    <cellStyle name="Cálculo 2 4 5 5 2 6" xfId="36090"/>
    <cellStyle name="Cálculo 2 4 5 5 2 7" xfId="38816"/>
    <cellStyle name="Cálculo 2 4 5 5 3" xfId="13948"/>
    <cellStyle name="Cálculo 2 4 5 5 4" xfId="20946"/>
    <cellStyle name="Cálculo 2 4 5 5 5" xfId="27441"/>
    <cellStyle name="Cálculo 2 4 5 5 6" xfId="25227"/>
    <cellStyle name="Cálculo 2 4 5 5 7" xfId="23273"/>
    <cellStyle name="Cálculo 2 4 5 5 8" xfId="31794"/>
    <cellStyle name="Cálculo 2 4 5 5 9" xfId="35473"/>
    <cellStyle name="Cálculo 2 4 5 6" xfId="5040"/>
    <cellStyle name="Cálculo 2 4 5 6 2" xfId="5371"/>
    <cellStyle name="Cálculo 2 4 5 6 2 2" xfId="14525"/>
    <cellStyle name="Cálculo 2 4 5 6 2 3" xfId="21521"/>
    <cellStyle name="Cálculo 2 4 5 6 2 4" xfId="26920"/>
    <cellStyle name="Cálculo 2 4 5 6 2 5" xfId="32416"/>
    <cellStyle name="Cálculo 2 4 5 6 2 6" xfId="36091"/>
    <cellStyle name="Cálculo 2 4 5 6 2 7" xfId="38817"/>
    <cellStyle name="Cálculo 2 4 5 6 3" xfId="14194"/>
    <cellStyle name="Cálculo 2 4 5 6 4" xfId="21192"/>
    <cellStyle name="Cálculo 2 4 5 6 5" xfId="27319"/>
    <cellStyle name="Cálculo 2 4 5 6 6" xfId="25000"/>
    <cellStyle name="Cálculo 2 4 5 6 7" xfId="32086"/>
    <cellStyle name="Cálculo 2 4 5 6 8" xfId="35764"/>
    <cellStyle name="Cálculo 2 4 5 6 9" xfId="38675"/>
    <cellStyle name="Cálculo 2 4 5 7" xfId="5366"/>
    <cellStyle name="Cálculo 2 4 5 7 2" xfId="14520"/>
    <cellStyle name="Cálculo 2 4 5 7 3" xfId="21516"/>
    <cellStyle name="Cálculo 2 4 5 7 4" xfId="19701"/>
    <cellStyle name="Cálculo 2 4 5 7 5" xfId="32411"/>
    <cellStyle name="Cálculo 2 4 5 7 6" xfId="36086"/>
    <cellStyle name="Cálculo 2 4 5 7 7" xfId="38812"/>
    <cellStyle name="Cálculo 2 4 5 8" xfId="11574"/>
    <cellStyle name="Cálculo 2 4 5 9" xfId="18577"/>
    <cellStyle name="Cálculo 2 4 6" xfId="2622"/>
    <cellStyle name="Cálculo 2 4 6 2" xfId="5372"/>
    <cellStyle name="Cálculo 2 4 6 2 2" xfId="14526"/>
    <cellStyle name="Cálculo 2 4 6 2 3" xfId="21522"/>
    <cellStyle name="Cálculo 2 4 6 2 4" xfId="26921"/>
    <cellStyle name="Cálculo 2 4 6 2 5" xfId="32417"/>
    <cellStyle name="Cálculo 2 4 6 2 6" xfId="36092"/>
    <cellStyle name="Cálculo 2 4 6 2 7" xfId="38818"/>
    <cellStyle name="Cálculo 2 4 6 3" xfId="11776"/>
    <cellStyle name="Cálculo 2 4 6 4" xfId="18779"/>
    <cellStyle name="Cálculo 2 4 6 5" xfId="22503"/>
    <cellStyle name="Cálculo 2 4 6 6" xfId="17468"/>
    <cellStyle name="Cálculo 2 4 6 7" xfId="28528"/>
    <cellStyle name="Cálculo 2 4 6 8" xfId="17173"/>
    <cellStyle name="Cálculo 2 4 6 9" xfId="25411"/>
    <cellStyle name="Cálculo 2 4 7" xfId="3190"/>
    <cellStyle name="Cálculo 2 4 7 2" xfId="5373"/>
    <cellStyle name="Cálculo 2 4 7 2 2" xfId="14527"/>
    <cellStyle name="Cálculo 2 4 7 2 3" xfId="21523"/>
    <cellStyle name="Cálculo 2 4 7 2 4" xfId="17269"/>
    <cellStyle name="Cálculo 2 4 7 2 5" xfId="32418"/>
    <cellStyle name="Cálculo 2 4 7 2 6" xfId="36093"/>
    <cellStyle name="Cálculo 2 4 7 2 7" xfId="38819"/>
    <cellStyle name="Cálculo 2 4 7 3" xfId="12344"/>
    <cellStyle name="Cálculo 2 4 7 4" xfId="19347"/>
    <cellStyle name="Cálculo 2 4 7 5" xfId="17651"/>
    <cellStyle name="Cálculo 2 4 7 6" xfId="26444"/>
    <cellStyle name="Cálculo 2 4 7 7" xfId="26605"/>
    <cellStyle name="Cálculo 2 4 7 8" xfId="33722"/>
    <cellStyle name="Cálculo 2 4 7 9" xfId="37284"/>
    <cellStyle name="Cálculo 2 4 8" xfId="3707"/>
    <cellStyle name="Cálculo 2 4 8 2" xfId="5374"/>
    <cellStyle name="Cálculo 2 4 8 2 2" xfId="14528"/>
    <cellStyle name="Cálculo 2 4 8 2 3" xfId="21524"/>
    <cellStyle name="Cálculo 2 4 8 2 4" xfId="26922"/>
    <cellStyle name="Cálculo 2 4 8 2 5" xfId="32419"/>
    <cellStyle name="Cálculo 2 4 8 2 6" xfId="36094"/>
    <cellStyle name="Cálculo 2 4 8 2 7" xfId="38820"/>
    <cellStyle name="Cálculo 2 4 8 3" xfId="12861"/>
    <cellStyle name="Cálculo 2 4 8 4" xfId="19860"/>
    <cellStyle name="Cálculo 2 4 8 5" xfId="27976"/>
    <cellStyle name="Cálculo 2 4 8 6" xfId="19454"/>
    <cellStyle name="Cálculo 2 4 8 7" xfId="19720"/>
    <cellStyle name="Cálculo 2 4 8 8" xfId="31628"/>
    <cellStyle name="Cálculo 2 4 8 9" xfId="35314"/>
    <cellStyle name="Cálculo 2 4 9" xfId="3713"/>
    <cellStyle name="Cálculo 2 4 9 2" xfId="5375"/>
    <cellStyle name="Cálculo 2 4 9 2 2" xfId="14529"/>
    <cellStyle name="Cálculo 2 4 9 2 3" xfId="21525"/>
    <cellStyle name="Cálculo 2 4 9 2 4" xfId="24321"/>
    <cellStyle name="Cálculo 2 4 9 2 5" xfId="32420"/>
    <cellStyle name="Cálculo 2 4 9 2 6" xfId="36095"/>
    <cellStyle name="Cálculo 2 4 9 2 7" xfId="38821"/>
    <cellStyle name="Cálculo 2 4 9 3" xfId="12867"/>
    <cellStyle name="Cálculo 2 4 9 4" xfId="19866"/>
    <cellStyle name="Cálculo 2 4 9 5" xfId="27973"/>
    <cellStyle name="Cálculo 2 4 9 6" xfId="28813"/>
    <cellStyle name="Cálculo 2 4 9 7" xfId="26015"/>
    <cellStyle name="Cálculo 2 4 9 8" xfId="33557"/>
    <cellStyle name="Cálculo 2 4 9 9" xfId="37225"/>
    <cellStyle name="Cálculo 2 5" xfId="1601"/>
    <cellStyle name="Cálculo 2 5 2" xfId="5376"/>
    <cellStyle name="Cálculo 2 5 2 2" xfId="14530"/>
    <cellStyle name="Cálculo 2 5 2 3" xfId="21526"/>
    <cellStyle name="Cálculo 2 5 2 4" xfId="26923"/>
    <cellStyle name="Cálculo 2 5 2 5" xfId="32421"/>
    <cellStyle name="Cálculo 2 5 2 6" xfId="36096"/>
    <cellStyle name="Cálculo 2 5 2 7" xfId="38822"/>
    <cellStyle name="Cálculo 2 5 3" xfId="10755"/>
    <cellStyle name="Cálculo 2 5 4" xfId="17021"/>
    <cellStyle name="Cálculo 2 5 5" xfId="28701"/>
    <cellStyle name="Cálculo 2 5 6" xfId="29047"/>
    <cellStyle name="Cálculo 2 5 7" xfId="17131"/>
    <cellStyle name="Cálculo 2 5 8" xfId="31813"/>
    <cellStyle name="Cálculo 2 5 9" xfId="35482"/>
    <cellStyle name="Cálculo 2 6" xfId="2434"/>
    <cellStyle name="Cálculo 2 6 2" xfId="5377"/>
    <cellStyle name="Cálculo 2 6 2 2" xfId="14531"/>
    <cellStyle name="Cálculo 2 6 2 3" xfId="21527"/>
    <cellStyle name="Cálculo 2 6 2 4" xfId="26926"/>
    <cellStyle name="Cálculo 2 6 2 5" xfId="32422"/>
    <cellStyle name="Cálculo 2 6 2 6" xfId="36097"/>
    <cellStyle name="Cálculo 2 6 2 7" xfId="38823"/>
    <cellStyle name="Cálculo 2 6 3" xfId="11588"/>
    <cellStyle name="Cálculo 2 6 4" xfId="18591"/>
    <cellStyle name="Cálculo 2 6 5" xfId="9555"/>
    <cellStyle name="Cálculo 2 6 6" xfId="25326"/>
    <cellStyle name="Cálculo 2 6 7" xfId="9284"/>
    <cellStyle name="Cálculo 2 6 8" xfId="31488"/>
    <cellStyle name="Cálculo 2 6 9" xfId="35197"/>
    <cellStyle name="Cálculo 2 7" xfId="9193"/>
    <cellStyle name="Cálculo 2 8" xfId="18212"/>
    <cellStyle name="Cálculo 2 9" xfId="29466"/>
    <cellStyle name="Cálculo 3" xfId="318"/>
    <cellStyle name="Cálculo 3 10" xfId="2444"/>
    <cellStyle name="Cálculo 3 10 2" xfId="5378"/>
    <cellStyle name="Cálculo 3 10 2 2" xfId="14532"/>
    <cellStyle name="Cálculo 3 10 2 3" xfId="21528"/>
    <cellStyle name="Cálculo 3 10 2 4" xfId="24072"/>
    <cellStyle name="Cálculo 3 10 2 5" xfId="32423"/>
    <cellStyle name="Cálculo 3 10 2 6" xfId="36098"/>
    <cellStyle name="Cálculo 3 10 2 7" xfId="38824"/>
    <cellStyle name="Cálculo 3 10 3" xfId="11598"/>
    <cellStyle name="Cálculo 3 10 4" xfId="18601"/>
    <cellStyle name="Cálculo 3 10 5" xfId="22483"/>
    <cellStyle name="Cálculo 3 10 6" xfId="22470"/>
    <cellStyle name="Cálculo 3 10 7" xfId="29016"/>
    <cellStyle name="Cálculo 3 10 8" xfId="21242"/>
    <cellStyle name="Cálculo 3 10 9" xfId="31329"/>
    <cellStyle name="Cálculo 3 11" xfId="2924"/>
    <cellStyle name="Cálculo 3 11 2" xfId="5379"/>
    <cellStyle name="Cálculo 3 11 2 2" xfId="14533"/>
    <cellStyle name="Cálculo 3 11 2 3" xfId="21529"/>
    <cellStyle name="Cálculo 3 11 2 4" xfId="26924"/>
    <cellStyle name="Cálculo 3 11 2 5" xfId="32424"/>
    <cellStyle name="Cálculo 3 11 2 6" xfId="36099"/>
    <cellStyle name="Cálculo 3 11 2 7" xfId="38825"/>
    <cellStyle name="Cálculo 3 11 3" xfId="12078"/>
    <cellStyle name="Cálculo 3 11 4" xfId="19081"/>
    <cellStyle name="Cálculo 3 11 5" xfId="24665"/>
    <cellStyle name="Cálculo 3 11 6" xfId="22849"/>
    <cellStyle name="Cálculo 3 11 7" xfId="22440"/>
    <cellStyle name="Cálculo 3 11 8" xfId="29657"/>
    <cellStyle name="Cálculo 3 11 9" xfId="33641"/>
    <cellStyle name="Cálculo 3 12" xfId="3109"/>
    <cellStyle name="Cálculo 3 12 2" xfId="5380"/>
    <cellStyle name="Cálculo 3 12 2 2" xfId="14534"/>
    <cellStyle name="Cálculo 3 12 2 3" xfId="21530"/>
    <cellStyle name="Cálculo 3 12 2 4" xfId="20038"/>
    <cellStyle name="Cálculo 3 12 2 5" xfId="32425"/>
    <cellStyle name="Cálculo 3 12 2 6" xfId="36100"/>
    <cellStyle name="Cálculo 3 12 2 7" xfId="38826"/>
    <cellStyle name="Cálculo 3 12 3" xfId="12263"/>
    <cellStyle name="Cálculo 3 12 4" xfId="19266"/>
    <cellStyle name="Cálculo 3 12 5" xfId="17539"/>
    <cellStyle name="Cálculo 3 12 6" xfId="29138"/>
    <cellStyle name="Cálculo 3 12 7" xfId="29782"/>
    <cellStyle name="Cálculo 3 12 8" xfId="29738"/>
    <cellStyle name="Cálculo 3 12 9" xfId="25837"/>
    <cellStyle name="Cálculo 3 13" xfId="3749"/>
    <cellStyle name="Cálculo 3 13 2" xfId="5381"/>
    <cellStyle name="Cálculo 3 13 2 2" xfId="14535"/>
    <cellStyle name="Cálculo 3 13 2 3" xfId="21531"/>
    <cellStyle name="Cálculo 3 13 2 4" xfId="26925"/>
    <cellStyle name="Cálculo 3 13 2 5" xfId="32426"/>
    <cellStyle name="Cálculo 3 13 2 6" xfId="36101"/>
    <cellStyle name="Cálculo 3 13 2 7" xfId="38827"/>
    <cellStyle name="Cálculo 3 13 3" xfId="12903"/>
    <cellStyle name="Cálculo 3 13 4" xfId="19902"/>
    <cellStyle name="Cálculo 3 13 5" xfId="22458"/>
    <cellStyle name="Cálculo 3 13 6" xfId="28814"/>
    <cellStyle name="Cálculo 3 13 7" xfId="17625"/>
    <cellStyle name="Cálculo 3 13 8" xfId="29036"/>
    <cellStyle name="Cálculo 3 13 9" xfId="31292"/>
    <cellStyle name="Cálculo 3 14" xfId="3683"/>
    <cellStyle name="Cálculo 3 14 2" xfId="5382"/>
    <cellStyle name="Cálculo 3 14 2 2" xfId="14536"/>
    <cellStyle name="Cálculo 3 14 2 3" xfId="21532"/>
    <cellStyle name="Cálculo 3 14 2 4" xfId="17065"/>
    <cellStyle name="Cálculo 3 14 2 5" xfId="32427"/>
    <cellStyle name="Cálculo 3 14 2 6" xfId="36102"/>
    <cellStyle name="Cálculo 3 14 2 7" xfId="38828"/>
    <cellStyle name="Cálculo 3 14 3" xfId="12837"/>
    <cellStyle name="Cálculo 3 14 4" xfId="19836"/>
    <cellStyle name="Cálculo 3 14 5" xfId="22543"/>
    <cellStyle name="Cálculo 3 14 6" xfId="24519"/>
    <cellStyle name="Cálculo 3 14 7" xfId="29550"/>
    <cellStyle name="Cálculo 3 14 8" xfId="31631"/>
    <cellStyle name="Cálculo 3 14 9" xfId="35308"/>
    <cellStyle name="Cálculo 3 15" xfId="9476"/>
    <cellStyle name="Cálculo 3 16" xfId="17969"/>
    <cellStyle name="Cálculo 3 17" xfId="24374"/>
    <cellStyle name="Cálculo 3 18" xfId="28899"/>
    <cellStyle name="Cálculo 3 19" xfId="19515"/>
    <cellStyle name="Cálculo 3 2" xfId="319"/>
    <cellStyle name="Cálculo 3 2 10" xfId="2867"/>
    <cellStyle name="Cálculo 3 2 10 2" xfId="5384"/>
    <cellStyle name="Cálculo 3 2 10 2 2" xfId="14538"/>
    <cellStyle name="Cálculo 3 2 10 2 3" xfId="21534"/>
    <cellStyle name="Cálculo 3 2 10 2 4" xfId="26919"/>
    <cellStyle name="Cálculo 3 2 10 2 5" xfId="32429"/>
    <cellStyle name="Cálculo 3 2 10 2 6" xfId="36104"/>
    <cellStyle name="Cálculo 3 2 10 2 7" xfId="38830"/>
    <cellStyle name="Cálculo 3 2 10 3" xfId="12021"/>
    <cellStyle name="Cálculo 3 2 10 4" xfId="19024"/>
    <cellStyle name="Cálculo 3 2 10 5" xfId="24654"/>
    <cellStyle name="Cálculo 3 2 10 6" xfId="24559"/>
    <cellStyle name="Cálculo 3 2 10 7" xfId="29900"/>
    <cellStyle name="Cálculo 3 2 10 8" xfId="33877"/>
    <cellStyle name="Cálculo 3 2 10 9" xfId="37439"/>
    <cellStyle name="Cálculo 3 2 11" xfId="2992"/>
    <cellStyle name="Cálculo 3 2 11 2" xfId="5385"/>
    <cellStyle name="Cálculo 3 2 11 2 2" xfId="14539"/>
    <cellStyle name="Cálculo 3 2 11 2 3" xfId="21535"/>
    <cellStyle name="Cálculo 3 2 11 2 4" xfId="24944"/>
    <cellStyle name="Cálculo 3 2 11 2 5" xfId="32430"/>
    <cellStyle name="Cálculo 3 2 11 2 6" xfId="36105"/>
    <cellStyle name="Cálculo 3 2 11 2 7" xfId="38831"/>
    <cellStyle name="Cálculo 3 2 11 3" xfId="12146"/>
    <cellStyle name="Cálculo 3 2 11 4" xfId="19149"/>
    <cellStyle name="Cálculo 3 2 11 5" xfId="9328"/>
    <cellStyle name="Cálculo 3 2 11 6" xfId="21358"/>
    <cellStyle name="Cálculo 3 2 11 7" xfId="29838"/>
    <cellStyle name="Cálculo 3 2 11 8" xfId="33815"/>
    <cellStyle name="Cálculo 3 2 11 9" xfId="37377"/>
    <cellStyle name="Cálculo 3 2 12" xfId="3798"/>
    <cellStyle name="Cálculo 3 2 12 2" xfId="5386"/>
    <cellStyle name="Cálculo 3 2 12 2 2" xfId="14540"/>
    <cellStyle name="Cálculo 3 2 12 2 3" xfId="21536"/>
    <cellStyle name="Cálculo 3 2 12 2 4" xfId="24071"/>
    <cellStyle name="Cálculo 3 2 12 2 5" xfId="32431"/>
    <cellStyle name="Cálculo 3 2 12 2 6" xfId="36106"/>
    <cellStyle name="Cálculo 3 2 12 2 7" xfId="38832"/>
    <cellStyle name="Cálculo 3 2 12 3" xfId="12952"/>
    <cellStyle name="Cálculo 3 2 12 4" xfId="19951"/>
    <cellStyle name="Cálculo 3 2 12 5" xfId="27931"/>
    <cellStyle name="Cálculo 3 2 12 6" xfId="26589"/>
    <cellStyle name="Cálculo 3 2 12 7" xfId="27295"/>
    <cellStyle name="Cálculo 3 2 12 8" xfId="33516"/>
    <cellStyle name="Cálculo 3 2 12 9" xfId="37184"/>
    <cellStyle name="Cálculo 3 2 13" xfId="5383"/>
    <cellStyle name="Cálculo 3 2 13 2" xfId="14537"/>
    <cellStyle name="Cálculo 3 2 13 3" xfId="21533"/>
    <cellStyle name="Cálculo 3 2 13 4" xfId="26929"/>
    <cellStyle name="Cálculo 3 2 13 5" xfId="32428"/>
    <cellStyle name="Cálculo 3 2 13 6" xfId="36103"/>
    <cellStyle name="Cálculo 3 2 13 7" xfId="38829"/>
    <cellStyle name="Cálculo 3 2 14" xfId="9477"/>
    <cellStyle name="Cálculo 3 2 15" xfId="17974"/>
    <cellStyle name="Cálculo 3 2 16" xfId="29324"/>
    <cellStyle name="Cálculo 3 2 17" xfId="17711"/>
    <cellStyle name="Cálculo 3 2 18" xfId="31745"/>
    <cellStyle name="Cálculo 3 2 19" xfId="35425"/>
    <cellStyle name="Cálculo 3 2 2" xfId="320"/>
    <cellStyle name="Cálculo 3 2 2 10" xfId="2884"/>
    <cellStyle name="Cálculo 3 2 2 10 2" xfId="5388"/>
    <cellStyle name="Cálculo 3 2 2 10 2 2" xfId="14542"/>
    <cellStyle name="Cálculo 3 2 2 10 2 3" xfId="21538"/>
    <cellStyle name="Cálculo 3 2 2 10 2 4" xfId="22821"/>
    <cellStyle name="Cálculo 3 2 2 10 2 5" xfId="32433"/>
    <cellStyle name="Cálculo 3 2 2 10 2 6" xfId="36108"/>
    <cellStyle name="Cálculo 3 2 2 10 2 7" xfId="38834"/>
    <cellStyle name="Cálculo 3 2 2 10 3" xfId="12038"/>
    <cellStyle name="Cálculo 3 2 2 10 4" xfId="19041"/>
    <cellStyle name="Cálculo 3 2 2 10 5" xfId="18065"/>
    <cellStyle name="Cálculo 3 2 2 10 6" xfId="19581"/>
    <cellStyle name="Cálculo 3 2 2 10 7" xfId="29892"/>
    <cellStyle name="Cálculo 3 2 2 10 8" xfId="33868"/>
    <cellStyle name="Cálculo 3 2 2 10 9" xfId="37430"/>
    <cellStyle name="Cálculo 3 2 2 11" xfId="4144"/>
    <cellStyle name="Cálculo 3 2 2 11 2" xfId="5389"/>
    <cellStyle name="Cálculo 3 2 2 11 2 2" xfId="14543"/>
    <cellStyle name="Cálculo 3 2 2 11 2 3" xfId="21539"/>
    <cellStyle name="Cálculo 3 2 2 11 2 4" xfId="24137"/>
    <cellStyle name="Cálculo 3 2 2 11 2 5" xfId="32434"/>
    <cellStyle name="Cálculo 3 2 2 11 2 6" xfId="36109"/>
    <cellStyle name="Cálculo 3 2 2 11 2 7" xfId="38835"/>
    <cellStyle name="Cálculo 3 2 2 11 3" xfId="13298"/>
    <cellStyle name="Cálculo 3 2 2 11 4" xfId="20296"/>
    <cellStyle name="Cálculo 3 2 2 11 5" xfId="27760"/>
    <cellStyle name="Cálculo 3 2 2 11 6" xfId="26657"/>
    <cellStyle name="Cálculo 3 2 2 11 7" xfId="23027"/>
    <cellStyle name="Cálculo 3 2 2 11 8" xfId="19472"/>
    <cellStyle name="Cálculo 3 2 2 11 9" xfId="35079"/>
    <cellStyle name="Cálculo 3 2 2 12" xfId="5387"/>
    <cellStyle name="Cálculo 3 2 2 12 2" xfId="14541"/>
    <cellStyle name="Cálculo 3 2 2 12 3" xfId="21537"/>
    <cellStyle name="Cálculo 3 2 2 12 4" xfId="26928"/>
    <cellStyle name="Cálculo 3 2 2 12 5" xfId="32432"/>
    <cellStyle name="Cálculo 3 2 2 12 6" xfId="36107"/>
    <cellStyle name="Cálculo 3 2 2 12 7" xfId="38833"/>
    <cellStyle name="Cálculo 3 2 2 13" xfId="9478"/>
    <cellStyle name="Cálculo 3 2 2 14" xfId="17973"/>
    <cellStyle name="Cálculo 3 2 2 15" xfId="29326"/>
    <cellStyle name="Cálculo 3 2 2 16" xfId="24107"/>
    <cellStyle name="Cálculo 3 2 2 17" xfId="31747"/>
    <cellStyle name="Cálculo 3 2 2 18" xfId="35427"/>
    <cellStyle name="Cálculo 3 2 2 19" xfId="38454"/>
    <cellStyle name="Cálculo 3 2 2 2" xfId="1682"/>
    <cellStyle name="Cálculo 3 2 2 2 10" xfId="25139"/>
    <cellStyle name="Cálculo 3 2 2 2 11" xfId="17310"/>
    <cellStyle name="Cálculo 3 2 2 2 12" xfId="25735"/>
    <cellStyle name="Cálculo 3 2 2 2 13" xfId="34909"/>
    <cellStyle name="Cálculo 3 2 2 2 14" xfId="38373"/>
    <cellStyle name="Cálculo 3 2 2 2 2" xfId="2509"/>
    <cellStyle name="Cálculo 3 2 2 2 2 2" xfId="5391"/>
    <cellStyle name="Cálculo 3 2 2 2 2 2 2" xfId="14545"/>
    <cellStyle name="Cálculo 3 2 2 2 2 2 3" xfId="21541"/>
    <cellStyle name="Cálculo 3 2 2 2 2 2 4" xfId="26930"/>
    <cellStyle name="Cálculo 3 2 2 2 2 2 5" xfId="32436"/>
    <cellStyle name="Cálculo 3 2 2 2 2 2 6" xfId="36111"/>
    <cellStyle name="Cálculo 3 2 2 2 2 2 7" xfId="38837"/>
    <cellStyle name="Cálculo 3 2 2 2 2 3" xfId="11663"/>
    <cellStyle name="Cálculo 3 2 2 2 2 4" xfId="18666"/>
    <cellStyle name="Cálculo 3 2 2 2 2 5" xfId="18020"/>
    <cellStyle name="Cálculo 3 2 2 2 2 6" xfId="23196"/>
    <cellStyle name="Cálculo 3 2 2 2 2 7" xfId="30077"/>
    <cellStyle name="Cálculo 3 2 2 2 2 8" xfId="34054"/>
    <cellStyle name="Cálculo 3 2 2 2 2 9" xfId="37616"/>
    <cellStyle name="Cálculo 3 2 2 2 3" xfId="3659"/>
    <cellStyle name="Cálculo 3 2 2 2 3 2" xfId="5392"/>
    <cellStyle name="Cálculo 3 2 2 2 3 2 2" xfId="14546"/>
    <cellStyle name="Cálculo 3 2 2 2 3 2 3" xfId="21542"/>
    <cellStyle name="Cálculo 3 2 2 2 3 2 4" xfId="26927"/>
    <cellStyle name="Cálculo 3 2 2 2 3 2 5" xfId="32437"/>
    <cellStyle name="Cálculo 3 2 2 2 3 2 6" xfId="36112"/>
    <cellStyle name="Cálculo 3 2 2 2 3 2 7" xfId="38838"/>
    <cellStyle name="Cálculo 3 2 2 2 3 3" xfId="12813"/>
    <cellStyle name="Cálculo 3 2 2 2 3 4" xfId="19812"/>
    <cellStyle name="Cálculo 3 2 2 2 3 5" xfId="22523"/>
    <cellStyle name="Cálculo 3 2 2 2 3 6" xfId="23340"/>
    <cellStyle name="Cálculo 3 2 2 2 3 7" xfId="29553"/>
    <cellStyle name="Cálculo 3 2 2 2 3 8" xfId="31626"/>
    <cellStyle name="Cálculo 3 2 2 2 3 9" xfId="35305"/>
    <cellStyle name="Cálculo 3 2 2 2 4" xfId="4168"/>
    <cellStyle name="Cálculo 3 2 2 2 4 2" xfId="5393"/>
    <cellStyle name="Cálculo 3 2 2 2 4 2 2" xfId="14547"/>
    <cellStyle name="Cálculo 3 2 2 2 4 2 3" xfId="21543"/>
    <cellStyle name="Cálculo 3 2 2 2 4 2 4" xfId="24943"/>
    <cellStyle name="Cálculo 3 2 2 2 4 2 5" xfId="32438"/>
    <cellStyle name="Cálculo 3 2 2 2 4 2 6" xfId="36113"/>
    <cellStyle name="Cálculo 3 2 2 2 4 2 7" xfId="38839"/>
    <cellStyle name="Cálculo 3 2 2 2 4 3" xfId="13322"/>
    <cellStyle name="Cálculo 3 2 2 2 4 4" xfId="20320"/>
    <cellStyle name="Cálculo 3 2 2 2 4 5" xfId="27748"/>
    <cellStyle name="Cálculo 3 2 2 2 4 6" xfId="29207"/>
    <cellStyle name="Cálculo 3 2 2 2 4 7" xfId="24116"/>
    <cellStyle name="Cálculo 3 2 2 2 4 8" xfId="25829"/>
    <cellStyle name="Cálculo 3 2 2 2 4 9" xfId="31256"/>
    <cellStyle name="Cálculo 3 2 2 2 5" xfId="3834"/>
    <cellStyle name="Cálculo 3 2 2 2 5 2" xfId="5394"/>
    <cellStyle name="Cálculo 3 2 2 2 5 2 2" xfId="14548"/>
    <cellStyle name="Cálculo 3 2 2 2 5 2 3" xfId="21544"/>
    <cellStyle name="Cálculo 3 2 2 2 5 2 4" xfId="24412"/>
    <cellStyle name="Cálculo 3 2 2 2 5 2 5" xfId="32439"/>
    <cellStyle name="Cálculo 3 2 2 2 5 2 6" xfId="36114"/>
    <cellStyle name="Cálculo 3 2 2 2 5 2 7" xfId="38840"/>
    <cellStyle name="Cálculo 3 2 2 2 5 3" xfId="12988"/>
    <cellStyle name="Cálculo 3 2 2 2 5 4" xfId="19987"/>
    <cellStyle name="Cálculo 3 2 2 2 5 5" xfId="27913"/>
    <cellStyle name="Cálculo 3 2 2 2 5 6" xfId="29427"/>
    <cellStyle name="Cálculo 3 2 2 2 5 7" xfId="28644"/>
    <cellStyle name="Cálculo 3 2 2 2 5 8" xfId="33500"/>
    <cellStyle name="Cálculo 3 2 2 2 5 9" xfId="37168"/>
    <cellStyle name="Cálculo 3 2 2 2 6" xfId="3008"/>
    <cellStyle name="Cálculo 3 2 2 2 6 2" xfId="5395"/>
    <cellStyle name="Cálculo 3 2 2 2 6 2 2" xfId="14549"/>
    <cellStyle name="Cálculo 3 2 2 2 6 2 3" xfId="21545"/>
    <cellStyle name="Cálculo 3 2 2 2 6 2 4" xfId="26931"/>
    <cellStyle name="Cálculo 3 2 2 2 6 2 5" xfId="32440"/>
    <cellStyle name="Cálculo 3 2 2 2 6 2 6" xfId="36115"/>
    <cellStyle name="Cálculo 3 2 2 2 6 2 7" xfId="38841"/>
    <cellStyle name="Cálculo 3 2 2 2 6 3" xfId="12162"/>
    <cellStyle name="Cálculo 3 2 2 2 6 4" xfId="19165"/>
    <cellStyle name="Cálculo 3 2 2 2 6 5" xfId="17030"/>
    <cellStyle name="Cálculo 3 2 2 2 6 6" xfId="28499"/>
    <cellStyle name="Cálculo 3 2 2 2 6 7" xfId="25905"/>
    <cellStyle name="Cálculo 3 2 2 2 6 8" xfId="33806"/>
    <cellStyle name="Cálculo 3 2 2 2 6 9" xfId="37368"/>
    <cellStyle name="Cálculo 3 2 2 2 7" xfId="5390"/>
    <cellStyle name="Cálculo 3 2 2 2 7 2" xfId="14544"/>
    <cellStyle name="Cálculo 3 2 2 2 7 3" xfId="21540"/>
    <cellStyle name="Cálculo 3 2 2 2 7 4" xfId="19733"/>
    <cellStyle name="Cálculo 3 2 2 2 7 5" xfId="32435"/>
    <cellStyle name="Cálculo 3 2 2 2 7 6" xfId="36110"/>
    <cellStyle name="Cálculo 3 2 2 2 7 7" xfId="38836"/>
    <cellStyle name="Cálculo 3 2 2 2 8" xfId="10836"/>
    <cellStyle name="Cálculo 3 2 2 2 9" xfId="11044"/>
    <cellStyle name="Cálculo 3 2 2 3" xfId="2341"/>
    <cellStyle name="Cálculo 3 2 2 3 10" xfId="21343"/>
    <cellStyle name="Cálculo 3 2 2 3 11" xfId="26141"/>
    <cellStyle name="Cálculo 3 2 2 3 12" xfId="10170"/>
    <cellStyle name="Cálculo 3 2 2 3 13" xfId="34136"/>
    <cellStyle name="Cálculo 3 2 2 3 14" xfId="37698"/>
    <cellStyle name="Cálculo 3 2 2 3 2" xfId="2741"/>
    <cellStyle name="Cálculo 3 2 2 3 2 2" xfId="5397"/>
    <cellStyle name="Cálculo 3 2 2 3 2 2 2" xfId="14551"/>
    <cellStyle name="Cálculo 3 2 2 3 2 2 3" xfId="21547"/>
    <cellStyle name="Cálculo 3 2 2 3 2 2 4" xfId="29489"/>
    <cellStyle name="Cálculo 3 2 2 3 2 2 5" xfId="32442"/>
    <cellStyle name="Cálculo 3 2 2 3 2 2 6" xfId="36117"/>
    <cellStyle name="Cálculo 3 2 2 3 2 2 7" xfId="38843"/>
    <cellStyle name="Cálculo 3 2 2 3 2 3" xfId="11895"/>
    <cellStyle name="Cálculo 3 2 2 3 2 4" xfId="18898"/>
    <cellStyle name="Cálculo 3 2 2 3 2 5" xfId="28412"/>
    <cellStyle name="Cálculo 3 2 2 3 2 6" xfId="17965"/>
    <cellStyle name="Cálculo 3 2 2 3 2 7" xfId="29415"/>
    <cellStyle name="Cálculo 3 2 2 3 2 8" xfId="25705"/>
    <cellStyle name="Cálculo 3 2 2 3 2 9" xfId="29739"/>
    <cellStyle name="Cálculo 3 2 2 3 3" xfId="4023"/>
    <cellStyle name="Cálculo 3 2 2 3 3 2" xfId="5398"/>
    <cellStyle name="Cálculo 3 2 2 3 3 2 2" xfId="14552"/>
    <cellStyle name="Cálculo 3 2 2 3 3 2 3" xfId="21548"/>
    <cellStyle name="Cálculo 3 2 2 3 3 2 4" xfId="26934"/>
    <cellStyle name="Cálculo 3 2 2 3 3 2 5" xfId="32443"/>
    <cellStyle name="Cálculo 3 2 2 3 3 2 6" xfId="36118"/>
    <cellStyle name="Cálculo 3 2 2 3 3 2 7" xfId="38844"/>
    <cellStyle name="Cálculo 3 2 2 3 3 3" xfId="13177"/>
    <cellStyle name="Cálculo 3 2 2 3 3 4" xfId="20175"/>
    <cellStyle name="Cálculo 3 2 2 3 3 5" xfId="19502"/>
    <cellStyle name="Cálculo 3 2 2 3 3 6" xfId="26634"/>
    <cellStyle name="Cálculo 3 2 2 3 3 7" xfId="17994"/>
    <cellStyle name="Cálculo 3 2 2 3 3 8" xfId="33446"/>
    <cellStyle name="Cálculo 3 2 2 3 3 9" xfId="37121"/>
    <cellStyle name="Cálculo 3 2 2 3 4" xfId="4461"/>
    <cellStyle name="Cálculo 3 2 2 3 4 2" xfId="5399"/>
    <cellStyle name="Cálculo 3 2 2 3 4 2 2" xfId="14553"/>
    <cellStyle name="Cálculo 3 2 2 3 4 2 3" xfId="21549"/>
    <cellStyle name="Cálculo 3 2 2 3 4 2 4" xfId="9999"/>
    <cellStyle name="Cálculo 3 2 2 3 4 2 5" xfId="32444"/>
    <cellStyle name="Cálculo 3 2 2 3 4 2 6" xfId="36119"/>
    <cellStyle name="Cálculo 3 2 2 3 4 2 7" xfId="38845"/>
    <cellStyle name="Cálculo 3 2 2 3 4 3" xfId="13615"/>
    <cellStyle name="Cálculo 3 2 2 3 4 4" xfId="20613"/>
    <cellStyle name="Cálculo 3 2 2 3 4 5" xfId="22884"/>
    <cellStyle name="Cálculo 3 2 2 3 4 6" xfId="24347"/>
    <cellStyle name="Cálculo 3 2 2 3 4 7" xfId="25105"/>
    <cellStyle name="Cálculo 3 2 2 3 4 8" xfId="29106"/>
    <cellStyle name="Cálculo 3 2 2 3 4 9" xfId="34877"/>
    <cellStyle name="Cálculo 3 2 2 3 5" xfId="4715"/>
    <cellStyle name="Cálculo 3 2 2 3 5 2" xfId="5400"/>
    <cellStyle name="Cálculo 3 2 2 3 5 2 2" xfId="14554"/>
    <cellStyle name="Cálculo 3 2 2 3 5 2 3" xfId="21550"/>
    <cellStyle name="Cálculo 3 2 2 3 5 2 4" xfId="26933"/>
    <cellStyle name="Cálculo 3 2 2 3 5 2 5" xfId="32445"/>
    <cellStyle name="Cálculo 3 2 2 3 5 2 6" xfId="36120"/>
    <cellStyle name="Cálculo 3 2 2 3 5 2 7" xfId="38846"/>
    <cellStyle name="Cálculo 3 2 2 3 5 3" xfId="13869"/>
    <cellStyle name="Cálculo 3 2 2 3 5 4" xfId="20867"/>
    <cellStyle name="Cálculo 3 2 2 3 5 5" xfId="22774"/>
    <cellStyle name="Cálculo 3 2 2 3 5 6" xfId="17469"/>
    <cellStyle name="Cálculo 3 2 2 3 5 7" xfId="26799"/>
    <cellStyle name="Cálculo 3 2 2 3 5 8" xfId="30967"/>
    <cellStyle name="Cálculo 3 2 2 3 5 9" xfId="34894"/>
    <cellStyle name="Cálculo 3 2 2 3 6" xfId="4961"/>
    <cellStyle name="Cálculo 3 2 2 3 6 2" xfId="5401"/>
    <cellStyle name="Cálculo 3 2 2 3 6 2 2" xfId="14555"/>
    <cellStyle name="Cálculo 3 2 2 3 6 2 3" xfId="21551"/>
    <cellStyle name="Cálculo 3 2 2 3 6 2 4" xfId="24326"/>
    <cellStyle name="Cálculo 3 2 2 3 6 2 5" xfId="32446"/>
    <cellStyle name="Cálculo 3 2 2 3 6 2 6" xfId="36121"/>
    <cellStyle name="Cálculo 3 2 2 3 6 2 7" xfId="38847"/>
    <cellStyle name="Cálculo 3 2 2 3 6 3" xfId="14115"/>
    <cellStyle name="Cálculo 3 2 2 3 6 4" xfId="21113"/>
    <cellStyle name="Cálculo 3 2 2 3 6 5" xfId="27355"/>
    <cellStyle name="Cálculo 3 2 2 3 6 6" xfId="25012"/>
    <cellStyle name="Cálculo 3 2 2 3 6 7" xfId="32007"/>
    <cellStyle name="Cálculo 3 2 2 3 6 8" xfId="35685"/>
    <cellStyle name="Cálculo 3 2 2 3 6 9" xfId="38596"/>
    <cellStyle name="Cálculo 3 2 2 3 7" xfId="5396"/>
    <cellStyle name="Cálculo 3 2 2 3 7 2" xfId="14550"/>
    <cellStyle name="Cálculo 3 2 2 3 7 3" xfId="21546"/>
    <cellStyle name="Cálculo 3 2 2 3 7 4" xfId="26932"/>
    <cellStyle name="Cálculo 3 2 2 3 7 5" xfId="32441"/>
    <cellStyle name="Cálculo 3 2 2 3 7 6" xfId="36116"/>
    <cellStyle name="Cálculo 3 2 2 3 7 7" xfId="38842"/>
    <cellStyle name="Cálculo 3 2 2 3 8" xfId="11495"/>
    <cellStyle name="Cálculo 3 2 2 3 9" xfId="18498"/>
    <cellStyle name="Cálculo 3 2 2 4" xfId="1674"/>
    <cellStyle name="Cálculo 3 2 2 4 10" xfId="19780"/>
    <cellStyle name="Cálculo 3 2 2 4 11" xfId="28460"/>
    <cellStyle name="Cálculo 3 2 2 4 12" xfId="28988"/>
    <cellStyle name="Cálculo 3 2 2 4 13" xfId="31378"/>
    <cellStyle name="Cálculo 3 2 2 4 14" xfId="35138"/>
    <cellStyle name="Cálculo 3 2 2 4 2" xfId="2501"/>
    <cellStyle name="Cálculo 3 2 2 4 2 2" xfId="5403"/>
    <cellStyle name="Cálculo 3 2 2 4 2 2 2" xfId="14557"/>
    <cellStyle name="Cálculo 3 2 2 4 2 2 3" xfId="21553"/>
    <cellStyle name="Cálculo 3 2 2 4 2 2 4" xfId="24941"/>
    <cellStyle name="Cálculo 3 2 2 4 2 2 5" xfId="32448"/>
    <cellStyle name="Cálculo 3 2 2 4 2 2 6" xfId="36123"/>
    <cellStyle name="Cálculo 3 2 2 4 2 2 7" xfId="38849"/>
    <cellStyle name="Cálculo 3 2 2 4 2 3" xfId="11655"/>
    <cellStyle name="Cálculo 3 2 2 4 2 4" xfId="18658"/>
    <cellStyle name="Cálculo 3 2 2 4 2 5" xfId="22941"/>
    <cellStyle name="Cálculo 3 2 2 4 2 6" xfId="26220"/>
    <cellStyle name="Cálculo 3 2 2 4 2 7" xfId="30080"/>
    <cellStyle name="Cálculo 3 2 2 4 2 8" xfId="34050"/>
    <cellStyle name="Cálculo 3 2 2 4 2 9" xfId="37612"/>
    <cellStyle name="Cálculo 3 2 2 4 3" xfId="3651"/>
    <cellStyle name="Cálculo 3 2 2 4 3 2" xfId="5404"/>
    <cellStyle name="Cálculo 3 2 2 4 3 2 2" xfId="14558"/>
    <cellStyle name="Cálculo 3 2 2 4 3 2 3" xfId="21554"/>
    <cellStyle name="Cálculo 3 2 2 4 3 2 4" xfId="17491"/>
    <cellStyle name="Cálculo 3 2 2 4 3 2 5" xfId="32449"/>
    <cellStyle name="Cálculo 3 2 2 4 3 2 6" xfId="36124"/>
    <cellStyle name="Cálculo 3 2 2 4 3 2 7" xfId="38850"/>
    <cellStyle name="Cálculo 3 2 2 4 3 3" xfId="12805"/>
    <cellStyle name="Cálculo 3 2 2 4 3 4" xfId="19804"/>
    <cellStyle name="Cálculo 3 2 2 4 3 5" xfId="27998"/>
    <cellStyle name="Cálculo 3 2 2 4 3 6" xfId="19510"/>
    <cellStyle name="Cálculo 3 2 2 4 3 7" xfId="29561"/>
    <cellStyle name="Cálculo 3 2 2 4 3 8" xfId="33579"/>
    <cellStyle name="Cálculo 3 2 2 4 3 9" xfId="37247"/>
    <cellStyle name="Cálculo 3 2 2 4 4" xfId="4160"/>
    <cellStyle name="Cálculo 3 2 2 4 4 2" xfId="5405"/>
    <cellStyle name="Cálculo 3 2 2 4 4 2 2" xfId="14559"/>
    <cellStyle name="Cálculo 3 2 2 4 4 2 3" xfId="21555"/>
    <cellStyle name="Cálculo 3 2 2 4 4 2 4" xfId="26936"/>
    <cellStyle name="Cálculo 3 2 2 4 4 2 5" xfId="32450"/>
    <cellStyle name="Cálculo 3 2 2 4 4 2 6" xfId="36125"/>
    <cellStyle name="Cálculo 3 2 2 4 4 2 7" xfId="38851"/>
    <cellStyle name="Cálculo 3 2 2 4 4 3" xfId="13314"/>
    <cellStyle name="Cálculo 3 2 2 4 4 4" xfId="20312"/>
    <cellStyle name="Cálculo 3 2 2 4 4 5" xfId="27752"/>
    <cellStyle name="Cálculo 3 2 2 4 4 6" xfId="29212"/>
    <cellStyle name="Cálculo 3 2 2 4 4 7" xfId="25602"/>
    <cellStyle name="Cálculo 3 2 2 4 4 8" xfId="23245"/>
    <cellStyle name="Cálculo 3 2 2 4 4 9" xfId="34861"/>
    <cellStyle name="Cálculo 3 2 2 4 5" xfId="2890"/>
    <cellStyle name="Cálculo 3 2 2 4 5 2" xfId="5406"/>
    <cellStyle name="Cálculo 3 2 2 4 5 2 2" xfId="14560"/>
    <cellStyle name="Cálculo 3 2 2 4 5 2 3" xfId="21556"/>
    <cellStyle name="Cálculo 3 2 2 4 5 2 4" xfId="17015"/>
    <cellStyle name="Cálculo 3 2 2 4 5 2 5" xfId="32451"/>
    <cellStyle name="Cálculo 3 2 2 4 5 2 6" xfId="36126"/>
    <cellStyle name="Cálculo 3 2 2 4 5 2 7" xfId="38852"/>
    <cellStyle name="Cálculo 3 2 2 4 5 3" xfId="12044"/>
    <cellStyle name="Cálculo 3 2 2 4 5 4" xfId="19047"/>
    <cellStyle name="Cálculo 3 2 2 4 5 5" xfId="24660"/>
    <cellStyle name="Cálculo 3 2 2 4 5 6" xfId="28493"/>
    <cellStyle name="Cálculo 3 2 2 4 5 7" xfId="19564"/>
    <cellStyle name="Cálculo 3 2 2 4 5 8" xfId="25787"/>
    <cellStyle name="Cálculo 3 2 2 4 5 9" xfId="31306"/>
    <cellStyle name="Cálculo 3 2 2 4 6" xfId="3011"/>
    <cellStyle name="Cálculo 3 2 2 4 6 2" xfId="5407"/>
    <cellStyle name="Cálculo 3 2 2 4 6 2 2" xfId="14561"/>
    <cellStyle name="Cálculo 3 2 2 4 6 2 3" xfId="21557"/>
    <cellStyle name="Cálculo 3 2 2 4 6 2 4" xfId="26937"/>
    <cellStyle name="Cálculo 3 2 2 4 6 2 5" xfId="32452"/>
    <cellStyle name="Cálculo 3 2 2 4 6 2 6" xfId="36127"/>
    <cellStyle name="Cálculo 3 2 2 4 6 2 7" xfId="38853"/>
    <cellStyle name="Cálculo 3 2 2 4 6 3" xfId="12165"/>
    <cellStyle name="Cálculo 3 2 2 4 6 4" xfId="19168"/>
    <cellStyle name="Cálculo 3 2 2 4 6 5" xfId="24695"/>
    <cellStyle name="Cálculo 3 2 2 4 6 6" xfId="29136"/>
    <cellStyle name="Cálculo 3 2 2 4 6 7" xfId="29829"/>
    <cellStyle name="Cálculo 3 2 2 4 6 8" xfId="33805"/>
    <cellStyle name="Cálculo 3 2 2 4 6 9" xfId="37367"/>
    <cellStyle name="Cálculo 3 2 2 4 7" xfId="5402"/>
    <cellStyle name="Cálculo 3 2 2 4 7 2" xfId="14556"/>
    <cellStyle name="Cálculo 3 2 2 4 7 3" xfId="21552"/>
    <cellStyle name="Cálculo 3 2 2 4 7 4" xfId="24942"/>
    <cellStyle name="Cálculo 3 2 2 4 7 5" xfId="32447"/>
    <cellStyle name="Cálculo 3 2 2 4 7 6" xfId="36122"/>
    <cellStyle name="Cálculo 3 2 2 4 7 7" xfId="38848"/>
    <cellStyle name="Cálculo 3 2 2 4 8" xfId="10828"/>
    <cellStyle name="Cálculo 3 2 2 4 9" xfId="9167"/>
    <cellStyle name="Cálculo 3 2 2 5" xfId="2302"/>
    <cellStyle name="Cálculo 3 2 2 5 10" xfId="22593"/>
    <cellStyle name="Cálculo 3 2 2 5 11" xfId="26122"/>
    <cellStyle name="Cálculo 3 2 2 5 12" xfId="25405"/>
    <cellStyle name="Cálculo 3 2 2 5 13" xfId="34155"/>
    <cellStyle name="Cálculo 3 2 2 5 14" xfId="37717"/>
    <cellStyle name="Cálculo 3 2 2 5 2" xfId="2702"/>
    <cellStyle name="Cálculo 3 2 2 5 2 2" xfId="5409"/>
    <cellStyle name="Cálculo 3 2 2 5 2 2 2" xfId="14563"/>
    <cellStyle name="Cálculo 3 2 2 5 2 2 3" xfId="21559"/>
    <cellStyle name="Cálculo 3 2 2 5 2 2 4" xfId="26938"/>
    <cellStyle name="Cálculo 3 2 2 5 2 2 5" xfId="32454"/>
    <cellStyle name="Cálculo 3 2 2 5 2 2 6" xfId="36129"/>
    <cellStyle name="Cálculo 3 2 2 5 2 2 7" xfId="38855"/>
    <cellStyle name="Cálculo 3 2 2 5 2 3" xfId="11856"/>
    <cellStyle name="Cálculo 3 2 2 5 2 4" xfId="18859"/>
    <cellStyle name="Cálculo 3 2 2 5 2 5" xfId="24625"/>
    <cellStyle name="Cálculo 3 2 2 5 2 6" xfId="26310"/>
    <cellStyle name="Cálculo 3 2 2 5 2 7" xfId="26032"/>
    <cellStyle name="Cálculo 3 2 2 5 2 8" xfId="25698"/>
    <cellStyle name="Cálculo 3 2 2 5 2 9" xfId="34826"/>
    <cellStyle name="Cálculo 3 2 2 5 3" xfId="3984"/>
    <cellStyle name="Cálculo 3 2 2 5 3 2" xfId="5410"/>
    <cellStyle name="Cálculo 3 2 2 5 3 2 2" xfId="14564"/>
    <cellStyle name="Cálculo 3 2 2 5 3 2 3" xfId="21560"/>
    <cellStyle name="Cálculo 3 2 2 5 3 2 4" xfId="26935"/>
    <cellStyle name="Cálculo 3 2 2 5 3 2 5" xfId="32455"/>
    <cellStyle name="Cálculo 3 2 2 5 3 2 6" xfId="36130"/>
    <cellStyle name="Cálculo 3 2 2 5 3 2 7" xfId="38856"/>
    <cellStyle name="Cálculo 3 2 2 5 3 3" xfId="13138"/>
    <cellStyle name="Cálculo 3 2 2 5 3 4" xfId="20136"/>
    <cellStyle name="Cálculo 3 2 2 5 3 5" xfId="27833"/>
    <cellStyle name="Cálculo 3 2 2 5 3 6" xfId="28652"/>
    <cellStyle name="Cálculo 3 2 2 5 3 7" xfId="25615"/>
    <cellStyle name="Cálculo 3 2 2 5 3 8" xfId="25824"/>
    <cellStyle name="Cálculo 3 2 2 5 3 9" xfId="31259"/>
    <cellStyle name="Cálculo 3 2 2 5 4" xfId="4422"/>
    <cellStyle name="Cálculo 3 2 2 5 4 2" xfId="5411"/>
    <cellStyle name="Cálculo 3 2 2 5 4 2 2" xfId="14565"/>
    <cellStyle name="Cálculo 3 2 2 5 4 2 3" xfId="21561"/>
    <cellStyle name="Cálculo 3 2 2 5 4 2 4" xfId="24934"/>
    <cellStyle name="Cálculo 3 2 2 5 4 2 5" xfId="32456"/>
    <cellStyle name="Cálculo 3 2 2 5 4 2 6" xfId="36131"/>
    <cellStyle name="Cálculo 3 2 2 5 4 2 7" xfId="38857"/>
    <cellStyle name="Cálculo 3 2 2 5 4 3" xfId="13576"/>
    <cellStyle name="Cálculo 3 2 2 5 4 4" xfId="20574"/>
    <cellStyle name="Cálculo 3 2 2 5 4 5" xfId="27624"/>
    <cellStyle name="Cálculo 3 2 2 5 4 6" xfId="25028"/>
    <cellStyle name="Cálculo 3 2 2 5 4 7" xfId="17316"/>
    <cellStyle name="Cálculo 3 2 2 5 4 8" xfId="25835"/>
    <cellStyle name="Cálculo 3 2 2 5 4 9" xfId="31246"/>
    <cellStyle name="Cálculo 3 2 2 5 5" xfId="4676"/>
    <cellStyle name="Cálculo 3 2 2 5 5 2" xfId="5412"/>
    <cellStyle name="Cálculo 3 2 2 5 5 2 2" xfId="14566"/>
    <cellStyle name="Cálculo 3 2 2 5 5 2 3" xfId="21562"/>
    <cellStyle name="Cálculo 3 2 2 5 5 2 4" xfId="26869"/>
    <cellStyle name="Cálculo 3 2 2 5 5 2 5" xfId="32457"/>
    <cellStyle name="Cálculo 3 2 2 5 5 2 6" xfId="36132"/>
    <cellStyle name="Cálculo 3 2 2 5 5 2 7" xfId="38858"/>
    <cellStyle name="Cálculo 3 2 2 5 5 3" xfId="13830"/>
    <cellStyle name="Cálculo 3 2 2 5 5 4" xfId="20828"/>
    <cellStyle name="Cálculo 3 2 2 5 5 5" xfId="24778"/>
    <cellStyle name="Cálculo 3 2 2 5 5 6" xfId="17367"/>
    <cellStyle name="Cálculo 3 2 2 5 5 7" xfId="24977"/>
    <cellStyle name="Cálculo 3 2 2 5 5 8" xfId="32185"/>
    <cellStyle name="Cálculo 3 2 2 5 5 9" xfId="35860"/>
    <cellStyle name="Cálculo 3 2 2 5 6" xfId="4922"/>
    <cellStyle name="Cálculo 3 2 2 5 6 2" xfId="5413"/>
    <cellStyle name="Cálculo 3 2 2 5 6 2 2" xfId="14567"/>
    <cellStyle name="Cálculo 3 2 2 5 6 2 3" xfId="21563"/>
    <cellStyle name="Cálculo 3 2 2 5 6 2 4" xfId="18312"/>
    <cellStyle name="Cálculo 3 2 2 5 6 2 5" xfId="32458"/>
    <cellStyle name="Cálculo 3 2 2 5 6 2 6" xfId="36133"/>
    <cellStyle name="Cálculo 3 2 2 5 6 2 7" xfId="38859"/>
    <cellStyle name="Cálculo 3 2 2 5 6 3" xfId="14076"/>
    <cellStyle name="Cálculo 3 2 2 5 6 4" xfId="21074"/>
    <cellStyle name="Cálculo 3 2 2 5 6 5" xfId="24812"/>
    <cellStyle name="Cálculo 3 2 2 5 6 6" xfId="24179"/>
    <cellStyle name="Cálculo 3 2 2 5 6 7" xfId="31968"/>
    <cellStyle name="Cálculo 3 2 2 5 6 8" xfId="35646"/>
    <cellStyle name="Cálculo 3 2 2 5 6 9" xfId="38557"/>
    <cellStyle name="Cálculo 3 2 2 5 7" xfId="5408"/>
    <cellStyle name="Cálculo 3 2 2 5 7 2" xfId="14562"/>
    <cellStyle name="Cálculo 3 2 2 5 7 3" xfId="21558"/>
    <cellStyle name="Cálculo 3 2 2 5 7 4" xfId="24320"/>
    <cellStyle name="Cálculo 3 2 2 5 7 5" xfId="32453"/>
    <cellStyle name="Cálculo 3 2 2 5 7 6" xfId="36128"/>
    <cellStyle name="Cálculo 3 2 2 5 7 7" xfId="38854"/>
    <cellStyle name="Cálculo 3 2 2 5 8" xfId="11456"/>
    <cellStyle name="Cálculo 3 2 2 5 9" xfId="18459"/>
    <cellStyle name="Cálculo 3 2 2 6" xfId="1622"/>
    <cellStyle name="Cálculo 3 2 2 6 10" xfId="25968"/>
    <cellStyle name="Cálculo 3 2 2 6 11" xfId="17378"/>
    <cellStyle name="Cálculo 3 2 2 6 12" xfId="34933"/>
    <cellStyle name="Cálculo 3 2 2 6 13" xfId="38396"/>
    <cellStyle name="Cálculo 3 2 2 6 2" xfId="3278"/>
    <cellStyle name="Cálculo 3 2 2 6 2 2" xfId="5415"/>
    <cellStyle name="Cálculo 3 2 2 6 2 2 2" xfId="14569"/>
    <cellStyle name="Cálculo 3 2 2 6 2 2 3" xfId="21565"/>
    <cellStyle name="Cálculo 3 2 2 6 2 2 4" xfId="25483"/>
    <cellStyle name="Cálculo 3 2 2 6 2 2 5" xfId="32460"/>
    <cellStyle name="Cálculo 3 2 2 6 2 2 6" xfId="36135"/>
    <cellStyle name="Cálculo 3 2 2 6 2 2 7" xfId="38861"/>
    <cellStyle name="Cálculo 3 2 2 6 2 3" xfId="12432"/>
    <cellStyle name="Cálculo 3 2 2 6 2 4" xfId="19434"/>
    <cellStyle name="Cálculo 3 2 2 6 2 5" xfId="28188"/>
    <cellStyle name="Cálculo 3 2 2 6 2 6" xfId="26466"/>
    <cellStyle name="Cálculo 3 2 2 6 2 7" xfId="29711"/>
    <cellStyle name="Cálculo 3 2 2 6 2 8" xfId="25856"/>
    <cellStyle name="Cálculo 3 2 2 6 2 9" xfId="31606"/>
    <cellStyle name="Cálculo 3 2 2 6 3" xfId="2953"/>
    <cellStyle name="Cálculo 3 2 2 6 3 2" xfId="5416"/>
    <cellStyle name="Cálculo 3 2 2 6 3 2 2" xfId="14570"/>
    <cellStyle name="Cálculo 3 2 2 6 3 2 3" xfId="21566"/>
    <cellStyle name="Cálculo 3 2 2 6 3 2 4" xfId="24939"/>
    <cellStyle name="Cálculo 3 2 2 6 3 2 5" xfId="32461"/>
    <cellStyle name="Cálculo 3 2 2 6 3 2 6" xfId="36136"/>
    <cellStyle name="Cálculo 3 2 2 6 3 2 7" xfId="38862"/>
    <cellStyle name="Cálculo 3 2 2 6 3 3" xfId="12107"/>
    <cellStyle name="Cálculo 3 2 2 6 3 4" xfId="19110"/>
    <cellStyle name="Cálculo 3 2 2 6 3 5" xfId="28313"/>
    <cellStyle name="Cálculo 3 2 2 6 3 6" xfId="17393"/>
    <cellStyle name="Cálculo 3 2 2 6 3 7" xfId="29858"/>
    <cellStyle name="Cálculo 3 2 2 6 3 8" xfId="31107"/>
    <cellStyle name="Cálculo 3 2 2 6 3 9" xfId="34991"/>
    <cellStyle name="Cálculo 3 2 2 6 4" xfId="3059"/>
    <cellStyle name="Cálculo 3 2 2 6 4 2" xfId="5417"/>
    <cellStyle name="Cálculo 3 2 2 6 4 2 2" xfId="14571"/>
    <cellStyle name="Cálculo 3 2 2 6 4 2 3" xfId="21567"/>
    <cellStyle name="Cálculo 3 2 2 6 4 2 4" xfId="24938"/>
    <cellStyle name="Cálculo 3 2 2 6 4 2 5" xfId="32462"/>
    <cellStyle name="Cálculo 3 2 2 6 4 2 6" xfId="36137"/>
    <cellStyle name="Cálculo 3 2 2 6 4 2 7" xfId="38863"/>
    <cellStyle name="Cálculo 3 2 2 6 4 3" xfId="12213"/>
    <cellStyle name="Cálculo 3 2 2 6 4 4" xfId="19216"/>
    <cellStyle name="Cálculo 3 2 2 6 4 5" xfId="24701"/>
    <cellStyle name="Cálculo 3 2 2 6 4 6" xfId="21376"/>
    <cellStyle name="Cálculo 3 2 2 6 4 7" xfId="26030"/>
    <cellStyle name="Cálculo 3 2 2 6 4 8" xfId="30890"/>
    <cellStyle name="Cálculo 3 2 2 6 4 9" xfId="35564"/>
    <cellStyle name="Cálculo 3 2 2 6 5" xfId="4296"/>
    <cellStyle name="Cálculo 3 2 2 6 5 2" xfId="5418"/>
    <cellStyle name="Cálculo 3 2 2 6 5 2 2" xfId="14572"/>
    <cellStyle name="Cálculo 3 2 2 6 5 2 3" xfId="21568"/>
    <cellStyle name="Cálculo 3 2 2 6 5 2 4" xfId="24937"/>
    <cellStyle name="Cálculo 3 2 2 6 5 2 5" xfId="32463"/>
    <cellStyle name="Cálculo 3 2 2 6 5 2 6" xfId="36138"/>
    <cellStyle name="Cálculo 3 2 2 6 5 2 7" xfId="38864"/>
    <cellStyle name="Cálculo 3 2 2 6 5 3" xfId="13450"/>
    <cellStyle name="Cálculo 3 2 2 6 5 4" xfId="20448"/>
    <cellStyle name="Cálculo 3 2 2 6 5 5" xfId="27684"/>
    <cellStyle name="Cálculo 3 2 2 6 5 6" xfId="29223"/>
    <cellStyle name="Cálculo 3 2 2 6 5 7" xfId="28963"/>
    <cellStyle name="Cálculo 3 2 2 6 5 8" xfId="26545"/>
    <cellStyle name="Cálculo 3 2 2 6 5 9" xfId="22565"/>
    <cellStyle name="Cálculo 3 2 2 6 6" xfId="5414"/>
    <cellStyle name="Cálculo 3 2 2 6 6 2" xfId="14568"/>
    <cellStyle name="Cálculo 3 2 2 6 6 3" xfId="21564"/>
    <cellStyle name="Cálculo 3 2 2 6 6 4" xfId="26942"/>
    <cellStyle name="Cálculo 3 2 2 6 6 5" xfId="32459"/>
    <cellStyle name="Cálculo 3 2 2 6 6 6" xfId="36134"/>
    <cellStyle name="Cálculo 3 2 2 6 6 7" xfId="38860"/>
    <cellStyle name="Cálculo 3 2 2 6 7" xfId="10776"/>
    <cellStyle name="Cálculo 3 2 2 6 8" xfId="16539"/>
    <cellStyle name="Cálculo 3 2 2 6 9" xfId="17365"/>
    <cellStyle name="Cálculo 3 2 2 7" xfId="2450"/>
    <cellStyle name="Cálculo 3 2 2 7 2" xfId="5419"/>
    <cellStyle name="Cálculo 3 2 2 7 2 2" xfId="14573"/>
    <cellStyle name="Cálculo 3 2 2 7 2 3" xfId="21569"/>
    <cellStyle name="Cálculo 3 2 2 7 2 4" xfId="24066"/>
    <cellStyle name="Cálculo 3 2 2 7 2 5" xfId="32464"/>
    <cellStyle name="Cálculo 3 2 2 7 2 6" xfId="36139"/>
    <cellStyle name="Cálculo 3 2 2 7 2 7" xfId="38865"/>
    <cellStyle name="Cálculo 3 2 2 7 3" xfId="11604"/>
    <cellStyle name="Cálculo 3 2 2 7 4" xfId="18607"/>
    <cellStyle name="Cálculo 3 2 2 7 5" xfId="17987"/>
    <cellStyle name="Cálculo 3 2 2 7 6" xfId="26198"/>
    <cellStyle name="Cálculo 3 2 2 7 7" xfId="30099"/>
    <cellStyle name="Cálculo 3 2 2 7 8" xfId="31490"/>
    <cellStyle name="Cálculo 3 2 2 7 9" xfId="35200"/>
    <cellStyle name="Cálculo 3 2 2 8" xfId="2926"/>
    <cellStyle name="Cálculo 3 2 2 8 2" xfId="5420"/>
    <cellStyle name="Cálculo 3 2 2 8 2 2" xfId="14574"/>
    <cellStyle name="Cálculo 3 2 2 8 2 3" xfId="21570"/>
    <cellStyle name="Cálculo 3 2 2 8 2 4" xfId="9292"/>
    <cellStyle name="Cálculo 3 2 2 8 2 5" xfId="32465"/>
    <cellStyle name="Cálculo 3 2 2 8 2 6" xfId="36140"/>
    <cellStyle name="Cálculo 3 2 2 8 2 7" xfId="38866"/>
    <cellStyle name="Cálculo 3 2 2 8 3" xfId="12080"/>
    <cellStyle name="Cálculo 3 2 2 8 4" xfId="19083"/>
    <cellStyle name="Cálculo 3 2 2 8 5" xfId="28310"/>
    <cellStyle name="Cálculo 3 2 2 8 6" xfId="26380"/>
    <cellStyle name="Cálculo 3 2 2 8 7" xfId="25658"/>
    <cellStyle name="Cálculo 3 2 2 8 8" xfId="17319"/>
    <cellStyle name="Cálculo 3 2 2 8 9" xfId="24400"/>
    <cellStyle name="Cálculo 3 2 2 9" xfId="3108"/>
    <cellStyle name="Cálculo 3 2 2 9 2" xfId="5421"/>
    <cellStyle name="Cálculo 3 2 2 9 2 2" xfId="14575"/>
    <cellStyle name="Cálculo 3 2 2 9 2 3" xfId="21571"/>
    <cellStyle name="Cálculo 3 2 2 9 2 4" xfId="18362"/>
    <cellStyle name="Cálculo 3 2 2 9 2 5" xfId="32466"/>
    <cellStyle name="Cálculo 3 2 2 9 2 6" xfId="36141"/>
    <cellStyle name="Cálculo 3 2 2 9 2 7" xfId="38867"/>
    <cellStyle name="Cálculo 3 2 2 9 3" xfId="12262"/>
    <cellStyle name="Cálculo 3 2 2 9 4" xfId="19265"/>
    <cellStyle name="Cálculo 3 2 2 9 5" xfId="28269"/>
    <cellStyle name="Cálculo 3 2 2 9 6" xfId="26419"/>
    <cellStyle name="Cálculo 3 2 2 9 7" xfId="26029"/>
    <cellStyle name="Cálculo 3 2 2 9 8" xfId="33762"/>
    <cellStyle name="Cálculo 3 2 2 9 9" xfId="37324"/>
    <cellStyle name="Cálculo 3 2 20" xfId="38452"/>
    <cellStyle name="Cálculo 3 2 3" xfId="1906"/>
    <cellStyle name="Cálculo 3 2 3 10" xfId="24510"/>
    <cellStyle name="Cálculo 3 2 3 11" xfId="28470"/>
    <cellStyle name="Cálculo 3 2 3 12" xfId="27879"/>
    <cellStyle name="Cálculo 3 2 3 13" xfId="26070"/>
    <cellStyle name="Cálculo 3 2 3 14" xfId="24524"/>
    <cellStyle name="Cálculo 3 2 3 2" xfId="2571"/>
    <cellStyle name="Cálculo 3 2 3 2 2" xfId="5423"/>
    <cellStyle name="Cálculo 3 2 3 2 2 2" xfId="14577"/>
    <cellStyle name="Cálculo 3 2 3 2 2 3" xfId="21573"/>
    <cellStyle name="Cálculo 3 2 3 2 2 4" xfId="17061"/>
    <cellStyle name="Cálculo 3 2 3 2 2 5" xfId="32468"/>
    <cellStyle name="Cálculo 3 2 3 2 2 6" xfId="36143"/>
    <cellStyle name="Cálculo 3 2 3 2 2 7" xfId="38869"/>
    <cellStyle name="Cálculo 3 2 3 2 3" xfId="11725"/>
    <cellStyle name="Cálculo 3 2 3 2 4" xfId="18728"/>
    <cellStyle name="Cálculo 3 2 3 2 5" xfId="25452"/>
    <cellStyle name="Cálculo 3 2 3 2 6" xfId="9367"/>
    <cellStyle name="Cálculo 3 2 3 2 7" xfId="18273"/>
    <cellStyle name="Cálculo 3 2 3 2 8" xfId="30882"/>
    <cellStyle name="Cálculo 3 2 3 2 9" xfId="34818"/>
    <cellStyle name="Cálculo 3 2 3 3" xfId="3776"/>
    <cellStyle name="Cálculo 3 2 3 3 2" xfId="5424"/>
    <cellStyle name="Cálculo 3 2 3 3 2 2" xfId="14578"/>
    <cellStyle name="Cálculo 3 2 3 3 2 3" xfId="21574"/>
    <cellStyle name="Cálculo 3 2 3 3 2 4" xfId="26944"/>
    <cellStyle name="Cálculo 3 2 3 3 2 5" xfId="32469"/>
    <cellStyle name="Cálculo 3 2 3 3 2 6" xfId="36144"/>
    <cellStyle name="Cálculo 3 2 3 3 2 7" xfId="38870"/>
    <cellStyle name="Cálculo 3 2 3 3 3" xfId="12930"/>
    <cellStyle name="Cálculo 3 2 3 3 4" xfId="19929"/>
    <cellStyle name="Cálculo 3 2 3 3 5" xfId="27942"/>
    <cellStyle name="Cálculo 3 2 3 3 6" xfId="26578"/>
    <cellStyle name="Cálculo 3 2 3 3 7" xfId="21307"/>
    <cellStyle name="Cálculo 3 2 3 3 8" xfId="31148"/>
    <cellStyle name="Cálculo 3 2 3 3 9" xfId="30832"/>
    <cellStyle name="Cálculo 3 2 3 4" xfId="4266"/>
    <cellStyle name="Cálculo 3 2 3 4 2" xfId="5425"/>
    <cellStyle name="Cálculo 3 2 3 4 2 2" xfId="14579"/>
    <cellStyle name="Cálculo 3 2 3 4 2 3" xfId="21575"/>
    <cellStyle name="Cálculo 3 2 3 4 2 4" xfId="26941"/>
    <cellStyle name="Cálculo 3 2 3 4 2 5" xfId="32470"/>
    <cellStyle name="Cálculo 3 2 3 4 2 6" xfId="36145"/>
    <cellStyle name="Cálculo 3 2 3 4 2 7" xfId="38871"/>
    <cellStyle name="Cálculo 3 2 3 4 3" xfId="13420"/>
    <cellStyle name="Cálculo 3 2 3 4 4" xfId="20418"/>
    <cellStyle name="Cálculo 3 2 3 4 5" xfId="17604"/>
    <cellStyle name="Cálculo 3 2 3 4 6" xfId="28574"/>
    <cellStyle name="Cálculo 3 2 3 4 7" xfId="27261"/>
    <cellStyle name="Cálculo 3 2 3 4 8" xfId="31704"/>
    <cellStyle name="Cálculo 3 2 3 4 9" xfId="35384"/>
    <cellStyle name="Cálculo 3 2 3 5" xfId="3693"/>
    <cellStyle name="Cálculo 3 2 3 5 2" xfId="5426"/>
    <cellStyle name="Cálculo 3 2 3 5 2 2" xfId="14580"/>
    <cellStyle name="Cálculo 3 2 3 5 2 3" xfId="21576"/>
    <cellStyle name="Cálculo 3 2 3 5 2 4" xfId="26940"/>
    <cellStyle name="Cálculo 3 2 3 5 2 5" xfId="32471"/>
    <cellStyle name="Cálculo 3 2 3 5 2 6" xfId="36146"/>
    <cellStyle name="Cálculo 3 2 3 5 2 7" xfId="38872"/>
    <cellStyle name="Cálculo 3 2 3 5 3" xfId="12847"/>
    <cellStyle name="Cálculo 3 2 3 5 4" xfId="19846"/>
    <cellStyle name="Cálculo 3 2 3 5 5" xfId="23357"/>
    <cellStyle name="Cálculo 3 2 3 5 6" xfId="17759"/>
    <cellStyle name="Cálculo 3 2 3 5 7" xfId="29544"/>
    <cellStyle name="Cálculo 3 2 3 5 8" xfId="33567"/>
    <cellStyle name="Cálculo 3 2 3 5 9" xfId="37235"/>
    <cellStyle name="Cálculo 3 2 3 6" xfId="2893"/>
    <cellStyle name="Cálculo 3 2 3 6 2" xfId="5427"/>
    <cellStyle name="Cálculo 3 2 3 6 2 2" xfId="14581"/>
    <cellStyle name="Cálculo 3 2 3 6 2 3" xfId="21577"/>
    <cellStyle name="Cálculo 3 2 3 6 2 4" xfId="26945"/>
    <cellStyle name="Cálculo 3 2 3 6 2 5" xfId="32472"/>
    <cellStyle name="Cálculo 3 2 3 6 2 6" xfId="36147"/>
    <cellStyle name="Cálculo 3 2 3 6 2 7" xfId="38873"/>
    <cellStyle name="Cálculo 3 2 3 6 3" xfId="12047"/>
    <cellStyle name="Cálculo 3 2 3 6 4" xfId="19050"/>
    <cellStyle name="Cálculo 3 2 3 6 5" xfId="24662"/>
    <cellStyle name="Cálculo 3 2 3 6 6" xfId="26372"/>
    <cellStyle name="Cálculo 3 2 3 6 7" xfId="17026"/>
    <cellStyle name="Cálculo 3 2 3 6 8" xfId="33864"/>
    <cellStyle name="Cálculo 3 2 3 6 9" xfId="37426"/>
    <cellStyle name="Cálculo 3 2 3 7" xfId="5422"/>
    <cellStyle name="Cálculo 3 2 3 7 2" xfId="14576"/>
    <cellStyle name="Cálculo 3 2 3 7 3" xfId="21572"/>
    <cellStyle name="Cálculo 3 2 3 7 4" xfId="26943"/>
    <cellStyle name="Cálculo 3 2 3 7 5" xfId="32467"/>
    <cellStyle name="Cálculo 3 2 3 7 6" xfId="36142"/>
    <cellStyle name="Cálculo 3 2 3 7 7" xfId="38868"/>
    <cellStyle name="Cálculo 3 2 3 8" xfId="11060"/>
    <cellStyle name="Cálculo 3 2 3 9" xfId="15467"/>
    <cellStyle name="Cálculo 3 2 4" xfId="2280"/>
    <cellStyle name="Cálculo 3 2 4 10" xfId="24153"/>
    <cellStyle name="Cálculo 3 2 4 11" xfId="24060"/>
    <cellStyle name="Cálculo 3 2 4 12" xfId="30190"/>
    <cellStyle name="Cálculo 3 2 4 13" xfId="34166"/>
    <cellStyle name="Cálculo 3 2 4 14" xfId="37728"/>
    <cellStyle name="Cálculo 3 2 4 2" xfId="2680"/>
    <cellStyle name="Cálculo 3 2 4 2 2" xfId="5429"/>
    <cellStyle name="Cálculo 3 2 4 2 2 2" xfId="14583"/>
    <cellStyle name="Cálculo 3 2 4 2 2 3" xfId="21579"/>
    <cellStyle name="Cálculo 3 2 4 2 2 4" xfId="26946"/>
    <cellStyle name="Cálculo 3 2 4 2 2 5" xfId="32474"/>
    <cellStyle name="Cálculo 3 2 4 2 2 6" xfId="36149"/>
    <cellStyle name="Cálculo 3 2 4 2 2 7" xfId="38875"/>
    <cellStyle name="Cálculo 3 2 4 2 3" xfId="11834"/>
    <cellStyle name="Cálculo 3 2 4 2 4" xfId="18837"/>
    <cellStyle name="Cálculo 3 2 4 2 5" xfId="28434"/>
    <cellStyle name="Cálculo 3 2 4 2 6" xfId="24099"/>
    <cellStyle name="Cálculo 3 2 4 2 7" xfId="29993"/>
    <cellStyle name="Cálculo 3 2 4 2 8" xfId="31519"/>
    <cellStyle name="Cálculo 3 2 4 2 9" xfId="35228"/>
    <cellStyle name="Cálculo 3 2 4 3" xfId="3962"/>
    <cellStyle name="Cálculo 3 2 4 3 2" xfId="5430"/>
    <cellStyle name="Cálculo 3 2 4 3 2 2" xfId="14584"/>
    <cellStyle name="Cálculo 3 2 4 3 2 3" xfId="21580"/>
    <cellStyle name="Cálculo 3 2 4 3 2 4" xfId="24319"/>
    <cellStyle name="Cálculo 3 2 4 3 2 5" xfId="32475"/>
    <cellStyle name="Cálculo 3 2 4 3 2 6" xfId="36150"/>
    <cellStyle name="Cálculo 3 2 4 3 2 7" xfId="38876"/>
    <cellStyle name="Cálculo 3 2 4 3 3" xfId="13116"/>
    <cellStyle name="Cálculo 3 2 4 3 4" xfId="20114"/>
    <cellStyle name="Cálculo 3 2 4 3 5" xfId="24165"/>
    <cellStyle name="Cálculo 3 2 4 3 6" xfId="18220"/>
    <cellStyle name="Cálculo 3 2 4 3 7" xfId="27286"/>
    <cellStyle name="Cálculo 3 2 4 3 8" xfId="31866"/>
    <cellStyle name="Cálculo 3 2 4 3 9" xfId="35520"/>
    <cellStyle name="Cálculo 3 2 4 4" xfId="4400"/>
    <cellStyle name="Cálculo 3 2 4 4 2" xfId="5431"/>
    <cellStyle name="Cálculo 3 2 4 4 2 2" xfId="14585"/>
    <cellStyle name="Cálculo 3 2 4 4 2 3" xfId="21581"/>
    <cellStyle name="Cálculo 3 2 4 4 2 4" xfId="26947"/>
    <cellStyle name="Cálculo 3 2 4 4 2 5" xfId="32476"/>
    <cellStyle name="Cálculo 3 2 4 4 2 6" xfId="36151"/>
    <cellStyle name="Cálculo 3 2 4 4 2 7" xfId="38877"/>
    <cellStyle name="Cálculo 3 2 4 4 3" xfId="13554"/>
    <cellStyle name="Cálculo 3 2 4 4 4" xfId="20552"/>
    <cellStyle name="Cálculo 3 2 4 4 5" xfId="27635"/>
    <cellStyle name="Cálculo 3 2 4 4 6" xfId="18171"/>
    <cellStyle name="Cálculo 3 2 4 4 7" xfId="31898"/>
    <cellStyle name="Cálculo 3 2 4 4 8" xfId="25847"/>
    <cellStyle name="Cálculo 3 2 4 4 9" xfId="25549"/>
    <cellStyle name="Cálculo 3 2 4 5" xfId="4654"/>
    <cellStyle name="Cálculo 3 2 4 5 2" xfId="5432"/>
    <cellStyle name="Cálculo 3 2 4 5 2 2" xfId="14586"/>
    <cellStyle name="Cálculo 3 2 4 5 2 3" xfId="21582"/>
    <cellStyle name="Cálculo 3 2 4 5 2 4" xfId="24318"/>
    <cellStyle name="Cálculo 3 2 4 5 2 5" xfId="32477"/>
    <cellStyle name="Cálculo 3 2 4 5 2 6" xfId="36152"/>
    <cellStyle name="Cálculo 3 2 4 5 2 7" xfId="38878"/>
    <cellStyle name="Cálculo 3 2 4 5 3" xfId="13808"/>
    <cellStyle name="Cálculo 3 2 4 5 4" xfId="20806"/>
    <cellStyle name="Cálculo 3 2 4 5 5" xfId="24248"/>
    <cellStyle name="Cálculo 3 2 4 5 6" xfId="29447"/>
    <cellStyle name="Cálculo 3 2 4 5 7" xfId="10288"/>
    <cellStyle name="Cálculo 3 2 4 5 8" xfId="30963"/>
    <cellStyle name="Cálculo 3 2 4 5 9" xfId="34891"/>
    <cellStyle name="Cálculo 3 2 4 6" xfId="4900"/>
    <cellStyle name="Cálculo 3 2 4 6 2" xfId="5433"/>
    <cellStyle name="Cálculo 3 2 4 6 2 2" xfId="14587"/>
    <cellStyle name="Cálculo 3 2 4 6 2 3" xfId="21583"/>
    <cellStyle name="Cálculo 3 2 4 6 2 4" xfId="24936"/>
    <cellStyle name="Cálculo 3 2 4 6 2 5" xfId="32478"/>
    <cellStyle name="Cálculo 3 2 4 6 2 6" xfId="36153"/>
    <cellStyle name="Cálculo 3 2 4 6 2 7" xfId="38879"/>
    <cellStyle name="Cálculo 3 2 4 6 3" xfId="14054"/>
    <cellStyle name="Cálculo 3 2 4 6 4" xfId="21052"/>
    <cellStyle name="Cálculo 3 2 4 6 5" xfId="24266"/>
    <cellStyle name="Cálculo 3 2 4 6 6" xfId="29455"/>
    <cellStyle name="Cálculo 3 2 4 6 7" xfId="31946"/>
    <cellStyle name="Cálculo 3 2 4 6 8" xfId="35624"/>
    <cellStyle name="Cálculo 3 2 4 6 9" xfId="38535"/>
    <cellStyle name="Cálculo 3 2 4 7" xfId="5428"/>
    <cellStyle name="Cálculo 3 2 4 7 2" xfId="14582"/>
    <cellStyle name="Cálculo 3 2 4 7 3" xfId="21578"/>
    <cellStyle name="Cálculo 3 2 4 7 4" xfId="22820"/>
    <cellStyle name="Cálculo 3 2 4 7 5" xfId="32473"/>
    <cellStyle name="Cálculo 3 2 4 7 6" xfId="36148"/>
    <cellStyle name="Cálculo 3 2 4 7 7" xfId="38874"/>
    <cellStyle name="Cálculo 3 2 4 8" xfId="11434"/>
    <cellStyle name="Cálculo 3 2 4 9" xfId="18437"/>
    <cellStyle name="Cálculo 3 2 5" xfId="1804"/>
    <cellStyle name="Cálculo 3 2 5 10" xfId="24381"/>
    <cellStyle name="Cálculo 3 2 5 11" xfId="23052"/>
    <cellStyle name="Cálculo 3 2 5 12" xfId="25724"/>
    <cellStyle name="Cálculo 3 2 5 13" xfId="25763"/>
    <cellStyle name="Cálculo 3 2 5 14" xfId="34946"/>
    <cellStyle name="Cálculo 3 2 5 2" xfId="2548"/>
    <cellStyle name="Cálculo 3 2 5 2 2" xfId="5435"/>
    <cellStyle name="Cálculo 3 2 5 2 2 2" xfId="14589"/>
    <cellStyle name="Cálculo 3 2 5 2 2 3" xfId="21585"/>
    <cellStyle name="Cálculo 3 2 5 2 2 4" xfId="26949"/>
    <cellStyle name="Cálculo 3 2 5 2 2 5" xfId="32480"/>
    <cellStyle name="Cálculo 3 2 5 2 2 6" xfId="36155"/>
    <cellStyle name="Cálculo 3 2 5 2 2 7" xfId="38881"/>
    <cellStyle name="Cálculo 3 2 5 2 3" xfId="11702"/>
    <cellStyle name="Cálculo 3 2 5 2 4" xfId="18705"/>
    <cellStyle name="Cálculo 3 2 5 2 5" xfId="23336"/>
    <cellStyle name="Cálculo 3 2 5 2 6" xfId="24401"/>
    <cellStyle name="Cálculo 3 2 5 2 7" xfId="30058"/>
    <cellStyle name="Cálculo 3 2 5 2 8" xfId="31498"/>
    <cellStyle name="Cálculo 3 2 5 2 9" xfId="35214"/>
    <cellStyle name="Cálculo 3 2 5 3" xfId="3722"/>
    <cellStyle name="Cálculo 3 2 5 3 2" xfId="5436"/>
    <cellStyle name="Cálculo 3 2 5 3 2 2" xfId="14590"/>
    <cellStyle name="Cálculo 3 2 5 3 2 3" xfId="21586"/>
    <cellStyle name="Cálculo 3 2 5 3 2 4" xfId="22819"/>
    <cellStyle name="Cálculo 3 2 5 3 2 5" xfId="32481"/>
    <cellStyle name="Cálculo 3 2 5 3 2 6" xfId="36156"/>
    <cellStyle name="Cálculo 3 2 5 3 2 7" xfId="38882"/>
    <cellStyle name="Cálculo 3 2 5 3 3" xfId="12876"/>
    <cellStyle name="Cálculo 3 2 5 3 4" xfId="19875"/>
    <cellStyle name="Cálculo 3 2 5 3 5" xfId="21355"/>
    <cellStyle name="Cálculo 3 2 5 3 6" xfId="28123"/>
    <cellStyle name="Cálculo 3 2 5 3 7" xfId="25631"/>
    <cellStyle name="Cálculo 3 2 5 3 8" xfId="31635"/>
    <cellStyle name="Cálculo 3 2 5 3 9" xfId="35315"/>
    <cellStyle name="Cálculo 3 2 5 4" xfId="4226"/>
    <cellStyle name="Cálculo 3 2 5 4 2" xfId="5437"/>
    <cellStyle name="Cálculo 3 2 5 4 2 2" xfId="14591"/>
    <cellStyle name="Cálculo 3 2 5 4 2 3" xfId="21587"/>
    <cellStyle name="Cálculo 3 2 5 4 2 4" xfId="26950"/>
    <cellStyle name="Cálculo 3 2 5 4 2 5" xfId="32482"/>
    <cellStyle name="Cálculo 3 2 5 4 2 6" xfId="36157"/>
    <cellStyle name="Cálculo 3 2 5 4 2 7" xfId="38883"/>
    <cellStyle name="Cálculo 3 2 5 4 3" xfId="13380"/>
    <cellStyle name="Cálculo 3 2 5 4 4" xfId="20378"/>
    <cellStyle name="Cálculo 3 2 5 4 5" xfId="27719"/>
    <cellStyle name="Cálculo 3 2 5 4 6" xfId="17328"/>
    <cellStyle name="Cálculo 3 2 5 4 7" xfId="17519"/>
    <cellStyle name="Cálculo 3 2 5 4 8" xfId="33358"/>
    <cellStyle name="Cálculo 3 2 5 4 9" xfId="37033"/>
    <cellStyle name="Cálculo 3 2 5 5" xfId="3868"/>
    <cellStyle name="Cálculo 3 2 5 5 2" xfId="5438"/>
    <cellStyle name="Cálculo 3 2 5 5 2 2" xfId="14592"/>
    <cellStyle name="Cálculo 3 2 5 5 2 3" xfId="21588"/>
    <cellStyle name="Cálculo 3 2 5 5 2 4" xfId="26951"/>
    <cellStyle name="Cálculo 3 2 5 5 2 5" xfId="32483"/>
    <cellStyle name="Cálculo 3 2 5 5 2 6" xfId="36158"/>
    <cellStyle name="Cálculo 3 2 5 5 2 7" xfId="38884"/>
    <cellStyle name="Cálculo 3 2 5 5 3" xfId="13022"/>
    <cellStyle name="Cálculo 3 2 5 5 4" xfId="20021"/>
    <cellStyle name="Cálculo 3 2 5 5 5" xfId="27896"/>
    <cellStyle name="Cálculo 3 2 5 5 6" xfId="25053"/>
    <cellStyle name="Cálculo 3 2 5 5 7" xfId="25888"/>
    <cellStyle name="Cálculo 3 2 5 5 8" xfId="33484"/>
    <cellStyle name="Cálculo 3 2 5 5 9" xfId="37152"/>
    <cellStyle name="Cálculo 3 2 5 6" xfId="2855"/>
    <cellStyle name="Cálculo 3 2 5 6 2" xfId="5439"/>
    <cellStyle name="Cálculo 3 2 5 6 2 2" xfId="14593"/>
    <cellStyle name="Cálculo 3 2 5 6 2 3" xfId="21589"/>
    <cellStyle name="Cálculo 3 2 5 6 2 4" xfId="26948"/>
    <cellStyle name="Cálculo 3 2 5 6 2 5" xfId="32484"/>
    <cellStyle name="Cálculo 3 2 5 6 2 6" xfId="36159"/>
    <cellStyle name="Cálculo 3 2 5 6 2 7" xfId="38885"/>
    <cellStyle name="Cálculo 3 2 5 6 3" xfId="12009"/>
    <cellStyle name="Cálculo 3 2 5 6 4" xfId="19012"/>
    <cellStyle name="Cálculo 3 2 5 6 5" xfId="17437"/>
    <cellStyle name="Cálculo 3 2 5 6 6" xfId="17810"/>
    <cellStyle name="Cálculo 3 2 5 6 7" xfId="29903"/>
    <cellStyle name="Cálculo 3 2 5 6 8" xfId="17771"/>
    <cellStyle name="Cálculo 3 2 5 6 9" xfId="31825"/>
    <cellStyle name="Cálculo 3 2 5 7" xfId="5434"/>
    <cellStyle name="Cálculo 3 2 5 7 2" xfId="14588"/>
    <cellStyle name="Cálculo 3 2 5 7 3" xfId="21584"/>
    <cellStyle name="Cálculo 3 2 5 7 4" xfId="19695"/>
    <cellStyle name="Cálculo 3 2 5 7 5" xfId="32479"/>
    <cellStyle name="Cálculo 3 2 5 7 6" xfId="36154"/>
    <cellStyle name="Cálculo 3 2 5 7 7" xfId="38880"/>
    <cellStyle name="Cálculo 3 2 5 8" xfId="10958"/>
    <cellStyle name="Cálculo 3 2 5 9" xfId="9602"/>
    <cellStyle name="Cálculo 3 2 6" xfId="2029"/>
    <cellStyle name="Cálculo 3 2 6 10" xfId="25148"/>
    <cellStyle name="Cálculo 3 2 6 11" xfId="26043"/>
    <cellStyle name="Cálculo 3 2 6 12" xfId="30861"/>
    <cellStyle name="Cálculo 3 2 6 13" xfId="34784"/>
    <cellStyle name="Cálculo 3 2 6 14" xfId="38336"/>
    <cellStyle name="Cálculo 3 2 6 2" xfId="2574"/>
    <cellStyle name="Cálculo 3 2 6 2 2" xfId="5441"/>
    <cellStyle name="Cálculo 3 2 6 2 2 2" xfId="14595"/>
    <cellStyle name="Cálculo 3 2 6 2 2 3" xfId="21591"/>
    <cellStyle name="Cálculo 3 2 6 2 2 4" xfId="24067"/>
    <cellStyle name="Cálculo 3 2 6 2 2 5" xfId="32486"/>
    <cellStyle name="Cálculo 3 2 6 2 2 6" xfId="36161"/>
    <cellStyle name="Cálculo 3 2 6 2 2 7" xfId="38887"/>
    <cellStyle name="Cálculo 3 2 6 2 3" xfId="11728"/>
    <cellStyle name="Cálculo 3 2 6 2 4" xfId="18731"/>
    <cellStyle name="Cálculo 3 2 6 2 5" xfId="22524"/>
    <cellStyle name="Cálculo 3 2 6 2 6" xfId="26256"/>
    <cellStyle name="Cálculo 3 2 6 2 7" xfId="21295"/>
    <cellStyle name="Cálculo 3 2 6 2 8" xfId="31085"/>
    <cellStyle name="Cálculo 3 2 6 2 9" xfId="31321"/>
    <cellStyle name="Cálculo 3 2 6 3" xfId="3806"/>
    <cellStyle name="Cálculo 3 2 6 3 2" xfId="5442"/>
    <cellStyle name="Cálculo 3 2 6 3 2 2" xfId="14596"/>
    <cellStyle name="Cálculo 3 2 6 3 2 3" xfId="21592"/>
    <cellStyle name="Cálculo 3 2 6 3 2 4" xfId="26952"/>
    <cellStyle name="Cálculo 3 2 6 3 2 5" xfId="32487"/>
    <cellStyle name="Cálculo 3 2 6 3 2 6" xfId="36162"/>
    <cellStyle name="Cálculo 3 2 6 3 2 7" xfId="38888"/>
    <cellStyle name="Cálculo 3 2 6 3 3" xfId="12960"/>
    <cellStyle name="Cálculo 3 2 6 3 4" xfId="19959"/>
    <cellStyle name="Cálculo 3 2 6 3 5" xfId="27927"/>
    <cellStyle name="Cálculo 3 2 6 3 6" xfId="26591"/>
    <cellStyle name="Cálculo 3 2 6 3 7" xfId="17414"/>
    <cellStyle name="Cálculo 3 2 6 3 8" xfId="31648"/>
    <cellStyle name="Cálculo 3 2 6 3 9" xfId="35328"/>
    <cellStyle name="Cálculo 3 2 6 4" xfId="4282"/>
    <cellStyle name="Cálculo 3 2 6 4 2" xfId="5443"/>
    <cellStyle name="Cálculo 3 2 6 4 2 2" xfId="14597"/>
    <cellStyle name="Cálculo 3 2 6 4 2 3" xfId="21593"/>
    <cellStyle name="Cálculo 3 2 6 4 2 4" xfId="22818"/>
    <cellStyle name="Cálculo 3 2 6 4 2 5" xfId="32488"/>
    <cellStyle name="Cálculo 3 2 6 4 2 6" xfId="36163"/>
    <cellStyle name="Cálculo 3 2 6 4 2 7" xfId="38889"/>
    <cellStyle name="Cálculo 3 2 6 4 3" xfId="13436"/>
    <cellStyle name="Cálculo 3 2 6 4 4" xfId="20434"/>
    <cellStyle name="Cálculo 3 2 6 4 5" xfId="27691"/>
    <cellStyle name="Cálculo 3 2 6 4 6" xfId="29221"/>
    <cellStyle name="Cálculo 3 2 6 4 7" xfId="22727"/>
    <cellStyle name="Cálculo 3 2 6 4 8" xfId="23243"/>
    <cellStyle name="Cálculo 3 2 6 4 9" xfId="25559"/>
    <cellStyle name="Cálculo 3 2 6 5" xfId="4556"/>
    <cellStyle name="Cálculo 3 2 6 5 2" xfId="5444"/>
    <cellStyle name="Cálculo 3 2 6 5 2 2" xfId="14598"/>
    <cellStyle name="Cálculo 3 2 6 5 2 3" xfId="21594"/>
    <cellStyle name="Cálculo 3 2 6 5 2 4" xfId="24935"/>
    <cellStyle name="Cálculo 3 2 6 5 2 5" xfId="32489"/>
    <cellStyle name="Cálculo 3 2 6 5 2 6" xfId="36164"/>
    <cellStyle name="Cálculo 3 2 6 5 2 7" xfId="38890"/>
    <cellStyle name="Cálculo 3 2 6 5 3" xfId="13710"/>
    <cellStyle name="Cálculo 3 2 6 5 4" xfId="20708"/>
    <cellStyle name="Cálculo 3 2 6 5 5" xfId="18390"/>
    <cellStyle name="Cálculo 3 2 6 5 6" xfId="26703"/>
    <cellStyle name="Cálculo 3 2 6 5 7" xfId="26842"/>
    <cellStyle name="Cálculo 3 2 6 5 8" xfId="17864"/>
    <cellStyle name="Cálculo 3 2 6 5 9" xfId="25641"/>
    <cellStyle name="Cálculo 3 2 6 6" xfId="4806"/>
    <cellStyle name="Cálculo 3 2 6 6 2" xfId="5445"/>
    <cellStyle name="Cálculo 3 2 6 6 2 2" xfId="14599"/>
    <cellStyle name="Cálculo 3 2 6 6 2 3" xfId="21595"/>
    <cellStyle name="Cálculo 3 2 6 6 2 4" xfId="26953"/>
    <cellStyle name="Cálculo 3 2 6 6 2 5" xfId="32490"/>
    <cellStyle name="Cálculo 3 2 6 6 2 6" xfId="36165"/>
    <cellStyle name="Cálculo 3 2 6 6 2 7" xfId="38891"/>
    <cellStyle name="Cálculo 3 2 6 6 3" xfId="13960"/>
    <cellStyle name="Cálculo 3 2 6 6 4" xfId="20958"/>
    <cellStyle name="Cálculo 3 2 6 6 5" xfId="27428"/>
    <cellStyle name="Cálculo 3 2 6 6 6" xfId="19705"/>
    <cellStyle name="Cálculo 3 2 6 6 7" xfId="28999"/>
    <cellStyle name="Cálculo 3 2 6 6 8" xfId="31189"/>
    <cellStyle name="Cálculo 3 2 6 6 9" xfId="35063"/>
    <cellStyle name="Cálculo 3 2 6 7" xfId="5440"/>
    <cellStyle name="Cálculo 3 2 6 7 2" xfId="14594"/>
    <cellStyle name="Cálculo 3 2 6 7 3" xfId="21590"/>
    <cellStyle name="Cálculo 3 2 6 7 4" xfId="9617"/>
    <cellStyle name="Cálculo 3 2 6 7 5" xfId="32485"/>
    <cellStyle name="Cálculo 3 2 6 7 6" xfId="36160"/>
    <cellStyle name="Cálculo 3 2 6 7 7" xfId="38886"/>
    <cellStyle name="Cálculo 3 2 6 8" xfId="11183"/>
    <cellStyle name="Cálculo 3 2 6 9" xfId="9203"/>
    <cellStyle name="Cálculo 3 2 7" xfId="1621"/>
    <cellStyle name="Cálculo 3 2 7 10" xfId="25969"/>
    <cellStyle name="Cálculo 3 2 7 11" xfId="31011"/>
    <cellStyle name="Cálculo 3 2 7 12" xfId="31046"/>
    <cellStyle name="Cálculo 3 2 7 13" xfId="31344"/>
    <cellStyle name="Cálculo 3 2 7 2" xfId="3277"/>
    <cellStyle name="Cálculo 3 2 7 2 2" xfId="5447"/>
    <cellStyle name="Cálculo 3 2 7 2 2 2" xfId="14601"/>
    <cellStyle name="Cálculo 3 2 7 2 2 3" xfId="21597"/>
    <cellStyle name="Cálculo 3 2 7 2 2 4" xfId="26954"/>
    <cellStyle name="Cálculo 3 2 7 2 2 5" xfId="32492"/>
    <cellStyle name="Cálculo 3 2 7 2 2 6" xfId="36167"/>
    <cellStyle name="Cálculo 3 2 7 2 2 7" xfId="38893"/>
    <cellStyle name="Cálculo 3 2 7 2 3" xfId="12431"/>
    <cellStyle name="Cálculo 3 2 7 2 4" xfId="19433"/>
    <cellStyle name="Cálculo 3 2 7 2 5" xfId="23039"/>
    <cellStyle name="Cálculo 3 2 7 2 6" xfId="28103"/>
    <cellStyle name="Cálculo 3 2 7 2 7" xfId="26494"/>
    <cellStyle name="Cálculo 3 2 7 2 8" xfId="33688"/>
    <cellStyle name="Cálculo 3 2 7 2 9" xfId="37276"/>
    <cellStyle name="Cálculo 3 2 7 3" xfId="2844"/>
    <cellStyle name="Cálculo 3 2 7 3 2" xfId="5448"/>
    <cellStyle name="Cálculo 3 2 7 3 2 2" xfId="14602"/>
    <cellStyle name="Cálculo 3 2 7 3 2 3" xfId="21598"/>
    <cellStyle name="Cálculo 3 2 7 3 2 4" xfId="26939"/>
    <cellStyle name="Cálculo 3 2 7 3 2 5" xfId="32493"/>
    <cellStyle name="Cálculo 3 2 7 3 2 6" xfId="36168"/>
    <cellStyle name="Cálculo 3 2 7 3 2 7" xfId="38894"/>
    <cellStyle name="Cálculo 3 2 7 3 3" xfId="11998"/>
    <cellStyle name="Cálculo 3 2 7 3 4" xfId="19001"/>
    <cellStyle name="Cálculo 3 2 7 3 5" xfId="24652"/>
    <cellStyle name="Cálculo 3 2 7 3 6" xfId="17837"/>
    <cellStyle name="Cálculo 3 2 7 3 7" xfId="26505"/>
    <cellStyle name="Cálculo 3 2 7 3 8" xfId="25190"/>
    <cellStyle name="Cálculo 3 2 7 3 9" xfId="33639"/>
    <cellStyle name="Cálculo 3 2 7 4" xfId="4253"/>
    <cellStyle name="Cálculo 3 2 7 4 2" xfId="5449"/>
    <cellStyle name="Cálculo 3 2 7 4 2 2" xfId="14603"/>
    <cellStyle name="Cálculo 3 2 7 4 2 3" xfId="21599"/>
    <cellStyle name="Cálculo 3 2 7 4 2 4" xfId="26959"/>
    <cellStyle name="Cálculo 3 2 7 4 2 5" xfId="32494"/>
    <cellStyle name="Cálculo 3 2 7 4 2 6" xfId="36169"/>
    <cellStyle name="Cálculo 3 2 7 4 2 7" xfId="38895"/>
    <cellStyle name="Cálculo 3 2 7 4 3" xfId="13407"/>
    <cellStyle name="Cálculo 3 2 7 4 4" xfId="20405"/>
    <cellStyle name="Cálculo 3 2 7 4 5" xfId="21312"/>
    <cellStyle name="Cálculo 3 2 7 4 6" xfId="24351"/>
    <cellStyle name="Cálculo 3 2 7 4 7" xfId="25599"/>
    <cellStyle name="Cálculo 3 2 7 4 8" xfId="33347"/>
    <cellStyle name="Cálculo 3 2 7 4 9" xfId="37022"/>
    <cellStyle name="Cálculo 3 2 7 5" xfId="4191"/>
    <cellStyle name="Cálculo 3 2 7 5 2" xfId="5450"/>
    <cellStyle name="Cálculo 3 2 7 5 2 2" xfId="14604"/>
    <cellStyle name="Cálculo 3 2 7 5 2 3" xfId="21600"/>
    <cellStyle name="Cálculo 3 2 7 5 2 4" xfId="24928"/>
    <cellStyle name="Cálculo 3 2 7 5 2 5" xfId="32495"/>
    <cellStyle name="Cálculo 3 2 7 5 2 6" xfId="36170"/>
    <cellStyle name="Cálculo 3 2 7 5 2 7" xfId="38896"/>
    <cellStyle name="Cálculo 3 2 7 5 3" xfId="13345"/>
    <cellStyle name="Cálculo 3 2 7 5 4" xfId="20343"/>
    <cellStyle name="Cálculo 3 2 7 5 5" xfId="27737"/>
    <cellStyle name="Cálculo 3 2 7 5 6" xfId="28842"/>
    <cellStyle name="Cálculo 3 2 7 5 7" xfId="22444"/>
    <cellStyle name="Cálculo 3 2 7 5 8" xfId="30942"/>
    <cellStyle name="Cálculo 3 2 7 5 9" xfId="34865"/>
    <cellStyle name="Cálculo 3 2 7 6" xfId="5446"/>
    <cellStyle name="Cálculo 3 2 7 6 2" xfId="14600"/>
    <cellStyle name="Cálculo 3 2 7 6 3" xfId="21596"/>
    <cellStyle name="Cálculo 3 2 7 6 4" xfId="24316"/>
    <cellStyle name="Cálculo 3 2 7 6 5" xfId="32491"/>
    <cellStyle name="Cálculo 3 2 7 6 6" xfId="36166"/>
    <cellStyle name="Cálculo 3 2 7 6 7" xfId="38892"/>
    <cellStyle name="Cálculo 3 2 7 7" xfId="10775"/>
    <cellStyle name="Cálculo 3 2 7 8" xfId="16536"/>
    <cellStyle name="Cálculo 3 2 7 9" xfId="28691"/>
    <cellStyle name="Cálculo 3 2 8" xfId="2449"/>
    <cellStyle name="Cálculo 3 2 8 2" xfId="5451"/>
    <cellStyle name="Cálculo 3 2 8 2 2" xfId="14605"/>
    <cellStyle name="Cálculo 3 2 8 2 3" xfId="21601"/>
    <cellStyle name="Cálculo 3 2 8 2 4" xfId="24933"/>
    <cellStyle name="Cálculo 3 2 8 2 5" xfId="32496"/>
    <cellStyle name="Cálculo 3 2 8 2 6" xfId="36171"/>
    <cellStyle name="Cálculo 3 2 8 2 7" xfId="38897"/>
    <cellStyle name="Cálculo 3 2 8 3" xfId="11603"/>
    <cellStyle name="Cálculo 3 2 8 4" xfId="18606"/>
    <cellStyle name="Cálculo 3 2 8 5" xfId="10064"/>
    <cellStyle name="Cálculo 3 2 8 6" xfId="26189"/>
    <cellStyle name="Cálculo 3 2 8 7" xfId="25666"/>
    <cellStyle name="Cálculo 3 2 8 8" xfId="31489"/>
    <cellStyle name="Cálculo 3 2 8 9" xfId="35198"/>
    <cellStyle name="Cálculo 3 2 9" xfId="2925"/>
    <cellStyle name="Cálculo 3 2 9 2" xfId="5452"/>
    <cellStyle name="Cálculo 3 2 9 2 2" xfId="14606"/>
    <cellStyle name="Cálculo 3 2 9 2 3" xfId="21602"/>
    <cellStyle name="Cálculo 3 2 9 2 4" xfId="24061"/>
    <cellStyle name="Cálculo 3 2 9 2 5" xfId="32497"/>
    <cellStyle name="Cálculo 3 2 9 2 6" xfId="36172"/>
    <cellStyle name="Cálculo 3 2 9 2 7" xfId="38898"/>
    <cellStyle name="Cálculo 3 2 9 3" xfId="12079"/>
    <cellStyle name="Cálculo 3 2 9 4" xfId="19082"/>
    <cellStyle name="Cálculo 3 2 9 5" xfId="24666"/>
    <cellStyle name="Cálculo 3 2 9 6" xfId="9606"/>
    <cellStyle name="Cálculo 3 2 9 7" xfId="19769"/>
    <cellStyle name="Cálculo 3 2 9 8" xfId="33848"/>
    <cellStyle name="Cálculo 3 2 9 9" xfId="37410"/>
    <cellStyle name="Cálculo 3 20" xfId="18313"/>
    <cellStyle name="Cálculo 3 21" xfId="31290"/>
    <cellStyle name="Cálculo 3 3" xfId="1138"/>
    <cellStyle name="Cálculo 3 3 10" xfId="25807"/>
    <cellStyle name="Cálculo 3 3 11" xfId="35085"/>
    <cellStyle name="Cálculo 3 3 12" xfId="38414"/>
    <cellStyle name="Cálculo 3 3 2" xfId="2370"/>
    <cellStyle name="Cálculo 3 3 2 10" xfId="19482"/>
    <cellStyle name="Cálculo 3 3 2 11" xfId="26156"/>
    <cellStyle name="Cálculo 3 3 2 12" xfId="25674"/>
    <cellStyle name="Cálculo 3 3 2 13" xfId="31479"/>
    <cellStyle name="Cálculo 3 3 2 14" xfId="35183"/>
    <cellStyle name="Cálculo 3 3 2 2" xfId="2770"/>
    <cellStyle name="Cálculo 3 3 2 2 2" xfId="5454"/>
    <cellStyle name="Cálculo 3 3 2 2 2 2" xfId="14608"/>
    <cellStyle name="Cálculo 3 3 2 2 2 3" xfId="21604"/>
    <cellStyle name="Cálculo 3 3 2 2 2 4" xfId="10103"/>
    <cellStyle name="Cálculo 3 3 2 2 2 5" xfId="32499"/>
    <cellStyle name="Cálculo 3 3 2 2 2 6" xfId="36174"/>
    <cellStyle name="Cálculo 3 3 2 2 2 7" xfId="38900"/>
    <cellStyle name="Cálculo 3 3 2 2 3" xfId="11924"/>
    <cellStyle name="Cálculo 3 3 2 2 4" xfId="18927"/>
    <cellStyle name="Cálculo 3 3 2 2 5" xfId="24643"/>
    <cellStyle name="Cálculo 3 3 2 2 6" xfId="18217"/>
    <cellStyle name="Cálculo 3 3 2 2 7" xfId="17824"/>
    <cellStyle name="Cálculo 3 3 2 2 8" xfId="23101"/>
    <cellStyle name="Cálculo 3 3 2 2 9" xfId="29669"/>
    <cellStyle name="Cálculo 3 3 2 3" xfId="4052"/>
    <cellStyle name="Cálculo 3 3 2 3 2" xfId="5455"/>
    <cellStyle name="Cálculo 3 3 2 3 2 2" xfId="14609"/>
    <cellStyle name="Cálculo 3 3 2 3 2 3" xfId="21605"/>
    <cellStyle name="Cálculo 3 3 2 3 2 4" xfId="10090"/>
    <cellStyle name="Cálculo 3 3 2 3 2 5" xfId="32500"/>
    <cellStyle name="Cálculo 3 3 2 3 2 6" xfId="36175"/>
    <cellStyle name="Cálculo 3 3 2 3 2 7" xfId="38901"/>
    <cellStyle name="Cálculo 3 3 2 3 3" xfId="13206"/>
    <cellStyle name="Cálculo 3 3 2 3 4" xfId="20204"/>
    <cellStyle name="Cálculo 3 3 2 3 5" xfId="9286"/>
    <cellStyle name="Cálculo 3 3 2 3 6" xfId="9639"/>
    <cellStyle name="Cálculo 3 3 2 3 7" xfId="27281"/>
    <cellStyle name="Cálculo 3 3 2 3 8" xfId="17166"/>
    <cellStyle name="Cálculo 3 3 2 3 9" xfId="31254"/>
    <cellStyle name="Cálculo 3 3 2 4" xfId="4490"/>
    <cellStyle name="Cálculo 3 3 2 4 2" xfId="5456"/>
    <cellStyle name="Cálculo 3 3 2 4 2 2" xfId="14610"/>
    <cellStyle name="Cálculo 3 3 2 4 2 3" xfId="21606"/>
    <cellStyle name="Cálculo 3 3 2 4 2 4" xfId="9431"/>
    <cellStyle name="Cálculo 3 3 2 4 2 5" xfId="32501"/>
    <cellStyle name="Cálculo 3 3 2 4 2 6" xfId="36176"/>
    <cellStyle name="Cálculo 3 3 2 4 2 7" xfId="38902"/>
    <cellStyle name="Cálculo 3 3 2 4 3" xfId="13644"/>
    <cellStyle name="Cálculo 3 3 2 4 4" xfId="20642"/>
    <cellStyle name="Cálculo 3 3 2 4 5" xfId="27591"/>
    <cellStyle name="Cálculo 3 3 2 4 6" xfId="28588"/>
    <cellStyle name="Cálculo 3 3 2 4 7" xfId="27994"/>
    <cellStyle name="Cálculo 3 3 2 4 8" xfId="32266"/>
    <cellStyle name="Cálculo 3 3 2 4 9" xfId="35941"/>
    <cellStyle name="Cálculo 3 3 2 5" xfId="4744"/>
    <cellStyle name="Cálculo 3 3 2 5 2" xfId="5457"/>
    <cellStyle name="Cálculo 3 3 2 5 2 2" xfId="14611"/>
    <cellStyle name="Cálculo 3 3 2 5 2 3" xfId="21607"/>
    <cellStyle name="Cálculo 3 3 2 5 2 4" xfId="26960"/>
    <cellStyle name="Cálculo 3 3 2 5 2 5" xfId="32502"/>
    <cellStyle name="Cálculo 3 3 2 5 2 6" xfId="36177"/>
    <cellStyle name="Cálculo 3 3 2 5 2 7" xfId="38903"/>
    <cellStyle name="Cálculo 3 3 2 5 3" xfId="13898"/>
    <cellStyle name="Cálculo 3 3 2 5 4" xfId="20896"/>
    <cellStyle name="Cálculo 3 3 2 5 5" xfId="24256"/>
    <cellStyle name="Cálculo 3 3 2 5 6" xfId="28863"/>
    <cellStyle name="Cálculo 3 3 2 5 7" xfId="24980"/>
    <cellStyle name="Cálculo 3 3 2 5 8" xfId="32150"/>
    <cellStyle name="Cálculo 3 3 2 5 9" xfId="35825"/>
    <cellStyle name="Cálculo 3 3 2 6" xfId="4990"/>
    <cellStyle name="Cálculo 3 3 2 6 2" xfId="5458"/>
    <cellStyle name="Cálculo 3 3 2 6 2 2" xfId="14612"/>
    <cellStyle name="Cálculo 3 3 2 6 2 3" xfId="21608"/>
    <cellStyle name="Cálculo 3 3 2 6 2 4" xfId="26957"/>
    <cellStyle name="Cálculo 3 3 2 6 2 5" xfId="32503"/>
    <cellStyle name="Cálculo 3 3 2 6 2 6" xfId="36178"/>
    <cellStyle name="Cálculo 3 3 2 6 2 7" xfId="38904"/>
    <cellStyle name="Cálculo 3 3 2 6 3" xfId="14144"/>
    <cellStyle name="Cálculo 3 3 2 6 4" xfId="21142"/>
    <cellStyle name="Cálculo 3 3 2 6 5" xfId="19535"/>
    <cellStyle name="Cálculo 3 3 2 6 6" xfId="19664"/>
    <cellStyle name="Cálculo 3 3 2 6 7" xfId="32036"/>
    <cellStyle name="Cálculo 3 3 2 6 8" xfId="35714"/>
    <cellStyle name="Cálculo 3 3 2 6 9" xfId="38625"/>
    <cellStyle name="Cálculo 3 3 2 7" xfId="5453"/>
    <cellStyle name="Cálculo 3 3 2 7 2" xfId="14607"/>
    <cellStyle name="Cálculo 3 3 2 7 3" xfId="21603"/>
    <cellStyle name="Cálculo 3 3 2 7 4" xfId="26958"/>
    <cellStyle name="Cálculo 3 3 2 7 5" xfId="32498"/>
    <cellStyle name="Cálculo 3 3 2 7 6" xfId="36173"/>
    <cellStyle name="Cálculo 3 3 2 7 7" xfId="38899"/>
    <cellStyle name="Cálculo 3 3 2 8" xfId="11524"/>
    <cellStyle name="Cálculo 3 3 2 9" xfId="18527"/>
    <cellStyle name="Cálculo 3 3 3" xfId="2394"/>
    <cellStyle name="Cálculo 3 3 3 10" xfId="22948"/>
    <cellStyle name="Cálculo 3 3 3 11" xfId="26168"/>
    <cellStyle name="Cálculo 3 3 3 12" xfId="30135"/>
    <cellStyle name="Cálculo 3 3 3 13" xfId="30877"/>
    <cellStyle name="Cálculo 3 3 3 14" xfId="28521"/>
    <cellStyle name="Cálculo 3 3 3 2" xfId="2794"/>
    <cellStyle name="Cálculo 3 3 3 2 2" xfId="5460"/>
    <cellStyle name="Cálculo 3 3 3 2 2 2" xfId="14614"/>
    <cellStyle name="Cálculo 3 3 3 2 2 3" xfId="21610"/>
    <cellStyle name="Cálculo 3 3 3 2 2 4" xfId="26961"/>
    <cellStyle name="Cálculo 3 3 3 2 2 5" xfId="32505"/>
    <cellStyle name="Cálculo 3 3 3 2 2 6" xfId="36180"/>
    <cellStyle name="Cálculo 3 3 3 2 2 7" xfId="38906"/>
    <cellStyle name="Cálculo 3 3 3 2 3" xfId="11948"/>
    <cellStyle name="Cálculo 3 3 3 2 4" xfId="18951"/>
    <cellStyle name="Cálculo 3 3 3 2 5" xfId="28386"/>
    <cellStyle name="Cálculo 3 3 3 2 6" xfId="27992"/>
    <cellStyle name="Cálculo 3 3 3 2 7" xfId="29936"/>
    <cellStyle name="Cálculo 3 3 3 2 8" xfId="33913"/>
    <cellStyle name="Cálculo 3 3 3 2 9" xfId="37475"/>
    <cellStyle name="Cálculo 3 3 3 3" xfId="4076"/>
    <cellStyle name="Cálculo 3 3 3 3 2" xfId="5461"/>
    <cellStyle name="Cálculo 3 3 3 3 2 2" xfId="14615"/>
    <cellStyle name="Cálculo 3 3 3 3 2 3" xfId="21611"/>
    <cellStyle name="Cálculo 3 3 3 3 2 4" xfId="24064"/>
    <cellStyle name="Cálculo 3 3 3 3 2 5" xfId="32506"/>
    <cellStyle name="Cálculo 3 3 3 3 2 6" xfId="36181"/>
    <cellStyle name="Cálculo 3 3 3 3 2 7" xfId="38907"/>
    <cellStyle name="Cálculo 3 3 3 3 3" xfId="13230"/>
    <cellStyle name="Cálculo 3 3 3 3 4" xfId="20228"/>
    <cellStyle name="Cálculo 3 3 3 3 5" xfId="9289"/>
    <cellStyle name="Cálculo 3 3 3 3 6" xfId="26646"/>
    <cellStyle name="Cálculo 3 3 3 3 7" xfId="9304"/>
    <cellStyle name="Cálculo 3 3 3 3 8" xfId="31688"/>
    <cellStyle name="Cálculo 3 3 3 3 9" xfId="35368"/>
    <cellStyle name="Cálculo 3 3 3 4" xfId="4514"/>
    <cellStyle name="Cálculo 3 3 3 4 2" xfId="5462"/>
    <cellStyle name="Cálculo 3 3 3 4 2 2" xfId="14616"/>
    <cellStyle name="Cálculo 3 3 3 4 2 3" xfId="21612"/>
    <cellStyle name="Cálculo 3 3 3 4 2 4" xfId="26962"/>
    <cellStyle name="Cálculo 3 3 3 4 2 5" xfId="32507"/>
    <cellStyle name="Cálculo 3 3 3 4 2 6" xfId="36182"/>
    <cellStyle name="Cálculo 3 3 3 4 2 7" xfId="38908"/>
    <cellStyle name="Cálculo 3 3 3 4 3" xfId="13668"/>
    <cellStyle name="Cálculo 3 3 3 4 4" xfId="20666"/>
    <cellStyle name="Cálculo 3 3 3 4 5" xfId="27579"/>
    <cellStyle name="Cálculo 3 3 3 4 6" xfId="29527"/>
    <cellStyle name="Cálculo 3 3 3 4 7" xfId="28023"/>
    <cellStyle name="Cálculo 3 3 3 4 8" xfId="32259"/>
    <cellStyle name="Cálculo 3 3 3 4 9" xfId="35934"/>
    <cellStyle name="Cálculo 3 3 3 5" xfId="4768"/>
    <cellStyle name="Cálculo 3 3 3 5 2" xfId="5463"/>
    <cellStyle name="Cálculo 3 3 3 5 2 2" xfId="14617"/>
    <cellStyle name="Cálculo 3 3 3 5 2 3" xfId="21613"/>
    <cellStyle name="Cálculo 3 3 3 5 2 4" xfId="24317"/>
    <cellStyle name="Cálculo 3 3 3 5 2 5" xfId="32508"/>
    <cellStyle name="Cálculo 3 3 3 5 2 6" xfId="36183"/>
    <cellStyle name="Cálculo 3 3 3 5 2 7" xfId="38909"/>
    <cellStyle name="Cálculo 3 3 3 5 3" xfId="13922"/>
    <cellStyle name="Cálculo 3 3 3 5 4" xfId="20920"/>
    <cellStyle name="Cálculo 3 3 3 5 5" xfId="27454"/>
    <cellStyle name="Cálculo 3 3 3 5 6" xfId="28922"/>
    <cellStyle name="Cálculo 3 3 3 5 7" xfId="17452"/>
    <cellStyle name="Cálculo 3 3 3 5 8" xfId="28982"/>
    <cellStyle name="Cálculo 3 3 3 5 9" xfId="31243"/>
    <cellStyle name="Cálculo 3 3 3 6" xfId="5014"/>
    <cellStyle name="Cálculo 3 3 3 6 2" xfId="5464"/>
    <cellStyle name="Cálculo 3 3 3 6 2 2" xfId="14618"/>
    <cellStyle name="Cálculo 3 3 3 6 2 3" xfId="21614"/>
    <cellStyle name="Cálculo 3 3 3 6 2 4" xfId="26963"/>
    <cellStyle name="Cálculo 3 3 3 6 2 5" xfId="32509"/>
    <cellStyle name="Cálculo 3 3 3 6 2 6" xfId="36184"/>
    <cellStyle name="Cálculo 3 3 3 6 2 7" xfId="38910"/>
    <cellStyle name="Cálculo 3 3 3 6 3" xfId="14168"/>
    <cellStyle name="Cálculo 3 3 3 6 4" xfId="21166"/>
    <cellStyle name="Cálculo 3 3 3 6 5" xfId="10106"/>
    <cellStyle name="Cálculo 3 3 3 6 6" xfId="24088"/>
    <cellStyle name="Cálculo 3 3 3 6 7" xfId="32060"/>
    <cellStyle name="Cálculo 3 3 3 6 8" xfId="35738"/>
    <cellStyle name="Cálculo 3 3 3 6 9" xfId="38649"/>
    <cellStyle name="Cálculo 3 3 3 7" xfId="5459"/>
    <cellStyle name="Cálculo 3 3 3 7 2" xfId="14613"/>
    <cellStyle name="Cálculo 3 3 3 7 3" xfId="21609"/>
    <cellStyle name="Cálculo 3 3 3 7 4" xfId="9470"/>
    <cellStyle name="Cálculo 3 3 3 7 5" xfId="32504"/>
    <cellStyle name="Cálculo 3 3 3 7 6" xfId="36179"/>
    <cellStyle name="Cálculo 3 3 3 7 7" xfId="38905"/>
    <cellStyle name="Cálculo 3 3 3 8" xfId="11548"/>
    <cellStyle name="Cálculo 3 3 3 9" xfId="18551"/>
    <cellStyle name="Cálculo 3 3 4" xfId="2418"/>
    <cellStyle name="Cálculo 3 3 4 10" xfId="17986"/>
    <cellStyle name="Cálculo 3 3 4 11" xfId="26182"/>
    <cellStyle name="Cálculo 3 3 4 12" xfId="25670"/>
    <cellStyle name="Cálculo 3 3 4 13" xfId="31485"/>
    <cellStyle name="Cálculo 3 3 4 14" xfId="35195"/>
    <cellStyle name="Cálculo 3 3 4 2" xfId="2818"/>
    <cellStyle name="Cálculo 3 3 4 2 2" xfId="5466"/>
    <cellStyle name="Cálculo 3 3 4 2 2 2" xfId="14620"/>
    <cellStyle name="Cálculo 3 3 4 2 2 3" xfId="21616"/>
    <cellStyle name="Cálculo 3 3 4 2 2 4" xfId="24932"/>
    <cellStyle name="Cálculo 3 3 4 2 2 5" xfId="32511"/>
    <cellStyle name="Cálculo 3 3 4 2 2 6" xfId="36186"/>
    <cellStyle name="Cálculo 3 3 4 2 2 7" xfId="38912"/>
    <cellStyle name="Cálculo 3 3 4 2 3" xfId="11972"/>
    <cellStyle name="Cálculo 3 3 4 2 4" xfId="18975"/>
    <cellStyle name="Cálculo 3 3 4 2 5" xfId="19686"/>
    <cellStyle name="Cálculo 3 3 4 2 6" xfId="19507"/>
    <cellStyle name="Cálculo 3 3 4 2 7" xfId="29925"/>
    <cellStyle name="Cálculo 3 3 4 2 8" xfId="33898"/>
    <cellStyle name="Cálculo 3 3 4 2 9" xfId="37460"/>
    <cellStyle name="Cálculo 3 3 4 3" xfId="4100"/>
    <cellStyle name="Cálculo 3 3 4 3 2" xfId="5467"/>
    <cellStyle name="Cálculo 3 3 4 3 2 2" xfId="14621"/>
    <cellStyle name="Cálculo 3 3 4 3 2 3" xfId="21617"/>
    <cellStyle name="Cálculo 3 3 4 3 2 4" xfId="26964"/>
    <cellStyle name="Cálculo 3 3 4 3 2 5" xfId="32512"/>
    <cellStyle name="Cálculo 3 3 4 3 2 6" xfId="36187"/>
    <cellStyle name="Cálculo 3 3 4 3 2 7" xfId="38913"/>
    <cellStyle name="Cálculo 3 3 4 3 3" xfId="13254"/>
    <cellStyle name="Cálculo 3 3 4 3 4" xfId="20252"/>
    <cellStyle name="Cálculo 3 3 4 3 5" xfId="22750"/>
    <cellStyle name="Cálculo 3 3 4 3 6" xfId="28561"/>
    <cellStyle name="Cálculo 3 3 4 3 7" xfId="26085"/>
    <cellStyle name="Cálculo 3 3 4 3 8" xfId="33419"/>
    <cellStyle name="Cálculo 3 3 4 3 9" xfId="37094"/>
    <cellStyle name="Cálculo 3 3 4 4" xfId="4538"/>
    <cellStyle name="Cálculo 3 3 4 4 2" xfId="5468"/>
    <cellStyle name="Cálculo 3 3 4 4 2 2" xfId="14622"/>
    <cellStyle name="Cálculo 3 3 4 4 2 3" xfId="21618"/>
    <cellStyle name="Cálculo 3 3 4 4 2 4" xfId="26965"/>
    <cellStyle name="Cálculo 3 3 4 4 2 5" xfId="32513"/>
    <cellStyle name="Cálculo 3 3 4 4 2 6" xfId="36188"/>
    <cellStyle name="Cálculo 3 3 4 4 2 7" xfId="38914"/>
    <cellStyle name="Cálculo 3 3 4 4 3" xfId="13692"/>
    <cellStyle name="Cálculo 3 3 4 4 4" xfId="20690"/>
    <cellStyle name="Cálculo 3 3 4 4 5" xfId="15496"/>
    <cellStyle name="Cálculo 3 3 4 4 6" xfId="22841"/>
    <cellStyle name="Cálculo 3 3 4 4 7" xfId="26463"/>
    <cellStyle name="Cálculo 3 3 4 4 8" xfId="31175"/>
    <cellStyle name="Cálculo 3 3 4 4 9" xfId="25694"/>
    <cellStyle name="Cálculo 3 3 4 5" xfId="4792"/>
    <cellStyle name="Cálculo 3 3 4 5 2" xfId="5469"/>
    <cellStyle name="Cálculo 3 3 4 5 2 2" xfId="14623"/>
    <cellStyle name="Cálculo 3 3 4 5 2 3" xfId="21619"/>
    <cellStyle name="Cálculo 3 3 4 5 2 4" xfId="17719"/>
    <cellStyle name="Cálculo 3 3 4 5 2 5" xfId="32514"/>
    <cellStyle name="Cálculo 3 3 4 5 2 6" xfId="36189"/>
    <cellStyle name="Cálculo 3 3 4 5 2 7" xfId="38915"/>
    <cellStyle name="Cálculo 3 3 4 5 3" xfId="13946"/>
    <cellStyle name="Cálculo 3 3 4 5 4" xfId="20944"/>
    <cellStyle name="Cálculo 3 3 4 5 5" xfId="27442"/>
    <cellStyle name="Cálculo 3 3 4 5 6" xfId="17368"/>
    <cellStyle name="Cálculo 3 3 4 5 7" xfId="17787"/>
    <cellStyle name="Cálculo 3 3 4 5 8" xfId="32131"/>
    <cellStyle name="Cálculo 3 3 4 5 9" xfId="35806"/>
    <cellStyle name="Cálculo 3 3 4 6" xfId="5038"/>
    <cellStyle name="Cálculo 3 3 4 6 2" xfId="5470"/>
    <cellStyle name="Cálculo 3 3 4 6 2 2" xfId="14624"/>
    <cellStyle name="Cálculo 3 3 4 6 2 3" xfId="21620"/>
    <cellStyle name="Cálculo 3 3 4 6 2 4" xfId="26966"/>
    <cellStyle name="Cálculo 3 3 4 6 2 5" xfId="32515"/>
    <cellStyle name="Cálculo 3 3 4 6 2 6" xfId="36190"/>
    <cellStyle name="Cálculo 3 3 4 6 2 7" xfId="38916"/>
    <cellStyle name="Cálculo 3 3 4 6 3" xfId="14192"/>
    <cellStyle name="Cálculo 3 3 4 6 4" xfId="21190"/>
    <cellStyle name="Cálculo 3 3 4 6 5" xfId="27320"/>
    <cellStyle name="Cálculo 3 3 4 6 6" xfId="9376"/>
    <cellStyle name="Cálculo 3 3 4 6 7" xfId="32084"/>
    <cellStyle name="Cálculo 3 3 4 6 8" xfId="35762"/>
    <cellStyle name="Cálculo 3 3 4 6 9" xfId="38673"/>
    <cellStyle name="Cálculo 3 3 4 7" xfId="5465"/>
    <cellStyle name="Cálculo 3 3 4 7 2" xfId="14619"/>
    <cellStyle name="Cálculo 3 3 4 7 3" xfId="21615"/>
    <cellStyle name="Cálculo 3 3 4 7 4" xfId="26956"/>
    <cellStyle name="Cálculo 3 3 4 7 5" xfId="32510"/>
    <cellStyle name="Cálculo 3 3 4 7 6" xfId="36185"/>
    <cellStyle name="Cálculo 3 3 4 7 7" xfId="38911"/>
    <cellStyle name="Cálculo 3 3 4 8" xfId="11572"/>
    <cellStyle name="Cálculo 3 3 4 9" xfId="18575"/>
    <cellStyle name="Cálculo 3 3 5" xfId="2620"/>
    <cellStyle name="Cálculo 3 3 5 10" xfId="26279"/>
    <cellStyle name="Cálculo 3 3 5 11" xfId="25923"/>
    <cellStyle name="Cálculo 3 3 5 12" xfId="17170"/>
    <cellStyle name="Cálculo 3 3 5 13" xfId="34195"/>
    <cellStyle name="Cálculo 3 3 5 2" xfId="3913"/>
    <cellStyle name="Cálculo 3 3 5 2 2" xfId="5472"/>
    <cellStyle name="Cálculo 3 3 5 2 2 2" xfId="14626"/>
    <cellStyle name="Cálculo 3 3 5 2 2 3" xfId="21622"/>
    <cellStyle name="Cálculo 3 3 5 2 2 4" xfId="26967"/>
    <cellStyle name="Cálculo 3 3 5 2 2 5" xfId="32517"/>
    <cellStyle name="Cálculo 3 3 5 2 2 6" xfId="36192"/>
    <cellStyle name="Cálculo 3 3 5 2 2 7" xfId="38918"/>
    <cellStyle name="Cálculo 3 3 5 2 3" xfId="13067"/>
    <cellStyle name="Cálculo 3 3 5 2 4" xfId="20065"/>
    <cellStyle name="Cálculo 3 3 5 2 5" xfId="27868"/>
    <cellStyle name="Cálculo 3 3 5 2 6" xfId="26615"/>
    <cellStyle name="Cálculo 3 3 5 2 7" xfId="26480"/>
    <cellStyle name="Cálculo 3 3 5 2 8" xfId="29008"/>
    <cellStyle name="Cálculo 3 3 5 2 9" xfId="35578"/>
    <cellStyle name="Cálculo 3 3 5 3" xfId="4352"/>
    <cellStyle name="Cálculo 3 3 5 3 2" xfId="5473"/>
    <cellStyle name="Cálculo 3 3 5 3 2 2" xfId="14627"/>
    <cellStyle name="Cálculo 3 3 5 3 2 3" xfId="21623"/>
    <cellStyle name="Cálculo 3 3 5 3 2 4" xfId="24065"/>
    <cellStyle name="Cálculo 3 3 5 3 2 5" xfId="32518"/>
    <cellStyle name="Cálculo 3 3 5 3 2 6" xfId="36193"/>
    <cellStyle name="Cálculo 3 3 5 3 2 7" xfId="38919"/>
    <cellStyle name="Cálculo 3 3 5 3 3" xfId="13506"/>
    <cellStyle name="Cálculo 3 3 5 3 4" xfId="20504"/>
    <cellStyle name="Cálculo 3 3 5 3 5" xfId="9295"/>
    <cellStyle name="Cálculo 3 3 5 3 6" xfId="26692"/>
    <cellStyle name="Cálculo 3 3 5 3 7" xfId="24837"/>
    <cellStyle name="Cálculo 3 3 5 3 8" xfId="31718"/>
    <cellStyle name="Cálculo 3 3 5 3 9" xfId="35398"/>
    <cellStyle name="Cálculo 3 3 5 4" xfId="4606"/>
    <cellStyle name="Cálculo 3 3 5 4 2" xfId="5474"/>
    <cellStyle name="Cálculo 3 3 5 4 2 2" xfId="14628"/>
    <cellStyle name="Cálculo 3 3 5 4 2 3" xfId="21624"/>
    <cellStyle name="Cálculo 3 3 5 4 2 4" xfId="26968"/>
    <cellStyle name="Cálculo 3 3 5 4 2 5" xfId="32519"/>
    <cellStyle name="Cálculo 3 3 5 4 2 6" xfId="36194"/>
    <cellStyle name="Cálculo 3 3 5 4 2 7" xfId="38920"/>
    <cellStyle name="Cálculo 3 3 5 4 3" xfId="13760"/>
    <cellStyle name="Cálculo 3 3 5 4 4" xfId="20758"/>
    <cellStyle name="Cálculo 3 3 5 4 5" xfId="27530"/>
    <cellStyle name="Cálculo 3 3 5 4 6" xfId="9703"/>
    <cellStyle name="Cálculo 3 3 5 4 7" xfId="29002"/>
    <cellStyle name="Cálculo 3 3 5 4 8" xfId="31177"/>
    <cellStyle name="Cálculo 3 3 5 4 9" xfId="25543"/>
    <cellStyle name="Cálculo 3 3 5 5" xfId="4852"/>
    <cellStyle name="Cálculo 3 3 5 5 2" xfId="5475"/>
    <cellStyle name="Cálculo 3 3 5 5 2 2" xfId="14629"/>
    <cellStyle name="Cálculo 3 3 5 5 2 3" xfId="21625"/>
    <cellStyle name="Cálculo 3 3 5 5 2 4" xfId="20051"/>
    <cellStyle name="Cálculo 3 3 5 5 2 5" xfId="32520"/>
    <cellStyle name="Cálculo 3 3 5 5 2 6" xfId="36195"/>
    <cellStyle name="Cálculo 3 3 5 5 2 7" xfId="38921"/>
    <cellStyle name="Cálculo 3 3 5 5 3" xfId="14006"/>
    <cellStyle name="Cálculo 3 3 5 5 4" xfId="21004"/>
    <cellStyle name="Cálculo 3 3 5 5 5" xfId="24263"/>
    <cellStyle name="Cálculo 3 3 5 5 6" xfId="26768"/>
    <cellStyle name="Cálculo 3 3 5 5 7" xfId="27880"/>
    <cellStyle name="Cálculo 3 3 5 5 8" xfId="30978"/>
    <cellStyle name="Cálculo 3 3 5 5 9" xfId="30845"/>
    <cellStyle name="Cálculo 3 3 5 6" xfId="5471"/>
    <cellStyle name="Cálculo 3 3 5 6 2" xfId="14625"/>
    <cellStyle name="Cálculo 3 3 5 6 3" xfId="21621"/>
    <cellStyle name="Cálculo 3 3 5 6 4" xfId="17406"/>
    <cellStyle name="Cálculo 3 3 5 6 5" xfId="32516"/>
    <cellStyle name="Cálculo 3 3 5 6 6" xfId="36191"/>
    <cellStyle name="Cálculo 3 3 5 6 7" xfId="38917"/>
    <cellStyle name="Cálculo 3 3 5 7" xfId="11774"/>
    <cellStyle name="Cálculo 3 3 5 8" xfId="18777"/>
    <cellStyle name="Cálculo 3 3 5 9" xfId="22477"/>
    <cellStyle name="Cálculo 3 3 6" xfId="2219"/>
    <cellStyle name="Cálculo 3 3 6 2" xfId="5476"/>
    <cellStyle name="Cálculo 3 3 6 2 2" xfId="14630"/>
    <cellStyle name="Cálculo 3 3 6 2 3" xfId="21626"/>
    <cellStyle name="Cálculo 3 3 6 2 4" xfId="22599"/>
    <cellStyle name="Cálculo 3 3 6 2 5" xfId="32521"/>
    <cellStyle name="Cálculo 3 3 6 2 6" xfId="36196"/>
    <cellStyle name="Cálculo 3 3 6 2 7" xfId="38922"/>
    <cellStyle name="Cálculo 3 3 6 3" xfId="11373"/>
    <cellStyle name="Cálculo 3 3 6 4" xfId="18376"/>
    <cellStyle name="Cálculo 3 3 6 5" xfId="21304"/>
    <cellStyle name="Cálculo 3 3 6 6" xfId="10061"/>
    <cellStyle name="Cálculo 3 3 6 7" xfId="10035"/>
    <cellStyle name="Cálculo 3 3 6 8" xfId="34194"/>
    <cellStyle name="Cálculo 3 3 6 9" xfId="37755"/>
    <cellStyle name="Cálculo 3 3 7" xfId="10292"/>
    <cellStyle name="Cálculo 3 3 8" xfId="10097"/>
    <cellStyle name="Cálculo 3 3 9" xfId="25853"/>
    <cellStyle name="Cálculo 3 4" xfId="1139"/>
    <cellStyle name="Cálculo 3 4 10" xfId="4146"/>
    <cellStyle name="Cálculo 3 4 10 2" xfId="5477"/>
    <cellStyle name="Cálculo 3 4 10 2 2" xfId="14631"/>
    <cellStyle name="Cálculo 3 4 10 2 3" xfId="21627"/>
    <cellStyle name="Cálculo 3 4 10 2 4" xfId="26969"/>
    <cellStyle name="Cálculo 3 4 10 2 5" xfId="32522"/>
    <cellStyle name="Cálculo 3 4 10 2 6" xfId="36197"/>
    <cellStyle name="Cálculo 3 4 10 2 7" xfId="38923"/>
    <cellStyle name="Cálculo 3 4 10 3" xfId="13300"/>
    <cellStyle name="Cálculo 3 4 10 4" xfId="20298"/>
    <cellStyle name="Cálculo 3 4 10 5" xfId="27759"/>
    <cellStyle name="Cálculo 3 4 10 6" xfId="23162"/>
    <cellStyle name="Cálculo 3 4 10 7" xfId="24580"/>
    <cellStyle name="Cálculo 3 4 10 8" xfId="33393"/>
    <cellStyle name="Cálculo 3 4 10 9" xfId="37068"/>
    <cellStyle name="Cálculo 3 4 11" xfId="2231"/>
    <cellStyle name="Cálculo 3 4 11 2" xfId="5478"/>
    <cellStyle name="Cálculo 3 4 11 2 2" xfId="14632"/>
    <cellStyle name="Cálculo 3 4 11 2 3" xfId="21628"/>
    <cellStyle name="Cálculo 3 4 11 2 4" xfId="19734"/>
    <cellStyle name="Cálculo 3 4 11 2 5" xfId="32523"/>
    <cellStyle name="Cálculo 3 4 11 2 6" xfId="36198"/>
    <cellStyle name="Cálculo 3 4 11 2 7" xfId="38924"/>
    <cellStyle name="Cálculo 3 4 11 3" xfId="11385"/>
    <cellStyle name="Cálculo 3 4 11 4" xfId="18388"/>
    <cellStyle name="Cálculo 3 4 11 5" xfId="21291"/>
    <cellStyle name="Cálculo 3 4 11 6" xfId="22892"/>
    <cellStyle name="Cálculo 3 4 11 7" xfId="30212"/>
    <cellStyle name="Cálculo 3 4 11 8" xfId="34188"/>
    <cellStyle name="Cálculo 3 4 11 9" xfId="37750"/>
    <cellStyle name="Cálculo 3 4 12" xfId="10293"/>
    <cellStyle name="Cálculo 3 4 13" xfId="10096"/>
    <cellStyle name="Cálculo 3 4 14" xfId="25852"/>
    <cellStyle name="Cálculo 3 4 15" xfId="31220"/>
    <cellStyle name="Cálculo 3 4 16" xfId="35086"/>
    <cellStyle name="Cálculo 3 4 17" xfId="38415"/>
    <cellStyle name="Cálculo 3 4 2" xfId="2354"/>
    <cellStyle name="Cálculo 3 4 2 10" xfId="10246"/>
    <cellStyle name="Cálculo 3 4 2 11" xfId="26148"/>
    <cellStyle name="Cálculo 3 4 2 12" xfId="25669"/>
    <cellStyle name="Cálculo 3 4 2 13" xfId="31477"/>
    <cellStyle name="Cálculo 3 4 2 14" xfId="35187"/>
    <cellStyle name="Cálculo 3 4 2 2" xfId="2754"/>
    <cellStyle name="Cálculo 3 4 2 2 2" xfId="5480"/>
    <cellStyle name="Cálculo 3 4 2 2 2 2" xfId="14634"/>
    <cellStyle name="Cálculo 3 4 2 2 2 3" xfId="21630"/>
    <cellStyle name="Cálculo 3 4 2 2 2 4" xfId="26973"/>
    <cellStyle name="Cálculo 3 4 2 2 2 5" xfId="32525"/>
    <cellStyle name="Cálculo 3 4 2 2 2 6" xfId="36200"/>
    <cellStyle name="Cálculo 3 4 2 2 2 7" xfId="38926"/>
    <cellStyle name="Cálculo 3 4 2 2 3" xfId="11908"/>
    <cellStyle name="Cálculo 3 4 2 2 4" xfId="18911"/>
    <cellStyle name="Cálculo 3 4 2 2 5" xfId="28398"/>
    <cellStyle name="Cálculo 3 4 2 2 6" xfId="26338"/>
    <cellStyle name="Cálculo 3 4 2 2 7" xfId="17235"/>
    <cellStyle name="Cálculo 3 4 2 2 8" xfId="33933"/>
    <cellStyle name="Cálculo 3 4 2 2 9" xfId="37495"/>
    <cellStyle name="Cálculo 3 4 2 3" xfId="4036"/>
    <cellStyle name="Cálculo 3 4 2 3 2" xfId="5481"/>
    <cellStyle name="Cálculo 3 4 2 3 2 2" xfId="14635"/>
    <cellStyle name="Cálculo 3 4 2 3 2 3" xfId="21631"/>
    <cellStyle name="Cálculo 3 4 2 3 2 4" xfId="26955"/>
    <cellStyle name="Cálculo 3 4 2 3 2 5" xfId="32526"/>
    <cellStyle name="Cálculo 3 4 2 3 2 6" xfId="36201"/>
    <cellStyle name="Cálculo 3 4 2 3 2 7" xfId="38927"/>
    <cellStyle name="Cálculo 3 4 2 3 3" xfId="13190"/>
    <cellStyle name="Cálculo 3 4 2 3 4" xfId="20188"/>
    <cellStyle name="Cálculo 3 4 2 3 5" xfId="27813"/>
    <cellStyle name="Cálculo 3 4 2 3 6" xfId="17880"/>
    <cellStyle name="Cálculo 3 4 2 3 7" xfId="28945"/>
    <cellStyle name="Cálculo 3 4 2 3 8" xfId="9611"/>
    <cellStyle name="Cálculo 3 4 2 3 9" xfId="21381"/>
    <cellStyle name="Cálculo 3 4 2 4" xfId="4474"/>
    <cellStyle name="Cálculo 3 4 2 4 2" xfId="5482"/>
    <cellStyle name="Cálculo 3 4 2 4 2 2" xfId="14636"/>
    <cellStyle name="Cálculo 3 4 2 4 2 3" xfId="21632"/>
    <cellStyle name="Cálculo 3 4 2 4 2 4" xfId="24931"/>
    <cellStyle name="Cálculo 3 4 2 4 2 5" xfId="32527"/>
    <cellStyle name="Cálculo 3 4 2 4 2 6" xfId="36202"/>
    <cellStyle name="Cálculo 3 4 2 4 2 7" xfId="38928"/>
    <cellStyle name="Cálculo 3 4 2 4 3" xfId="13628"/>
    <cellStyle name="Cálculo 3 4 2 4 4" xfId="20626"/>
    <cellStyle name="Cálculo 3 4 2 4 5" xfId="22759"/>
    <cellStyle name="Cálculo 3 4 2 4 6" xfId="17748"/>
    <cellStyle name="Cálculo 3 4 2 4 7" xfId="23064"/>
    <cellStyle name="Cálculo 3 4 2 4 8" xfId="31172"/>
    <cellStyle name="Cálculo 3 4 2 4 9" xfId="35041"/>
    <cellStyle name="Cálculo 3 4 2 5" xfId="4728"/>
    <cellStyle name="Cálculo 3 4 2 5 2" xfId="5483"/>
    <cellStyle name="Cálculo 3 4 2 5 2 2" xfId="14637"/>
    <cellStyle name="Cálculo 3 4 2 5 2 3" xfId="21633"/>
    <cellStyle name="Cálculo 3 4 2 5 2 4" xfId="24930"/>
    <cellStyle name="Cálculo 3 4 2 5 2 5" xfId="32528"/>
    <cellStyle name="Cálculo 3 4 2 5 2 6" xfId="36203"/>
    <cellStyle name="Cálculo 3 4 2 5 2 7" xfId="38929"/>
    <cellStyle name="Cálculo 3 4 2 5 3" xfId="13882"/>
    <cellStyle name="Cálculo 3 4 2 5 4" xfId="20880"/>
    <cellStyle name="Cálculo 3 4 2 5 5" xfId="27473"/>
    <cellStyle name="Cálculo 3 4 2 5 6" xfId="9462"/>
    <cellStyle name="Cálculo 3 4 2 5 7" xfId="17565"/>
    <cellStyle name="Cálculo 3 4 2 5 8" xfId="32158"/>
    <cellStyle name="Cálculo 3 4 2 5 9" xfId="35833"/>
    <cellStyle name="Cálculo 3 4 2 6" xfId="4974"/>
    <cellStyle name="Cálculo 3 4 2 6 2" xfId="5484"/>
    <cellStyle name="Cálculo 3 4 2 6 2 2" xfId="14638"/>
    <cellStyle name="Cálculo 3 4 2 6 2 3" xfId="21634"/>
    <cellStyle name="Cálculo 3 4 2 6 2 4" xfId="24063"/>
    <cellStyle name="Cálculo 3 4 2 6 2 5" xfId="32529"/>
    <cellStyle name="Cálculo 3 4 2 6 2 6" xfId="36204"/>
    <cellStyle name="Cálculo 3 4 2 6 2 7" xfId="38930"/>
    <cellStyle name="Cálculo 3 4 2 6 3" xfId="14128"/>
    <cellStyle name="Cálculo 3 4 2 6 4" xfId="21126"/>
    <cellStyle name="Cálculo 3 4 2 6 5" xfId="27352"/>
    <cellStyle name="Cálculo 3 4 2 6 6" xfId="17449"/>
    <cellStyle name="Cálculo 3 4 2 6 7" xfId="32020"/>
    <cellStyle name="Cálculo 3 4 2 6 8" xfId="35698"/>
    <cellStyle name="Cálculo 3 4 2 6 9" xfId="38609"/>
    <cellStyle name="Cálculo 3 4 2 7" xfId="5479"/>
    <cellStyle name="Cálculo 3 4 2 7 2" xfId="14633"/>
    <cellStyle name="Cálculo 3 4 2 7 3" xfId="21629"/>
    <cellStyle name="Cálculo 3 4 2 7 4" xfId="26970"/>
    <cellStyle name="Cálculo 3 4 2 7 5" xfId="32524"/>
    <cellStyle name="Cálculo 3 4 2 7 6" xfId="36199"/>
    <cellStyle name="Cálculo 3 4 2 7 7" xfId="38925"/>
    <cellStyle name="Cálculo 3 4 2 8" xfId="11508"/>
    <cellStyle name="Cálculo 3 4 2 9" xfId="18511"/>
    <cellStyle name="Cálculo 3 4 3" xfId="2382"/>
    <cellStyle name="Cálculo 3 4 3 10" xfId="17646"/>
    <cellStyle name="Cálculo 3 4 3 11" xfId="26162"/>
    <cellStyle name="Cálculo 3 4 3 12" xfId="9643"/>
    <cellStyle name="Cálculo 3 4 3 13" xfId="29627"/>
    <cellStyle name="Cálculo 3 4 3 14" xfId="33613"/>
    <cellStyle name="Cálculo 3 4 3 2" xfId="2782"/>
    <cellStyle name="Cálculo 3 4 3 2 2" xfId="5486"/>
    <cellStyle name="Cálculo 3 4 3 2 2 2" xfId="14640"/>
    <cellStyle name="Cálculo 3 4 3 2 2 3" xfId="21636"/>
    <cellStyle name="Cálculo 3 4 3 2 2 4" xfId="10236"/>
    <cellStyle name="Cálculo 3 4 3 2 2 5" xfId="32531"/>
    <cellStyle name="Cálculo 3 4 3 2 2 6" xfId="36206"/>
    <cellStyle name="Cálculo 3 4 3 2 2 7" xfId="38932"/>
    <cellStyle name="Cálculo 3 4 3 2 3" xfId="11936"/>
    <cellStyle name="Cálculo 3 4 3 2 4" xfId="18939"/>
    <cellStyle name="Cálculo 3 4 3 2 5" xfId="18114"/>
    <cellStyle name="Cálculo 3 4 3 2 6" xfId="26346"/>
    <cellStyle name="Cálculo 3 4 3 2 7" xfId="29943"/>
    <cellStyle name="Cálculo 3 4 3 2 8" xfId="25708"/>
    <cellStyle name="Cálculo 3 4 3 2 9" xfId="31427"/>
    <cellStyle name="Cálculo 3 4 3 3" xfId="4064"/>
    <cellStyle name="Cálculo 3 4 3 3 2" xfId="5487"/>
    <cellStyle name="Cálculo 3 4 3 3 2 2" xfId="14641"/>
    <cellStyle name="Cálculo 3 4 3 3 2 3" xfId="21637"/>
    <cellStyle name="Cálculo 3 4 3 3 2 4" xfId="26974"/>
    <cellStyle name="Cálculo 3 4 3 3 2 5" xfId="32532"/>
    <cellStyle name="Cálculo 3 4 3 3 2 6" xfId="36207"/>
    <cellStyle name="Cálculo 3 4 3 3 2 7" xfId="38933"/>
    <cellStyle name="Cálculo 3 4 3 3 3" xfId="13218"/>
    <cellStyle name="Cálculo 3 4 3 3 4" xfId="20216"/>
    <cellStyle name="Cálculo 3 4 3 3 5" xfId="17082"/>
    <cellStyle name="Cálculo 3 4 3 3 6" xfId="26643"/>
    <cellStyle name="Cálculo 3 4 3 3 7" xfId="24533"/>
    <cellStyle name="Cálculo 3 4 3 3 8" xfId="25910"/>
    <cellStyle name="Cálculo 3 4 3 3 9" xfId="33669"/>
    <cellStyle name="Cálculo 3 4 3 4" xfId="4502"/>
    <cellStyle name="Cálculo 3 4 3 4 2" xfId="5488"/>
    <cellStyle name="Cálculo 3 4 3 4 2 2" xfId="14642"/>
    <cellStyle name="Cálculo 3 4 3 4 2 3" xfId="21638"/>
    <cellStyle name="Cálculo 3 4 3 4 2 4" xfId="9334"/>
    <cellStyle name="Cálculo 3 4 3 4 2 5" xfId="32533"/>
    <cellStyle name="Cálculo 3 4 3 4 2 6" xfId="36208"/>
    <cellStyle name="Cálculo 3 4 3 4 2 7" xfId="38934"/>
    <cellStyle name="Cálculo 3 4 3 4 3" xfId="13656"/>
    <cellStyle name="Cálculo 3 4 3 4 4" xfId="20654"/>
    <cellStyle name="Cálculo 3 4 3 4 5" xfId="27584"/>
    <cellStyle name="Cálculo 3 4 3 4 6" xfId="25021"/>
    <cellStyle name="Cálculo 3 4 3 4 7" xfId="26846"/>
    <cellStyle name="Cálculo 3 4 3 4 8" xfId="32264"/>
    <cellStyle name="Cálculo 3 4 3 4 9" xfId="35939"/>
    <cellStyle name="Cálculo 3 4 3 5" xfId="4756"/>
    <cellStyle name="Cálculo 3 4 3 5 2" xfId="5489"/>
    <cellStyle name="Cálculo 3 4 3 5 2 2" xfId="14643"/>
    <cellStyle name="Cálculo 3 4 3 5 2 3" xfId="21639"/>
    <cellStyle name="Cálculo 3 4 3 5 2 4" xfId="26975"/>
    <cellStyle name="Cálculo 3 4 3 5 2 5" xfId="32534"/>
    <cellStyle name="Cálculo 3 4 3 5 2 6" xfId="36209"/>
    <cellStyle name="Cálculo 3 4 3 5 2 7" xfId="38935"/>
    <cellStyle name="Cálculo 3 4 3 5 3" xfId="13910"/>
    <cellStyle name="Cálculo 3 4 3 5 4" xfId="20908"/>
    <cellStyle name="Cálculo 3 4 3 5 5" xfId="24787"/>
    <cellStyle name="Cálculo 3 4 3 5 6" xfId="17193"/>
    <cellStyle name="Cálculo 3 4 3 5 7" xfId="18122"/>
    <cellStyle name="Cálculo 3 4 3 5 8" xfId="26489"/>
    <cellStyle name="Cálculo 3 4 3 5 9" xfId="33707"/>
    <cellStyle name="Cálculo 3 4 3 6" xfId="5002"/>
    <cellStyle name="Cálculo 3 4 3 6 2" xfId="5490"/>
    <cellStyle name="Cálculo 3 4 3 6 2 2" xfId="14644"/>
    <cellStyle name="Cálculo 3 4 3 6 2 3" xfId="21640"/>
    <cellStyle name="Cálculo 3 4 3 6 2 4" xfId="26972"/>
    <cellStyle name="Cálculo 3 4 3 6 2 5" xfId="32535"/>
    <cellStyle name="Cálculo 3 4 3 6 2 6" xfId="36210"/>
    <cellStyle name="Cálculo 3 4 3 6 2 7" xfId="38936"/>
    <cellStyle name="Cálculo 3 4 3 6 3" xfId="14156"/>
    <cellStyle name="Cálculo 3 4 3 6 4" xfId="21154"/>
    <cellStyle name="Cálculo 3 4 3 6 5" xfId="27338"/>
    <cellStyle name="Cálculo 3 4 3 6 6" xfId="25508"/>
    <cellStyle name="Cálculo 3 4 3 6 7" xfId="32048"/>
    <cellStyle name="Cálculo 3 4 3 6 8" xfId="35726"/>
    <cellStyle name="Cálculo 3 4 3 6 9" xfId="38637"/>
    <cellStyle name="Cálculo 3 4 3 7" xfId="5485"/>
    <cellStyle name="Cálculo 3 4 3 7 2" xfId="14639"/>
    <cellStyle name="Cálculo 3 4 3 7 3" xfId="21635"/>
    <cellStyle name="Cálculo 3 4 3 7 4" xfId="10347"/>
    <cellStyle name="Cálculo 3 4 3 7 5" xfId="32530"/>
    <cellStyle name="Cálculo 3 4 3 7 6" xfId="36205"/>
    <cellStyle name="Cálculo 3 4 3 7 7" xfId="38931"/>
    <cellStyle name="Cálculo 3 4 3 8" xfId="11536"/>
    <cellStyle name="Cálculo 3 4 3 9" xfId="18539"/>
    <cellStyle name="Cálculo 3 4 4" xfId="2406"/>
    <cellStyle name="Cálculo 3 4 4 10" xfId="10255"/>
    <cellStyle name="Cálculo 3 4 4 11" xfId="25058"/>
    <cellStyle name="Cálculo 3 4 4 12" xfId="30127"/>
    <cellStyle name="Cálculo 3 4 4 13" xfId="31076"/>
    <cellStyle name="Cálculo 3 4 4 14" xfId="34964"/>
    <cellStyle name="Cálculo 3 4 4 2" xfId="2806"/>
    <cellStyle name="Cálculo 3 4 4 2 2" xfId="5492"/>
    <cellStyle name="Cálculo 3 4 4 2 2 2" xfId="14646"/>
    <cellStyle name="Cálculo 3 4 4 2 2 3" xfId="21642"/>
    <cellStyle name="Cálculo 3 4 4 2 2 4" xfId="26976"/>
    <cellStyle name="Cálculo 3 4 4 2 2 5" xfId="32537"/>
    <cellStyle name="Cálculo 3 4 4 2 2 6" xfId="36212"/>
    <cellStyle name="Cálculo 3 4 4 2 2 7" xfId="38938"/>
    <cellStyle name="Cálculo 3 4 4 2 3" xfId="11960"/>
    <cellStyle name="Cálculo 3 4 4 2 4" xfId="18963"/>
    <cellStyle name="Cálculo 3 4 4 2 5" xfId="28380"/>
    <cellStyle name="Cálculo 3 4 4 2 6" xfId="27893"/>
    <cellStyle name="Cálculo 3 4 4 2 7" xfId="29923"/>
    <cellStyle name="Cálculo 3 4 4 2 8" xfId="31537"/>
    <cellStyle name="Cálculo 3 4 4 2 9" xfId="35241"/>
    <cellStyle name="Cálculo 3 4 4 3" xfId="4088"/>
    <cellStyle name="Cálculo 3 4 4 3 2" xfId="5493"/>
    <cellStyle name="Cálculo 3 4 4 3 2 2" xfId="14647"/>
    <cellStyle name="Cálculo 3 4 4 3 2 3" xfId="21643"/>
    <cellStyle name="Cálculo 3 4 4 3 2 4" xfId="17720"/>
    <cellStyle name="Cálculo 3 4 4 3 2 5" xfId="32538"/>
    <cellStyle name="Cálculo 3 4 4 3 2 6" xfId="36213"/>
    <cellStyle name="Cálculo 3 4 4 3 2 7" xfId="38939"/>
    <cellStyle name="Cálculo 3 4 4 3 3" xfId="13242"/>
    <cellStyle name="Cálculo 3 4 4 3 4" xfId="20240"/>
    <cellStyle name="Cálculo 3 4 4 3 5" xfId="23341"/>
    <cellStyle name="Cálculo 3 4 4 3 6" xfId="26649"/>
    <cellStyle name="Cálculo 3 4 4 3 7" xfId="24358"/>
    <cellStyle name="Cálculo 3 4 4 3 8" xfId="17765"/>
    <cellStyle name="Cálculo 3 4 4 3 9" xfId="35080"/>
    <cellStyle name="Cálculo 3 4 4 4" xfId="4526"/>
    <cellStyle name="Cálculo 3 4 4 4 2" xfId="5494"/>
    <cellStyle name="Cálculo 3 4 4 4 2 2" xfId="14648"/>
    <cellStyle name="Cálculo 3 4 4 4 2 3" xfId="21644"/>
    <cellStyle name="Cálculo 3 4 4 4 2 4" xfId="26977"/>
    <cellStyle name="Cálculo 3 4 4 4 2 5" xfId="32539"/>
    <cellStyle name="Cálculo 3 4 4 4 2 6" xfId="36214"/>
    <cellStyle name="Cálculo 3 4 4 4 2 7" xfId="38940"/>
    <cellStyle name="Cálculo 3 4 4 4 3" xfId="13680"/>
    <cellStyle name="Cálculo 3 4 4 4 4" xfId="20678"/>
    <cellStyle name="Cálculo 3 4 4 4 5" xfId="24243"/>
    <cellStyle name="Cálculo 3 4 4 4 6" xfId="24343"/>
    <cellStyle name="Cálculo 3 4 4 4 7" xfId="17245"/>
    <cellStyle name="Cálculo 3 4 4 4 8" xfId="32250"/>
    <cellStyle name="Cálculo 3 4 4 4 9" xfId="35925"/>
    <cellStyle name="Cálculo 3 4 4 5" xfId="4780"/>
    <cellStyle name="Cálculo 3 4 4 5 2" xfId="5495"/>
    <cellStyle name="Cálculo 3 4 4 5 2 2" xfId="14649"/>
    <cellStyle name="Cálculo 3 4 4 5 2 3" xfId="21645"/>
    <cellStyle name="Cálculo 3 4 4 5 2 4" xfId="17405"/>
    <cellStyle name="Cálculo 3 4 4 5 2 5" xfId="32540"/>
    <cellStyle name="Cálculo 3 4 4 5 2 6" xfId="36215"/>
    <cellStyle name="Cálculo 3 4 4 5 2 7" xfId="38941"/>
    <cellStyle name="Cálculo 3 4 4 5 3" xfId="13934"/>
    <cellStyle name="Cálculo 3 4 4 5 4" xfId="20932"/>
    <cellStyle name="Cálculo 3 4 4 5 5" xfId="27448"/>
    <cellStyle name="Cálculo 3 4 4 5 6" xfId="28865"/>
    <cellStyle name="Cálculo 3 4 4 5 7" xfId="17353"/>
    <cellStyle name="Cálculo 3 4 4 5 8" xfId="32137"/>
    <cellStyle name="Cálculo 3 4 4 5 9" xfId="35812"/>
    <cellStyle name="Cálculo 3 4 4 6" xfId="5026"/>
    <cellStyle name="Cálculo 3 4 4 6 2" xfId="5496"/>
    <cellStyle name="Cálculo 3 4 4 6 2 2" xfId="14650"/>
    <cellStyle name="Cálculo 3 4 4 6 2 3" xfId="21646"/>
    <cellStyle name="Cálculo 3 4 4 6 2 4" xfId="26978"/>
    <cellStyle name="Cálculo 3 4 4 6 2 5" xfId="32541"/>
    <cellStyle name="Cálculo 3 4 4 6 2 6" xfId="36216"/>
    <cellStyle name="Cálculo 3 4 4 6 2 7" xfId="38942"/>
    <cellStyle name="Cálculo 3 4 4 6 3" xfId="14180"/>
    <cellStyle name="Cálculo 3 4 4 6 4" xfId="21178"/>
    <cellStyle name="Cálculo 3 4 4 6 5" xfId="27325"/>
    <cellStyle name="Cálculo 3 4 4 6 6" xfId="24330"/>
    <cellStyle name="Cálculo 3 4 4 6 7" xfId="32072"/>
    <cellStyle name="Cálculo 3 4 4 6 8" xfId="35750"/>
    <cellStyle name="Cálculo 3 4 4 6 9" xfId="38661"/>
    <cellStyle name="Cálculo 3 4 4 7" xfId="5491"/>
    <cellStyle name="Cálculo 3 4 4 7 2" xfId="14645"/>
    <cellStyle name="Cálculo 3 4 4 7 3" xfId="21641"/>
    <cellStyle name="Cálculo 3 4 4 7 4" xfId="26971"/>
    <cellStyle name="Cálculo 3 4 4 7 5" xfId="32536"/>
    <cellStyle name="Cálculo 3 4 4 7 6" xfId="36211"/>
    <cellStyle name="Cálculo 3 4 4 7 7" xfId="38937"/>
    <cellStyle name="Cálculo 3 4 4 8" xfId="11560"/>
    <cellStyle name="Cálculo 3 4 4 9" xfId="18563"/>
    <cellStyle name="Cálculo 3 4 5" xfId="2430"/>
    <cellStyle name="Cálculo 3 4 5 10" xfId="25356"/>
    <cellStyle name="Cálculo 3 4 5 11" xfId="17968"/>
    <cellStyle name="Cálculo 3 4 5 12" xfId="26517"/>
    <cellStyle name="Cálculo 3 4 5 13" xfId="34092"/>
    <cellStyle name="Cálculo 3 4 5 14" xfId="37654"/>
    <cellStyle name="Cálculo 3 4 5 2" xfId="2830"/>
    <cellStyle name="Cálculo 3 4 5 2 2" xfId="5498"/>
    <cellStyle name="Cálculo 3 4 5 2 2 2" xfId="14652"/>
    <cellStyle name="Cálculo 3 4 5 2 2 3" xfId="21648"/>
    <cellStyle name="Cálculo 3 4 5 2 2 4" xfId="24929"/>
    <cellStyle name="Cálculo 3 4 5 2 2 5" xfId="32543"/>
    <cellStyle name="Cálculo 3 4 5 2 2 6" xfId="36218"/>
    <cellStyle name="Cálculo 3 4 5 2 2 7" xfId="38944"/>
    <cellStyle name="Cálculo 3 4 5 2 3" xfId="11984"/>
    <cellStyle name="Cálculo 3 4 5 2 4" xfId="18987"/>
    <cellStyle name="Cálculo 3 4 5 2 5" xfId="28369"/>
    <cellStyle name="Cálculo 3 4 5 2 6" xfId="28490"/>
    <cellStyle name="Cálculo 3 4 5 2 7" xfId="17324"/>
    <cellStyle name="Cálculo 3 4 5 2 8" xfId="33895"/>
    <cellStyle name="Cálculo 3 4 5 2 9" xfId="37457"/>
    <cellStyle name="Cálculo 3 4 5 3" xfId="4112"/>
    <cellStyle name="Cálculo 3 4 5 3 2" xfId="5499"/>
    <cellStyle name="Cálculo 3 4 5 3 2 2" xfId="14653"/>
    <cellStyle name="Cálculo 3 4 5 3 2 3" xfId="21649"/>
    <cellStyle name="Cálculo 3 4 5 3 2 4" xfId="19698"/>
    <cellStyle name="Cálculo 3 4 5 3 2 5" xfId="32544"/>
    <cellStyle name="Cálculo 3 4 5 3 2 6" xfId="36219"/>
    <cellStyle name="Cálculo 3 4 5 3 2 7" xfId="38945"/>
    <cellStyle name="Cálculo 3 4 5 3 3" xfId="13266"/>
    <cellStyle name="Cálculo 3 4 5 3 4" xfId="20264"/>
    <cellStyle name="Cálculo 3 4 5 3 5" xfId="24732"/>
    <cellStyle name="Cálculo 3 4 5 3 6" xfId="9317"/>
    <cellStyle name="Cálculo 3 4 5 3 7" xfId="27273"/>
    <cellStyle name="Cálculo 3 4 5 3 8" xfId="22675"/>
    <cellStyle name="Cálculo 3 4 5 3 9" xfId="30972"/>
    <cellStyle name="Cálculo 3 4 5 4" xfId="4550"/>
    <cellStyle name="Cálculo 3 4 5 4 2" xfId="5500"/>
    <cellStyle name="Cálculo 3 4 5 4 2 2" xfId="14654"/>
    <cellStyle name="Cálculo 3 4 5 4 2 3" xfId="21650"/>
    <cellStyle name="Cálculo 3 4 5 4 2 4" xfId="26980"/>
    <cellStyle name="Cálculo 3 4 5 4 2 5" xfId="32545"/>
    <cellStyle name="Cálculo 3 4 5 4 2 6" xfId="36220"/>
    <cellStyle name="Cálculo 3 4 5 4 2 7" xfId="38946"/>
    <cellStyle name="Cálculo 3 4 5 4 3" xfId="13704"/>
    <cellStyle name="Cálculo 3 4 5 4 4" xfId="20702"/>
    <cellStyle name="Cálculo 3 4 5 4 5" xfId="27554"/>
    <cellStyle name="Cálculo 3 4 5 4 6" xfId="24101"/>
    <cellStyle name="Cálculo 3 4 5 4 7" xfId="25437"/>
    <cellStyle name="Cálculo 3 4 5 4 8" xfId="30961"/>
    <cellStyle name="Cálculo 3 4 5 4 9" xfId="30846"/>
    <cellStyle name="Cálculo 3 4 5 5" xfId="4804"/>
    <cellStyle name="Cálculo 3 4 5 5 2" xfId="5501"/>
    <cellStyle name="Cálculo 3 4 5 5 2 2" xfId="14655"/>
    <cellStyle name="Cálculo 3 4 5 5 2 3" xfId="21651"/>
    <cellStyle name="Cálculo 3 4 5 5 2 4" xfId="17721"/>
    <cellStyle name="Cálculo 3 4 5 5 2 5" xfId="32546"/>
    <cellStyle name="Cálculo 3 4 5 5 2 6" xfId="36221"/>
    <cellStyle name="Cálculo 3 4 5 5 2 7" xfId="38947"/>
    <cellStyle name="Cálculo 3 4 5 5 3" xfId="13958"/>
    <cellStyle name="Cálculo 3 4 5 5 4" xfId="20956"/>
    <cellStyle name="Cálculo 3 4 5 5 5" xfId="24029"/>
    <cellStyle name="Cálculo 3 4 5 5 6" xfId="26754"/>
    <cellStyle name="Cálculo 3 4 5 5 7" xfId="17343"/>
    <cellStyle name="Cálculo 3 4 5 5 8" xfId="32122"/>
    <cellStyle name="Cálculo 3 4 5 5 9" xfId="35797"/>
    <cellStyle name="Cálculo 3 4 5 6" xfId="5050"/>
    <cellStyle name="Cálculo 3 4 5 6 2" xfId="5502"/>
    <cellStyle name="Cálculo 3 4 5 6 2 2" xfId="14656"/>
    <cellStyle name="Cálculo 3 4 5 6 2 3" xfId="21652"/>
    <cellStyle name="Cálculo 3 4 5 6 2 4" xfId="26981"/>
    <cellStyle name="Cálculo 3 4 5 6 2 5" xfId="32547"/>
    <cellStyle name="Cálculo 3 4 5 6 2 6" xfId="36222"/>
    <cellStyle name="Cálculo 3 4 5 6 2 7" xfId="38948"/>
    <cellStyle name="Cálculo 3 4 5 6 3" xfId="14204"/>
    <cellStyle name="Cálculo 3 4 5 6 4" xfId="21202"/>
    <cellStyle name="Cálculo 3 4 5 6 5" xfId="27311"/>
    <cellStyle name="Cálculo 3 4 5 6 6" xfId="25004"/>
    <cellStyle name="Cálculo 3 4 5 6 7" xfId="32096"/>
    <cellStyle name="Cálculo 3 4 5 6 8" xfId="35774"/>
    <cellStyle name="Cálculo 3 4 5 6 9" xfId="38685"/>
    <cellStyle name="Cálculo 3 4 5 7" xfId="5497"/>
    <cellStyle name="Cálculo 3 4 5 7 2" xfId="14651"/>
    <cellStyle name="Cálculo 3 4 5 7 3" xfId="21647"/>
    <cellStyle name="Cálculo 3 4 5 7 4" xfId="24294"/>
    <cellStyle name="Cálculo 3 4 5 7 5" xfId="32542"/>
    <cellStyle name="Cálculo 3 4 5 7 6" xfId="36217"/>
    <cellStyle name="Cálculo 3 4 5 7 7" xfId="38943"/>
    <cellStyle name="Cálculo 3 4 5 8" xfId="11584"/>
    <cellStyle name="Cálculo 3 4 5 9" xfId="18587"/>
    <cellStyle name="Cálculo 3 4 6" xfId="2632"/>
    <cellStyle name="Cálculo 3 4 6 2" xfId="5503"/>
    <cellStyle name="Cálculo 3 4 6 2 2" xfId="14657"/>
    <cellStyle name="Cálculo 3 4 6 2 3" xfId="21653"/>
    <cellStyle name="Cálculo 3 4 6 2 4" xfId="15479"/>
    <cellStyle name="Cálculo 3 4 6 2 5" xfId="32548"/>
    <cellStyle name="Cálculo 3 4 6 2 6" xfId="36223"/>
    <cellStyle name="Cálculo 3 4 6 2 7" xfId="38949"/>
    <cellStyle name="Cálculo 3 4 6 3" xfId="11786"/>
    <cellStyle name="Cálculo 3 4 6 4" xfId="18789"/>
    <cellStyle name="Cálculo 3 4 6 5" xfId="21274"/>
    <cellStyle name="Cálculo 3 4 6 6" xfId="17910"/>
    <cellStyle name="Cálculo 3 4 6 7" xfId="24387"/>
    <cellStyle name="Cálculo 3 4 6 8" xfId="31516"/>
    <cellStyle name="Cálculo 3 4 6 9" xfId="35226"/>
    <cellStyle name="Cálculo 3 4 7" xfId="3200"/>
    <cellStyle name="Cálculo 3 4 7 2" xfId="5504"/>
    <cellStyle name="Cálculo 3 4 7 2 2" xfId="14658"/>
    <cellStyle name="Cálculo 3 4 7 2 3" xfId="21654"/>
    <cellStyle name="Cálculo 3 4 7 2 4" xfId="26982"/>
    <cellStyle name="Cálculo 3 4 7 2 5" xfId="32549"/>
    <cellStyle name="Cálculo 3 4 7 2 6" xfId="36224"/>
    <cellStyle name="Cálculo 3 4 7 2 7" xfId="38950"/>
    <cellStyle name="Cálculo 3 4 7 3" xfId="12354"/>
    <cellStyle name="Cálculo 3 4 7 4" xfId="19357"/>
    <cellStyle name="Cálculo 3 4 7 5" xfId="9747"/>
    <cellStyle name="Cálculo 3 4 7 6" xfId="28096"/>
    <cellStyle name="Cálculo 3 4 7 7" xfId="29733"/>
    <cellStyle name="Cálculo 3 4 7 8" xfId="31588"/>
    <cellStyle name="Cálculo 3 4 7 9" xfId="35297"/>
    <cellStyle name="Cálculo 3 4 8" xfId="3705"/>
    <cellStyle name="Cálculo 3 4 8 2" xfId="5505"/>
    <cellStyle name="Cálculo 3 4 8 2 2" xfId="14659"/>
    <cellStyle name="Cálculo 3 4 8 2 3" xfId="21655"/>
    <cellStyle name="Cálculo 3 4 8 2 4" xfId="26979"/>
    <cellStyle name="Cálculo 3 4 8 2 5" xfId="32550"/>
    <cellStyle name="Cálculo 3 4 8 2 6" xfId="36225"/>
    <cellStyle name="Cálculo 3 4 8 2 7" xfId="38951"/>
    <cellStyle name="Cálculo 3 4 8 3" xfId="12859"/>
    <cellStyle name="Cálculo 3 4 8 4" xfId="19858"/>
    <cellStyle name="Cálculo 3 4 8 5" xfId="27977"/>
    <cellStyle name="Cálculo 3 4 8 6" xfId="28812"/>
    <cellStyle name="Cálculo 3 4 8 7" xfId="26010"/>
    <cellStyle name="Cálculo 3 4 8 8" xfId="23032"/>
    <cellStyle name="Cálculo 3 4 8 9" xfId="34842"/>
    <cellStyle name="Cálculo 3 4 9" xfId="3861"/>
    <cellStyle name="Cálculo 3 4 9 2" xfId="5506"/>
    <cellStyle name="Cálculo 3 4 9 2 2" xfId="14660"/>
    <cellStyle name="Cálculo 3 4 9 2 3" xfId="21656"/>
    <cellStyle name="Cálculo 3 4 9 2 4" xfId="24922"/>
    <cellStyle name="Cálculo 3 4 9 2 5" xfId="32551"/>
    <cellStyle name="Cálculo 3 4 9 2 6" xfId="36226"/>
    <cellStyle name="Cálculo 3 4 9 2 7" xfId="38952"/>
    <cellStyle name="Cálculo 3 4 9 3" xfId="13015"/>
    <cellStyle name="Cálculo 3 4 9 4" xfId="20014"/>
    <cellStyle name="Cálculo 3 4 9 5" xfId="27894"/>
    <cellStyle name="Cálculo 3 4 9 6" xfId="26596"/>
    <cellStyle name="Cálculo 3 4 9 7" xfId="28036"/>
    <cellStyle name="Cálculo 3 4 9 8" xfId="33487"/>
    <cellStyle name="Cálculo 3 4 9 9" xfId="37155"/>
    <cellStyle name="Cálculo 3 5" xfId="1683"/>
    <cellStyle name="Cálculo 3 5 10" xfId="28659"/>
    <cellStyle name="Cálculo 3 5 11" xfId="17764"/>
    <cellStyle name="Cálculo 3 5 12" xfId="23185"/>
    <cellStyle name="Cálculo 3 5 13" xfId="34911"/>
    <cellStyle name="Cálculo 3 5 14" xfId="38374"/>
    <cellStyle name="Cálculo 3 5 2" xfId="2510"/>
    <cellStyle name="Cálculo 3 5 2 2" xfId="5508"/>
    <cellStyle name="Cálculo 3 5 2 2 2" xfId="14662"/>
    <cellStyle name="Cálculo 3 5 2 2 3" xfId="21658"/>
    <cellStyle name="Cálculo 3 5 2 2 4" xfId="26983"/>
    <cellStyle name="Cálculo 3 5 2 2 5" xfId="32553"/>
    <cellStyle name="Cálculo 3 5 2 2 6" xfId="36228"/>
    <cellStyle name="Cálculo 3 5 2 2 7" xfId="38954"/>
    <cellStyle name="Cálculo 3 5 2 3" xfId="11664"/>
    <cellStyle name="Cálculo 3 5 2 4" xfId="18667"/>
    <cellStyle name="Cálculo 3 5 2 5" xfId="17912"/>
    <cellStyle name="Cálculo 3 5 2 6" xfId="26225"/>
    <cellStyle name="Cálculo 3 5 2 7" xfId="29012"/>
    <cellStyle name="Cálculo 3 5 2 8" xfId="25773"/>
    <cellStyle name="Cálculo 3 5 2 9" xfId="34969"/>
    <cellStyle name="Cálculo 3 5 3" xfId="3660"/>
    <cellStyle name="Cálculo 3 5 3 2" xfId="5509"/>
    <cellStyle name="Cálculo 3 5 3 2 2" xfId="14663"/>
    <cellStyle name="Cálculo 3 5 3 2 3" xfId="21659"/>
    <cellStyle name="Cálculo 3 5 3 2 4" xfId="26985"/>
    <cellStyle name="Cálculo 3 5 3 2 5" xfId="32554"/>
    <cellStyle name="Cálculo 3 5 3 2 6" xfId="36229"/>
    <cellStyle name="Cálculo 3 5 3 2 7" xfId="38955"/>
    <cellStyle name="Cálculo 3 5 3 3" xfId="12814"/>
    <cellStyle name="Cálculo 3 5 3 4" xfId="19813"/>
    <cellStyle name="Cálculo 3 5 3 5" xfId="27999"/>
    <cellStyle name="Cálculo 3 5 3 6" xfId="17834"/>
    <cellStyle name="Cálculo 3 5 3 7" xfId="29560"/>
    <cellStyle name="Cálculo 3 5 3 8" xfId="31627"/>
    <cellStyle name="Cálculo 3 5 3 9" xfId="35306"/>
    <cellStyle name="Cálculo 3 5 4" xfId="4169"/>
    <cellStyle name="Cálculo 3 5 4 2" xfId="5510"/>
    <cellStyle name="Cálculo 3 5 4 2 2" xfId="14664"/>
    <cellStyle name="Cálculo 3 5 4 2 3" xfId="21660"/>
    <cellStyle name="Cálculo 3 5 4 2 4" xfId="26984"/>
    <cellStyle name="Cálculo 3 5 4 2 5" xfId="32555"/>
    <cellStyle name="Cálculo 3 5 4 2 6" xfId="36230"/>
    <cellStyle name="Cálculo 3 5 4 2 7" xfId="38956"/>
    <cellStyle name="Cálculo 3 5 4 3" xfId="13323"/>
    <cellStyle name="Cálculo 3 5 4 4" xfId="20321"/>
    <cellStyle name="Cálculo 3 5 4 5" xfId="21311"/>
    <cellStyle name="Cálculo 3 5 4 6" xfId="18326"/>
    <cellStyle name="Cálculo 3 5 4 7" xfId="22797"/>
    <cellStyle name="Cálculo 3 5 4 8" xfId="23023"/>
    <cellStyle name="Cálculo 3 5 4 9" xfId="30325"/>
    <cellStyle name="Cálculo 3 5 5" xfId="3078"/>
    <cellStyle name="Cálculo 3 5 5 2" xfId="5511"/>
    <cellStyle name="Cálculo 3 5 5 2 2" xfId="14665"/>
    <cellStyle name="Cálculo 3 5 5 2 3" xfId="21661"/>
    <cellStyle name="Cálculo 3 5 5 2 4" xfId="9433"/>
    <cellStyle name="Cálculo 3 5 5 2 5" xfId="32556"/>
    <cellStyle name="Cálculo 3 5 5 2 6" xfId="36231"/>
    <cellStyle name="Cálculo 3 5 5 2 7" xfId="38957"/>
    <cellStyle name="Cálculo 3 5 5 3" xfId="12232"/>
    <cellStyle name="Cálculo 3 5 5 4" xfId="19235"/>
    <cellStyle name="Cálculo 3 5 5 5" xfId="28281"/>
    <cellStyle name="Cálculo 3 5 5 6" xfId="17137"/>
    <cellStyle name="Cálculo 3 5 5 7" xfId="22857"/>
    <cellStyle name="Cálculo 3 5 5 8" xfId="31575"/>
    <cellStyle name="Cálculo 3 5 5 9" xfId="35279"/>
    <cellStyle name="Cálculo 3 5 6" xfId="3761"/>
    <cellStyle name="Cálculo 3 5 6 2" xfId="5512"/>
    <cellStyle name="Cálculo 3 5 6 2 2" xfId="14666"/>
    <cellStyle name="Cálculo 3 5 6 2 3" xfId="21662"/>
    <cellStyle name="Cálculo 3 5 6 2 4" xfId="24927"/>
    <cellStyle name="Cálculo 3 5 6 2 5" xfId="32557"/>
    <cellStyle name="Cálculo 3 5 6 2 6" xfId="36232"/>
    <cellStyle name="Cálculo 3 5 6 2 7" xfId="38958"/>
    <cellStyle name="Cálculo 3 5 6 3" xfId="12915"/>
    <cellStyle name="Cálculo 3 5 6 4" xfId="19914"/>
    <cellStyle name="Cálculo 3 5 6 5" xfId="17147"/>
    <cellStyle name="Cálculo 3 5 6 6" xfId="26580"/>
    <cellStyle name="Cálculo 3 5 6 7" xfId="26013"/>
    <cellStyle name="Cálculo 3 5 6 8" xfId="17866"/>
    <cellStyle name="Cálculo 3 5 6 9" xfId="29593"/>
    <cellStyle name="Cálculo 3 5 7" xfId="5507"/>
    <cellStyle name="Cálculo 3 5 7 2" xfId="14661"/>
    <cellStyle name="Cálculo 3 5 7 3" xfId="21657"/>
    <cellStyle name="Cálculo 3 5 7 4" xfId="24052"/>
    <cellStyle name="Cálculo 3 5 7 5" xfId="32552"/>
    <cellStyle name="Cálculo 3 5 7 6" xfId="36227"/>
    <cellStyle name="Cálculo 3 5 7 7" xfId="38953"/>
    <cellStyle name="Cálculo 3 5 8" xfId="10837"/>
    <cellStyle name="Cálculo 3 5 9" xfId="10280"/>
    <cellStyle name="Cálculo 3 6" xfId="2281"/>
    <cellStyle name="Cálculo 3 6 10" xfId="25315"/>
    <cellStyle name="Cálculo 3 6 11" xfId="23172"/>
    <cellStyle name="Cálculo 3 6 12" xfId="19415"/>
    <cellStyle name="Cálculo 3 6 13" xfId="15437"/>
    <cellStyle name="Cálculo 3 6 14" xfId="35563"/>
    <cellStyle name="Cálculo 3 6 2" xfId="2681"/>
    <cellStyle name="Cálculo 3 6 2 2" xfId="5514"/>
    <cellStyle name="Cálculo 3 6 2 2 2" xfId="14668"/>
    <cellStyle name="Cálculo 3 6 2 2 3" xfId="21664"/>
    <cellStyle name="Cálculo 3 6 2 2 4" xfId="24921"/>
    <cellStyle name="Cálculo 3 6 2 2 5" xfId="32559"/>
    <cellStyle name="Cálculo 3 6 2 2 6" xfId="36234"/>
    <cellStyle name="Cálculo 3 6 2 2 7" xfId="38960"/>
    <cellStyle name="Cálculo 3 6 2 3" xfId="11835"/>
    <cellStyle name="Cálculo 3 6 2 4" xfId="18838"/>
    <cellStyle name="Cálculo 3 6 2 5" xfId="22730"/>
    <cellStyle name="Cálculo 3 6 2 6" xfId="28758"/>
    <cellStyle name="Cálculo 3 6 2 7" xfId="19650"/>
    <cellStyle name="Cálculo 3 6 2 8" xfId="33953"/>
    <cellStyle name="Cálculo 3 6 2 9" xfId="37515"/>
    <cellStyle name="Cálculo 3 6 3" xfId="3963"/>
    <cellStyle name="Cálculo 3 6 3 2" xfId="5515"/>
    <cellStyle name="Cálculo 3 6 3 2 2" xfId="14669"/>
    <cellStyle name="Cálculo 3 6 3 2 3" xfId="21665"/>
    <cellStyle name="Cálculo 3 6 3 2 4" xfId="24925"/>
    <cellStyle name="Cálculo 3 6 3 2 5" xfId="32560"/>
    <cellStyle name="Cálculo 3 6 3 2 6" xfId="36235"/>
    <cellStyle name="Cálculo 3 6 3 2 7" xfId="38961"/>
    <cellStyle name="Cálculo 3 6 3 3" xfId="13117"/>
    <cellStyle name="Cálculo 3 6 3 4" xfId="20115"/>
    <cellStyle name="Cálculo 3 6 3 5" xfId="24730"/>
    <cellStyle name="Cálculo 3 6 3 6" xfId="17836"/>
    <cellStyle name="Cálculo 3 6 3 7" xfId="27285"/>
    <cellStyle name="Cálculo 3 6 3 8" xfId="28985"/>
    <cellStyle name="Cálculo 3 6 3 9" xfId="31230"/>
    <cellStyle name="Cálculo 3 6 4" xfId="4401"/>
    <cellStyle name="Cálculo 3 6 4 2" xfId="5516"/>
    <cellStyle name="Cálculo 3 6 4 2 2" xfId="14670"/>
    <cellStyle name="Cálculo 3 6 4 2 3" xfId="21666"/>
    <cellStyle name="Cálculo 3 6 4 2 4" xfId="24924"/>
    <cellStyle name="Cálculo 3 6 4 2 5" xfId="32561"/>
    <cellStyle name="Cálculo 3 6 4 2 6" xfId="36236"/>
    <cellStyle name="Cálculo 3 6 4 2 7" xfId="38962"/>
    <cellStyle name="Cálculo 3 6 4 3" xfId="13555"/>
    <cellStyle name="Cálculo 3 6 4 4" xfId="20553"/>
    <cellStyle name="Cálculo 3 6 4 5" xfId="24017"/>
    <cellStyle name="Cálculo 3 6 4 6" xfId="25015"/>
    <cellStyle name="Cálculo 3 6 4 7" xfId="31897"/>
    <cellStyle name="Cálculo 3 6 4 8" xfId="25956"/>
    <cellStyle name="Cálculo 3 6 4 9" xfId="23041"/>
    <cellStyle name="Cálculo 3 6 5" xfId="4655"/>
    <cellStyle name="Cálculo 3 6 5 2" xfId="5517"/>
    <cellStyle name="Cálculo 3 6 5 2 2" xfId="14671"/>
    <cellStyle name="Cálculo 3 6 5 2 3" xfId="21667"/>
    <cellStyle name="Cálculo 3 6 5 2 4" xfId="24923"/>
    <cellStyle name="Cálculo 3 6 5 2 5" xfId="32562"/>
    <cellStyle name="Cálculo 3 6 5 2 6" xfId="36237"/>
    <cellStyle name="Cálculo 3 6 5 2 7" xfId="38963"/>
    <cellStyle name="Cálculo 3 6 5 3" xfId="13809"/>
    <cellStyle name="Cálculo 3 6 5 4" xfId="20807"/>
    <cellStyle name="Cálculo 3 6 5 5" xfId="27510"/>
    <cellStyle name="Cálculo 3 6 5 6" xfId="24198"/>
    <cellStyle name="Cálculo 3 6 5 7" xfId="24369"/>
    <cellStyle name="Cálculo 3 6 5 8" xfId="31780"/>
    <cellStyle name="Cálculo 3 6 5 9" xfId="35460"/>
    <cellStyle name="Cálculo 3 6 6" xfId="4901"/>
    <cellStyle name="Cálculo 3 6 6 2" xfId="5518"/>
    <cellStyle name="Cálculo 3 6 6 2 2" xfId="14672"/>
    <cellStyle name="Cálculo 3 6 6 2 3" xfId="21668"/>
    <cellStyle name="Cálculo 3 6 6 2 4" xfId="24919"/>
    <cellStyle name="Cálculo 3 6 6 2 5" xfId="32563"/>
    <cellStyle name="Cálculo 3 6 6 2 6" xfId="36238"/>
    <cellStyle name="Cálculo 3 6 6 2 7" xfId="38964"/>
    <cellStyle name="Cálculo 3 6 6 3" xfId="14055"/>
    <cellStyle name="Cálculo 3 6 6 4" xfId="21053"/>
    <cellStyle name="Cálculo 3 6 6 5" xfId="27388"/>
    <cellStyle name="Cálculo 3 6 6 6" xfId="29286"/>
    <cellStyle name="Cálculo 3 6 6 7" xfId="31947"/>
    <cellStyle name="Cálculo 3 6 6 8" xfId="35625"/>
    <cellStyle name="Cálculo 3 6 6 9" xfId="38536"/>
    <cellStyle name="Cálculo 3 6 7" xfId="5513"/>
    <cellStyle name="Cálculo 3 6 7 2" xfId="14667"/>
    <cellStyle name="Cálculo 3 6 7 3" xfId="21663"/>
    <cellStyle name="Cálculo 3 6 7 4" xfId="24926"/>
    <cellStyle name="Cálculo 3 6 7 5" xfId="32558"/>
    <cellStyle name="Cálculo 3 6 7 6" xfId="36233"/>
    <cellStyle name="Cálculo 3 6 7 7" xfId="38959"/>
    <cellStyle name="Cálculo 3 6 8" xfId="11435"/>
    <cellStyle name="Cálculo 3 6 9" xfId="18438"/>
    <cellStyle name="Cálculo 3 7" xfId="1805"/>
    <cellStyle name="Cálculo 3 7 10" xfId="28599"/>
    <cellStyle name="Cálculo 3 7 11" xfId="28742"/>
    <cellStyle name="Cálculo 3 7 12" xfId="30925"/>
    <cellStyle name="Cálculo 3 7 13" xfId="34856"/>
    <cellStyle name="Cálculo 3 7 14" xfId="38353"/>
    <cellStyle name="Cálculo 3 7 2" xfId="2549"/>
    <cellStyle name="Cálculo 3 7 2 2" xfId="5520"/>
    <cellStyle name="Cálculo 3 7 2 2 2" xfId="14674"/>
    <cellStyle name="Cálculo 3 7 2 2 3" xfId="21670"/>
    <cellStyle name="Cálculo 3 7 2 2 4" xfId="19696"/>
    <cellStyle name="Cálculo 3 7 2 2 5" xfId="32565"/>
    <cellStyle name="Cálculo 3 7 2 2 6" xfId="36240"/>
    <cellStyle name="Cálculo 3 7 2 2 7" xfId="38966"/>
    <cellStyle name="Cálculo 3 7 2 3" xfId="11703"/>
    <cellStyle name="Cálculo 3 7 2 4" xfId="18706"/>
    <cellStyle name="Cálculo 3 7 2 5" xfId="17693"/>
    <cellStyle name="Cálculo 3 7 2 6" xfId="20053"/>
    <cellStyle name="Cálculo 3 7 2 7" xfId="29014"/>
    <cellStyle name="Cálculo 3 7 2 8" xfId="34002"/>
    <cellStyle name="Cálculo 3 7 2 9" xfId="37564"/>
    <cellStyle name="Cálculo 3 7 3" xfId="3723"/>
    <cellStyle name="Cálculo 3 7 3 2" xfId="5521"/>
    <cellStyle name="Cálculo 3 7 3 2 2" xfId="14675"/>
    <cellStyle name="Cálculo 3 7 3 2 3" xfId="21671"/>
    <cellStyle name="Cálculo 3 7 3 2 4" xfId="26989"/>
    <cellStyle name="Cálculo 3 7 3 2 5" xfId="32566"/>
    <cellStyle name="Cálculo 3 7 3 2 6" xfId="36241"/>
    <cellStyle name="Cálculo 3 7 3 2 7" xfId="38967"/>
    <cellStyle name="Cálculo 3 7 3 3" xfId="12877"/>
    <cellStyle name="Cálculo 3 7 3 4" xfId="19876"/>
    <cellStyle name="Cálculo 3 7 3 5" xfId="27968"/>
    <cellStyle name="Cálculo 3 7 3 6" xfId="26570"/>
    <cellStyle name="Cálculo 3 7 3 7" xfId="28897"/>
    <cellStyle name="Cálculo 3 7 3 8" xfId="33545"/>
    <cellStyle name="Cálculo 3 7 3 9" xfId="37213"/>
    <cellStyle name="Cálculo 3 7 4" xfId="4227"/>
    <cellStyle name="Cálculo 3 7 4 2" xfId="5522"/>
    <cellStyle name="Cálculo 3 7 4 2 2" xfId="14676"/>
    <cellStyle name="Cálculo 3 7 4 2 3" xfId="21672"/>
    <cellStyle name="Cálculo 3 7 4 2 4" xfId="10237"/>
    <cellStyle name="Cálculo 3 7 4 2 5" xfId="32567"/>
    <cellStyle name="Cálculo 3 7 4 2 6" xfId="36242"/>
    <cellStyle name="Cálculo 3 7 4 2 7" xfId="38968"/>
    <cellStyle name="Cálculo 3 7 4 3" xfId="13381"/>
    <cellStyle name="Cálculo 3 7 4 4" xfId="20379"/>
    <cellStyle name="Cálculo 3 7 4 5" xfId="25390"/>
    <cellStyle name="Cálculo 3 7 4 6" xfId="17551"/>
    <cellStyle name="Cálculo 3 7 4 7" xfId="23354"/>
    <cellStyle name="Cálculo 3 7 4 8" xfId="31164"/>
    <cellStyle name="Cálculo 3 7 4 9" xfId="35037"/>
    <cellStyle name="Cálculo 3 7 5" xfId="2957"/>
    <cellStyle name="Cálculo 3 7 5 2" xfId="5523"/>
    <cellStyle name="Cálculo 3 7 5 2 2" xfId="14677"/>
    <cellStyle name="Cálculo 3 7 5 2 3" xfId="21673"/>
    <cellStyle name="Cálculo 3 7 5 2 4" xfId="26990"/>
    <cellStyle name="Cálculo 3 7 5 2 5" xfId="32568"/>
    <cellStyle name="Cálculo 3 7 5 2 6" xfId="36243"/>
    <cellStyle name="Cálculo 3 7 5 2 7" xfId="38969"/>
    <cellStyle name="Cálculo 3 7 5 3" xfId="12111"/>
    <cellStyle name="Cálculo 3 7 5 4" xfId="19114"/>
    <cellStyle name="Cálculo 3 7 5 5" xfId="24667"/>
    <cellStyle name="Cálculo 3 7 5 6" xfId="23283"/>
    <cellStyle name="Cálculo 3 7 5 7" xfId="25659"/>
    <cellStyle name="Cálculo 3 7 5 8" xfId="28997"/>
    <cellStyle name="Cálculo 3 7 5 9" xfId="31410"/>
    <cellStyle name="Cálculo 3 7 6" xfId="2912"/>
    <cellStyle name="Cálculo 3 7 6 2" xfId="5524"/>
    <cellStyle name="Cálculo 3 7 6 2 2" xfId="14678"/>
    <cellStyle name="Cálculo 3 7 6 2 3" xfId="21674"/>
    <cellStyle name="Cálculo 3 7 6 2 4" xfId="24312"/>
    <cellStyle name="Cálculo 3 7 6 2 5" xfId="32569"/>
    <cellStyle name="Cálculo 3 7 6 2 6" xfId="36244"/>
    <cellStyle name="Cálculo 3 7 6 2 7" xfId="38970"/>
    <cellStyle name="Cálculo 3 7 6 3" xfId="12066"/>
    <cellStyle name="Cálculo 3 7 6 4" xfId="19069"/>
    <cellStyle name="Cálculo 3 7 6 5" xfId="28333"/>
    <cellStyle name="Cálculo 3 7 6 6" xfId="26377"/>
    <cellStyle name="Cálculo 3 7 6 7" xfId="29878"/>
    <cellStyle name="Cálculo 3 7 6 8" xfId="31551"/>
    <cellStyle name="Cálculo 3 7 6 9" xfId="35262"/>
    <cellStyle name="Cálculo 3 7 7" xfId="5519"/>
    <cellStyle name="Cálculo 3 7 7 2" xfId="14673"/>
    <cellStyle name="Cálculo 3 7 7 3" xfId="21669"/>
    <cellStyle name="Cálculo 3 7 7 4" xfId="26991"/>
    <cellStyle name="Cálculo 3 7 7 5" xfId="32564"/>
    <cellStyle name="Cálculo 3 7 7 6" xfId="36239"/>
    <cellStyle name="Cálculo 3 7 7 7" xfId="38965"/>
    <cellStyle name="Cálculo 3 7 8" xfId="10959"/>
    <cellStyle name="Cálculo 3 7 9" xfId="9225"/>
    <cellStyle name="Cálculo 3 8" xfId="2243"/>
    <cellStyle name="Cálculo 3 8 10" xfId="10029"/>
    <cellStyle name="Cálculo 3 8 11" xfId="18328"/>
    <cellStyle name="Cálculo 3 8 12" xfId="26041"/>
    <cellStyle name="Cálculo 3 8 13" xfId="30864"/>
    <cellStyle name="Cálculo 3 8 14" xfId="34804"/>
    <cellStyle name="Cálculo 3 8 2" xfId="2643"/>
    <cellStyle name="Cálculo 3 8 2 2" xfId="5526"/>
    <cellStyle name="Cálculo 3 8 2 2 2" xfId="14680"/>
    <cellStyle name="Cálculo 3 8 2 2 3" xfId="21676"/>
    <cellStyle name="Cálculo 3 8 2 2 4" xfId="26988"/>
    <cellStyle name="Cálculo 3 8 2 2 5" xfId="32571"/>
    <cellStyle name="Cálculo 3 8 2 2 6" xfId="36246"/>
    <cellStyle name="Cálculo 3 8 2 2 7" xfId="38972"/>
    <cellStyle name="Cálculo 3 8 2 3" xfId="11797"/>
    <cellStyle name="Cálculo 3 8 2 4" xfId="18800"/>
    <cellStyle name="Cálculo 3 8 2 5" xfId="25337"/>
    <cellStyle name="Cálculo 3 8 2 6" xfId="18126"/>
    <cellStyle name="Cálculo 3 8 2 7" xfId="30011"/>
    <cellStyle name="Cálculo 3 8 2 8" xfId="33988"/>
    <cellStyle name="Cálculo 3 8 2 9" xfId="37550"/>
    <cellStyle name="Cálculo 3 8 3" xfId="3925"/>
    <cellStyle name="Cálculo 3 8 3 2" xfId="5527"/>
    <cellStyle name="Cálculo 3 8 3 2 2" xfId="14681"/>
    <cellStyle name="Cálculo 3 8 3 2 3" xfId="21677"/>
    <cellStyle name="Cálculo 3 8 3 2 4" xfId="24059"/>
    <cellStyle name="Cálculo 3 8 3 2 5" xfId="32572"/>
    <cellStyle name="Cálculo 3 8 3 2 6" xfId="36247"/>
    <cellStyle name="Cálculo 3 8 3 2 7" xfId="38973"/>
    <cellStyle name="Cálculo 3 8 3 3" xfId="13079"/>
    <cellStyle name="Cálculo 3 8 3 4" xfId="20077"/>
    <cellStyle name="Cálculo 3 8 3 5" xfId="27862"/>
    <cellStyle name="Cálculo 3 8 3 6" xfId="26611"/>
    <cellStyle name="Cálculo 3 8 3 7" xfId="22795"/>
    <cellStyle name="Cálculo 3 8 3 8" xfId="33448"/>
    <cellStyle name="Cálculo 3 8 3 9" xfId="37122"/>
    <cellStyle name="Cálculo 3 8 4" xfId="4363"/>
    <cellStyle name="Cálculo 3 8 4 2" xfId="5528"/>
    <cellStyle name="Cálculo 3 8 4 2 2" xfId="14682"/>
    <cellStyle name="Cálculo 3 8 4 2 3" xfId="21678"/>
    <cellStyle name="Cálculo 3 8 4 2 4" xfId="26992"/>
    <cellStyle name="Cálculo 3 8 4 2 5" xfId="32573"/>
    <cellStyle name="Cálculo 3 8 4 2 6" xfId="36248"/>
    <cellStyle name="Cálculo 3 8 4 2 7" xfId="38974"/>
    <cellStyle name="Cálculo 3 8 4 3" xfId="13517"/>
    <cellStyle name="Cálculo 3 8 4 4" xfId="20515"/>
    <cellStyle name="Cálculo 3 8 4 5" xfId="17432"/>
    <cellStyle name="Cálculo 3 8 4 6" xfId="17231"/>
    <cellStyle name="Cálculo 3 8 4 7" xfId="28020"/>
    <cellStyle name="Cálculo 3 8 4 8" xfId="31709"/>
    <cellStyle name="Cálculo 3 8 4 9" xfId="35389"/>
    <cellStyle name="Cálculo 3 8 5" xfId="4617"/>
    <cellStyle name="Cálculo 3 8 5 2" xfId="5529"/>
    <cellStyle name="Cálculo 3 8 5 2 2" xfId="14683"/>
    <cellStyle name="Cálculo 3 8 5 2 3" xfId="21679"/>
    <cellStyle name="Cálculo 3 8 5 2 4" xfId="17716"/>
    <cellStyle name="Cálculo 3 8 5 2 5" xfId="32574"/>
    <cellStyle name="Cálculo 3 8 5 2 6" xfId="36249"/>
    <cellStyle name="Cálculo 3 8 5 2 7" xfId="38975"/>
    <cellStyle name="Cálculo 3 8 5 3" xfId="13771"/>
    <cellStyle name="Cálculo 3 8 5 4" xfId="20769"/>
    <cellStyle name="Cálculo 3 8 5 5" xfId="27528"/>
    <cellStyle name="Cálculo 3 8 5 6" xfId="29254"/>
    <cellStyle name="Cálculo 3 8 5 7" xfId="17062"/>
    <cellStyle name="Cálculo 3 8 5 8" xfId="32211"/>
    <cellStyle name="Cálculo 3 8 5 9" xfId="35886"/>
    <cellStyle name="Cálculo 3 8 6" xfId="4863"/>
    <cellStyle name="Cálculo 3 8 6 2" xfId="5530"/>
    <cellStyle name="Cálculo 3 8 6 2 2" xfId="14684"/>
    <cellStyle name="Cálculo 3 8 6 2 3" xfId="21680"/>
    <cellStyle name="Cálculo 3 8 6 2 4" xfId="26993"/>
    <cellStyle name="Cálculo 3 8 6 2 5" xfId="32575"/>
    <cellStyle name="Cálculo 3 8 6 2 6" xfId="36250"/>
    <cellStyle name="Cálculo 3 8 6 2 7" xfId="38976"/>
    <cellStyle name="Cálculo 3 8 6 3" xfId="14017"/>
    <cellStyle name="Cálculo 3 8 6 4" xfId="21015"/>
    <cellStyle name="Cálculo 3 8 6 5" xfId="22783"/>
    <cellStyle name="Cálculo 3 8 6 6" xfId="24408"/>
    <cellStyle name="Cálculo 3 8 6 7" xfId="25002"/>
    <cellStyle name="Cálculo 3 8 6 8" xfId="35587"/>
    <cellStyle name="Cálculo 3 8 6 9" xfId="38498"/>
    <cellStyle name="Cálculo 3 8 7" xfId="5525"/>
    <cellStyle name="Cálculo 3 8 7 2" xfId="14679"/>
    <cellStyle name="Cálculo 3 8 7 3" xfId="21675"/>
    <cellStyle name="Cálculo 3 8 7 4" xfId="9933"/>
    <cellStyle name="Cálculo 3 8 7 5" xfId="32570"/>
    <cellStyle name="Cálculo 3 8 7 6" xfId="36245"/>
    <cellStyle name="Cálculo 3 8 7 7" xfId="38971"/>
    <cellStyle name="Cálculo 3 8 8" xfId="11397"/>
    <cellStyle name="Cálculo 3 8 9" xfId="18400"/>
    <cellStyle name="Cálculo 3 9" xfId="1616"/>
    <cellStyle name="Cálculo 3 9 2" xfId="5531"/>
    <cellStyle name="Cálculo 3 9 2 2" xfId="14685"/>
    <cellStyle name="Cálculo 3 9 2 3" xfId="21681"/>
    <cellStyle name="Cálculo 3 9 2 4" xfId="17723"/>
    <cellStyle name="Cálculo 3 9 2 5" xfId="32576"/>
    <cellStyle name="Cálculo 3 9 2 6" xfId="36251"/>
    <cellStyle name="Cálculo 3 9 2 7" xfId="38977"/>
    <cellStyle name="Cálculo 3 9 3" xfId="10770"/>
    <cellStyle name="Cálculo 3 9 4" xfId="9161"/>
    <cellStyle name="Cálculo 3 9 5" xfId="28692"/>
    <cellStyle name="Cálculo 3 9 6" xfId="19455"/>
    <cellStyle name="Cálculo 3 9 7" xfId="19815"/>
    <cellStyle name="Cálculo 3 9 8" xfId="30841"/>
    <cellStyle name="Cálculo 3 9 9" xfId="9189"/>
    <cellStyle name="Cálculo 4" xfId="321"/>
    <cellStyle name="Cálculo 4 10" xfId="3107"/>
    <cellStyle name="Cálculo 4 10 2" xfId="5533"/>
    <cellStyle name="Cálculo 4 10 2 2" xfId="14687"/>
    <cellStyle name="Cálculo 4 10 2 3" xfId="21683"/>
    <cellStyle name="Cálculo 4 10 2 4" xfId="26987"/>
    <cellStyle name="Cálculo 4 10 2 5" xfId="32578"/>
    <cellStyle name="Cálculo 4 10 2 6" xfId="36253"/>
    <cellStyle name="Cálculo 4 10 2 7" xfId="38979"/>
    <cellStyle name="Cálculo 4 10 3" xfId="12261"/>
    <cellStyle name="Cálculo 4 10 4" xfId="19264"/>
    <cellStyle name="Cálculo 4 10 5" xfId="17191"/>
    <cellStyle name="Cálculo 4 10 6" xfId="29143"/>
    <cellStyle name="Cálculo 4 10 7" xfId="29786"/>
    <cellStyle name="Cálculo 4 10 8" xfId="31123"/>
    <cellStyle name="Cálculo 4 10 9" xfId="26046"/>
    <cellStyle name="Cálculo 4 11" xfId="2885"/>
    <cellStyle name="Cálculo 4 11 2" xfId="5534"/>
    <cellStyle name="Cálculo 4 11 2 2" xfId="14688"/>
    <cellStyle name="Cálculo 4 11 2 3" xfId="21684"/>
    <cellStyle name="Cálculo 4 11 2 4" xfId="24920"/>
    <cellStyle name="Cálculo 4 11 2 5" xfId="32579"/>
    <cellStyle name="Cálculo 4 11 2 6" xfId="36254"/>
    <cellStyle name="Cálculo 4 11 2 7" xfId="38980"/>
    <cellStyle name="Cálculo 4 11 3" xfId="12039"/>
    <cellStyle name="Cálculo 4 11 4" xfId="19042"/>
    <cellStyle name="Cálculo 4 11 5" xfId="17305"/>
    <cellStyle name="Cálculo 4 11 6" xfId="26370"/>
    <cellStyle name="Cálculo 4 11 7" xfId="23011"/>
    <cellStyle name="Cálculo 4 11 8" xfId="26021"/>
    <cellStyle name="Cálculo 4 11 9" xfId="33644"/>
    <cellStyle name="Cálculo 4 12" xfId="2982"/>
    <cellStyle name="Cálculo 4 12 2" xfId="5535"/>
    <cellStyle name="Cálculo 4 12 2 2" xfId="14689"/>
    <cellStyle name="Cálculo 4 12 2 3" xfId="21685"/>
    <cellStyle name="Cálculo 4 12 2 4" xfId="24058"/>
    <cellStyle name="Cálculo 4 12 2 5" xfId="32580"/>
    <cellStyle name="Cálculo 4 12 2 6" xfId="36255"/>
    <cellStyle name="Cálculo 4 12 2 7" xfId="38981"/>
    <cellStyle name="Cálculo 4 12 3" xfId="12136"/>
    <cellStyle name="Cálculo 4 12 4" xfId="19139"/>
    <cellStyle name="Cálculo 4 12 5" xfId="29516"/>
    <cellStyle name="Cálculo 4 12 6" xfId="23079"/>
    <cellStyle name="Cálculo 4 12 7" xfId="29844"/>
    <cellStyle name="Cálculo 4 12 8" xfId="25386"/>
    <cellStyle name="Cálculo 4 12 9" xfId="31881"/>
    <cellStyle name="Cálculo 4 13" xfId="5532"/>
    <cellStyle name="Cálculo 4 13 2" xfId="14686"/>
    <cellStyle name="Cálculo 4 13 3" xfId="21682"/>
    <cellStyle name="Cálculo 4 13 4" xfId="26994"/>
    <cellStyle name="Cálculo 4 13 5" xfId="32577"/>
    <cellStyle name="Cálculo 4 13 6" xfId="36252"/>
    <cellStyle name="Cálculo 4 13 7" xfId="38978"/>
    <cellStyle name="Cálculo 4 14" xfId="9479"/>
    <cellStyle name="Cálculo 4 15" xfId="17972"/>
    <cellStyle name="Cálculo 4 16" xfId="23370"/>
    <cellStyle name="Cálculo 4 17" xfId="17842"/>
    <cellStyle name="Cálculo 4 18" xfId="21260"/>
    <cellStyle name="Cálculo 4 19" xfId="30230"/>
    <cellStyle name="Cálculo 4 2" xfId="322"/>
    <cellStyle name="Cálculo 4 2 10" xfId="3106"/>
    <cellStyle name="Cálculo 4 2 10 2" xfId="5537"/>
    <cellStyle name="Cálculo 4 2 10 2 2" xfId="14691"/>
    <cellStyle name="Cálculo 4 2 10 2 3" xfId="21687"/>
    <cellStyle name="Cálculo 4 2 10 2 4" xfId="24053"/>
    <cellStyle name="Cálculo 4 2 10 2 5" xfId="32582"/>
    <cellStyle name="Cálculo 4 2 10 2 6" xfId="36257"/>
    <cellStyle name="Cálculo 4 2 10 2 7" xfId="38983"/>
    <cellStyle name="Cálculo 4 2 10 3" xfId="12260"/>
    <cellStyle name="Cálculo 4 2 10 4" xfId="19263"/>
    <cellStyle name="Cálculo 4 2 10 5" xfId="28270"/>
    <cellStyle name="Cálculo 4 2 10 6" xfId="25363"/>
    <cellStyle name="Cálculo 4 2 10 7" xfId="25393"/>
    <cellStyle name="Cálculo 4 2 10 8" xfId="33763"/>
    <cellStyle name="Cálculo 4 2 10 9" xfId="37325"/>
    <cellStyle name="Cálculo 4 2 11" xfId="2993"/>
    <cellStyle name="Cálculo 4 2 11 2" xfId="5538"/>
    <cellStyle name="Cálculo 4 2 11 2 2" xfId="14692"/>
    <cellStyle name="Cálculo 4 2 11 2 3" xfId="21688"/>
    <cellStyle name="Cálculo 4 2 11 2 4" xfId="26997"/>
    <cellStyle name="Cálculo 4 2 11 2 5" xfId="32583"/>
    <cellStyle name="Cálculo 4 2 11 2 6" xfId="36258"/>
    <cellStyle name="Cálculo 4 2 11 2 7" xfId="38984"/>
    <cellStyle name="Cálculo 4 2 11 3" xfId="12147"/>
    <cellStyle name="Cálculo 4 2 11 4" xfId="19150"/>
    <cellStyle name="Cálculo 4 2 11 5" xfId="24676"/>
    <cellStyle name="Cálculo 4 2 11 6" xfId="24553"/>
    <cellStyle name="Cálculo 4 2 11 7" xfId="25920"/>
    <cellStyle name="Cálculo 4 2 11 8" xfId="24177"/>
    <cellStyle name="Cálculo 4 2 11 9" xfId="31299"/>
    <cellStyle name="Cálculo 4 2 12" xfId="4272"/>
    <cellStyle name="Cálculo 4 2 12 2" xfId="5539"/>
    <cellStyle name="Cálculo 4 2 12 2 2" xfId="14693"/>
    <cellStyle name="Cálculo 4 2 12 2 3" xfId="21689"/>
    <cellStyle name="Cálculo 4 2 12 2 4" xfId="19378"/>
    <cellStyle name="Cálculo 4 2 12 2 5" xfId="32584"/>
    <cellStyle name="Cálculo 4 2 12 2 6" xfId="36259"/>
    <cellStyle name="Cálculo 4 2 12 2 7" xfId="38985"/>
    <cellStyle name="Cálculo 4 2 12 3" xfId="13426"/>
    <cellStyle name="Cálculo 4 2 12 4" xfId="20424"/>
    <cellStyle name="Cálculo 4 2 12 5" xfId="27696"/>
    <cellStyle name="Cálculo 4 2 12 6" xfId="17955"/>
    <cellStyle name="Cálculo 4 2 12 7" xfId="25606"/>
    <cellStyle name="Cálculo 4 2 12 8" xfId="31706"/>
    <cellStyle name="Cálculo 4 2 12 9" xfId="35386"/>
    <cellStyle name="Cálculo 4 2 13" xfId="5536"/>
    <cellStyle name="Cálculo 4 2 13 2" xfId="14690"/>
    <cellStyle name="Cálculo 4 2 13 3" xfId="21686"/>
    <cellStyle name="Cálculo 4 2 13 4" xfId="26996"/>
    <cellStyle name="Cálculo 4 2 13 5" xfId="32581"/>
    <cellStyle name="Cálculo 4 2 13 6" xfId="36256"/>
    <cellStyle name="Cálculo 4 2 13 7" xfId="38982"/>
    <cellStyle name="Cálculo 4 2 14" xfId="9480"/>
    <cellStyle name="Cálculo 4 2 15" xfId="17971"/>
    <cellStyle name="Cálculo 4 2 16" xfId="29325"/>
    <cellStyle name="Cálculo 4 2 17" xfId="25578"/>
    <cellStyle name="Cálculo 4 2 18" xfId="31746"/>
    <cellStyle name="Cálculo 4 2 19" xfId="35426"/>
    <cellStyle name="Cálculo 4 2 2" xfId="323"/>
    <cellStyle name="Cálculo 4 2 2 10" xfId="2994"/>
    <cellStyle name="Cálculo 4 2 2 10 2" xfId="5541"/>
    <cellStyle name="Cálculo 4 2 2 10 2 2" xfId="14695"/>
    <cellStyle name="Cálculo 4 2 2 10 2 3" xfId="21691"/>
    <cellStyle name="Cálculo 4 2 2 10 2 4" xfId="26995"/>
    <cellStyle name="Cálculo 4 2 2 10 2 5" xfId="32586"/>
    <cellStyle name="Cálculo 4 2 2 10 2 6" xfId="36261"/>
    <cellStyle name="Cálculo 4 2 2 10 2 7" xfId="38987"/>
    <cellStyle name="Cálculo 4 2 2 10 3" xfId="12148"/>
    <cellStyle name="Cálculo 4 2 2 10 4" xfId="19151"/>
    <cellStyle name="Cálculo 4 2 2 10 5" xfId="18320"/>
    <cellStyle name="Cálculo 4 2 2 10 6" xfId="29135"/>
    <cellStyle name="Cálculo 4 2 2 10 7" xfId="29837"/>
    <cellStyle name="Cálculo 4 2 2 10 8" xfId="33814"/>
    <cellStyle name="Cálculo 4 2 2 10 9" xfId="37376"/>
    <cellStyle name="Cálculo 4 2 2 11" xfId="2892"/>
    <cellStyle name="Cálculo 4 2 2 11 2" xfId="5542"/>
    <cellStyle name="Cálculo 4 2 2 11 2 2" xfId="14696"/>
    <cellStyle name="Cálculo 4 2 2 11 2 3" xfId="21692"/>
    <cellStyle name="Cálculo 4 2 2 11 2 4" xfId="24918"/>
    <cellStyle name="Cálculo 4 2 2 11 2 5" xfId="32587"/>
    <cellStyle name="Cálculo 4 2 2 11 2 6" xfId="36262"/>
    <cellStyle name="Cálculo 4 2 2 11 2 7" xfId="38988"/>
    <cellStyle name="Cálculo 4 2 2 11 3" xfId="12046"/>
    <cellStyle name="Cálculo 4 2 2 11 4" xfId="19049"/>
    <cellStyle name="Cálculo 4 2 2 11 5" xfId="25155"/>
    <cellStyle name="Cálculo 4 2 2 11 6" xfId="22449"/>
    <cellStyle name="Cálculo 4 2 2 11 7" xfId="25119"/>
    <cellStyle name="Cálculo 4 2 2 11 8" xfId="26084"/>
    <cellStyle name="Cálculo 4 2 2 11 9" xfId="25960"/>
    <cellStyle name="Cálculo 4 2 2 12" xfId="5540"/>
    <cellStyle name="Cálculo 4 2 2 12 2" xfId="14694"/>
    <cellStyle name="Cálculo 4 2 2 12 3" xfId="21690"/>
    <cellStyle name="Cálculo 4 2 2 12 4" xfId="26998"/>
    <cellStyle name="Cálculo 4 2 2 12 5" xfId="32585"/>
    <cellStyle name="Cálculo 4 2 2 12 6" xfId="36260"/>
    <cellStyle name="Cálculo 4 2 2 12 7" xfId="38986"/>
    <cellStyle name="Cálculo 4 2 2 13" xfId="9481"/>
    <cellStyle name="Cálculo 4 2 2 14" xfId="17970"/>
    <cellStyle name="Cálculo 4 2 2 15" xfId="22581"/>
    <cellStyle name="Cálculo 4 2 2 16" xfId="15531"/>
    <cellStyle name="Cálculo 4 2 2 17" xfId="24513"/>
    <cellStyle name="Cálculo 4 2 2 18" xfId="28052"/>
    <cellStyle name="Cálculo 4 2 2 19" xfId="30923"/>
    <cellStyle name="Cálculo 4 2 2 2" xfId="1704"/>
    <cellStyle name="Cálculo 4 2 2 2 10" xfId="28650"/>
    <cellStyle name="Cálculo 4 2 2 2 11" xfId="22648"/>
    <cellStyle name="Cálculo 4 2 2 2 12" xfId="25329"/>
    <cellStyle name="Cálculo 4 2 2 2 13" xfId="34904"/>
    <cellStyle name="Cálculo 4 2 2 2 14" xfId="38368"/>
    <cellStyle name="Cálculo 4 2 2 2 2" xfId="2524"/>
    <cellStyle name="Cálculo 4 2 2 2 2 2" xfId="5544"/>
    <cellStyle name="Cálculo 4 2 2 2 2 2 2" xfId="14698"/>
    <cellStyle name="Cálculo 4 2 2 2 2 2 3" xfId="21694"/>
    <cellStyle name="Cálculo 4 2 2 2 2 2 4" xfId="18159"/>
    <cellStyle name="Cálculo 4 2 2 2 2 2 5" xfId="32589"/>
    <cellStyle name="Cálculo 4 2 2 2 2 2 6" xfId="36264"/>
    <cellStyle name="Cálculo 4 2 2 2 2 2 7" xfId="38990"/>
    <cellStyle name="Cálculo 4 2 2 2 2 3" xfId="11678"/>
    <cellStyle name="Cálculo 4 2 2 2 2 4" xfId="18681"/>
    <cellStyle name="Cálculo 4 2 2 2 2 5" xfId="9556"/>
    <cellStyle name="Cálculo 4 2 2 2 2 6" xfId="17840"/>
    <cellStyle name="Cálculo 4 2 2 2 2 7" xfId="30070"/>
    <cellStyle name="Cálculo 4 2 2 2 2 8" xfId="34043"/>
    <cellStyle name="Cálculo 4 2 2 2 2 9" xfId="37605"/>
    <cellStyle name="Cálculo 4 2 2 2 3" xfId="3678"/>
    <cellStyle name="Cálculo 4 2 2 2 3 2" xfId="5545"/>
    <cellStyle name="Cálculo 4 2 2 2 3 2 2" xfId="14699"/>
    <cellStyle name="Cálculo 4 2 2 2 3 2 3" xfId="21695"/>
    <cellStyle name="Cálculo 4 2 2 2 3 2 4" xfId="27000"/>
    <cellStyle name="Cálculo 4 2 2 2 3 2 5" xfId="32590"/>
    <cellStyle name="Cálculo 4 2 2 2 3 2 6" xfId="36265"/>
    <cellStyle name="Cálculo 4 2 2 2 3 2 7" xfId="38991"/>
    <cellStyle name="Cálculo 4 2 2 2 3 3" xfId="12832"/>
    <cellStyle name="Cálculo 4 2 2 2 3 4" xfId="19831"/>
    <cellStyle name="Cálculo 4 2 2 2 3 5" xfId="27990"/>
    <cellStyle name="Cálculo 4 2 2 2 3 6" xfId="18027"/>
    <cellStyle name="Cálculo 4 2 2 2 3 7" xfId="17067"/>
    <cellStyle name="Cálculo 4 2 2 2 3 8" xfId="33572"/>
    <cellStyle name="Cálculo 4 2 2 2 3 9" xfId="37240"/>
    <cellStyle name="Cálculo 4 2 2 2 4" xfId="4185"/>
    <cellStyle name="Cálculo 4 2 2 2 4 2" xfId="5546"/>
    <cellStyle name="Cálculo 4 2 2 2 4 2 2" xfId="14700"/>
    <cellStyle name="Cálculo 4 2 2 2 4 2 3" xfId="21696"/>
    <cellStyle name="Cálculo 4 2 2 2 4 2 4" xfId="27002"/>
    <cellStyle name="Cálculo 4 2 2 2 4 2 5" xfId="32591"/>
    <cellStyle name="Cálculo 4 2 2 2 4 2 6" xfId="36266"/>
    <cellStyle name="Cálculo 4 2 2 2 4 2 7" xfId="38992"/>
    <cellStyle name="Cálculo 4 2 2 2 4 3" xfId="13339"/>
    <cellStyle name="Cálculo 4 2 2 2 4 4" xfId="20337"/>
    <cellStyle name="Cálculo 4 2 2 2 4 5" xfId="18110"/>
    <cellStyle name="Cálculo 4 2 2 2 4 6" xfId="29214"/>
    <cellStyle name="Cálculo 4 2 2 2 4 7" xfId="29359"/>
    <cellStyle name="Cálculo 4 2 2 2 4 8" xfId="33370"/>
    <cellStyle name="Cálculo 4 2 2 2 4 9" xfId="37045"/>
    <cellStyle name="Cálculo 4 2 2 2 5" xfId="3102"/>
    <cellStyle name="Cálculo 4 2 2 2 5 2" xfId="5547"/>
    <cellStyle name="Cálculo 4 2 2 2 5 2 2" xfId="14701"/>
    <cellStyle name="Cálculo 4 2 2 2 5 2 3" xfId="21697"/>
    <cellStyle name="Cálculo 4 2 2 2 5 2 4" xfId="24313"/>
    <cellStyle name="Cálculo 4 2 2 2 5 2 5" xfId="32592"/>
    <cellStyle name="Cálculo 4 2 2 2 5 2 6" xfId="36267"/>
    <cellStyle name="Cálculo 4 2 2 2 5 2 7" xfId="38993"/>
    <cellStyle name="Cálculo 4 2 2 2 5 3" xfId="12256"/>
    <cellStyle name="Cálculo 4 2 2 2 5 4" xfId="19259"/>
    <cellStyle name="Cálculo 4 2 2 2 5 5" xfId="24711"/>
    <cellStyle name="Cálculo 4 2 2 2 5 6" xfId="28090"/>
    <cellStyle name="Cálculo 4 2 2 2 5 7" xfId="29781"/>
    <cellStyle name="Cálculo 4 2 2 2 5 8" xfId="31572"/>
    <cellStyle name="Cálculo 4 2 2 2 5 9" xfId="35288"/>
    <cellStyle name="Cálculo 4 2 2 2 6" xfId="2995"/>
    <cellStyle name="Cálculo 4 2 2 2 6 2" xfId="5548"/>
    <cellStyle name="Cálculo 4 2 2 2 6 2 2" xfId="14702"/>
    <cellStyle name="Cálculo 4 2 2 2 6 2 3" xfId="21698"/>
    <cellStyle name="Cálculo 4 2 2 2 6 2 4" xfId="27001"/>
    <cellStyle name="Cálculo 4 2 2 2 6 2 5" xfId="32593"/>
    <cellStyle name="Cálculo 4 2 2 2 6 2 6" xfId="36268"/>
    <cellStyle name="Cálculo 4 2 2 2 6 2 7" xfId="38994"/>
    <cellStyle name="Cálculo 4 2 2 2 6 3" xfId="12149"/>
    <cellStyle name="Cálculo 4 2 2 2 6 4" xfId="19152"/>
    <cellStyle name="Cálculo 4 2 2 2 6 5" xfId="24683"/>
    <cellStyle name="Cálculo 4 2 2 2 6 6" xfId="26400"/>
    <cellStyle name="Cálculo 4 2 2 2 6 7" xfId="29163"/>
    <cellStyle name="Cálculo 4 2 2 2 6 8" xfId="26081"/>
    <cellStyle name="Cálculo 4 2 2 2 6 9" xfId="18103"/>
    <cellStyle name="Cálculo 4 2 2 2 7" xfId="5543"/>
    <cellStyle name="Cálculo 4 2 2 2 7 2" xfId="14697"/>
    <cellStyle name="Cálculo 4 2 2 2 7 3" xfId="21693"/>
    <cellStyle name="Cálculo 4 2 2 2 7 4" xfId="26999"/>
    <cellStyle name="Cálculo 4 2 2 2 7 5" xfId="32588"/>
    <cellStyle name="Cálculo 4 2 2 2 7 6" xfId="36263"/>
    <cellStyle name="Cálculo 4 2 2 2 7 7" xfId="38989"/>
    <cellStyle name="Cálculo 4 2 2 2 8" xfId="10858"/>
    <cellStyle name="Cálculo 4 2 2 2 9" xfId="9711"/>
    <cellStyle name="Cálculo 4 2 2 3" xfId="2277"/>
    <cellStyle name="Cálculo 4 2 2 3 10" xfId="22474"/>
    <cellStyle name="Cálculo 4 2 2 3 11" xfId="22993"/>
    <cellStyle name="Cálculo 4 2 2 3 12" xfId="23343"/>
    <cellStyle name="Cálculo 4 2 2 3 13" xfId="31068"/>
    <cellStyle name="Cálculo 4 2 2 3 14" xfId="31337"/>
    <cellStyle name="Cálculo 4 2 2 3 2" xfId="2677"/>
    <cellStyle name="Cálculo 4 2 2 3 2 2" xfId="5550"/>
    <cellStyle name="Cálculo 4 2 2 3 2 2 2" xfId="14704"/>
    <cellStyle name="Cálculo 4 2 2 3 2 2 3" xfId="21700"/>
    <cellStyle name="Cálculo 4 2 2 3 2 2 4" xfId="24917"/>
    <cellStyle name="Cálculo 4 2 2 3 2 2 5" xfId="32595"/>
    <cellStyle name="Cálculo 4 2 2 3 2 2 6" xfId="36270"/>
    <cellStyle name="Cálculo 4 2 2 3 2 2 7" xfId="38996"/>
    <cellStyle name="Cálculo 4 2 2 3 2 3" xfId="11831"/>
    <cellStyle name="Cálculo 4 2 2 3 2 4" xfId="18834"/>
    <cellStyle name="Cálculo 4 2 2 3 2 5" xfId="28432"/>
    <cellStyle name="Cálculo 4 2 2 3 2 6" xfId="26295"/>
    <cellStyle name="Cálculo 4 2 2 3 2 7" xfId="29091"/>
    <cellStyle name="Cálculo 4 2 2 3 2 8" xfId="30886"/>
    <cellStyle name="Cálculo 4 2 2 3 2 9" xfId="34820"/>
    <cellStyle name="Cálculo 4 2 2 3 3" xfId="3959"/>
    <cellStyle name="Cálculo 4 2 2 3 3 2" xfId="5551"/>
    <cellStyle name="Cálculo 4 2 2 3 3 2 2" xfId="14705"/>
    <cellStyle name="Cálculo 4 2 2 3 3 2 3" xfId="21701"/>
    <cellStyle name="Cálculo 4 2 2 3 3 2 4" xfId="25251"/>
    <cellStyle name="Cálculo 4 2 2 3 3 2 5" xfId="32596"/>
    <cellStyle name="Cálculo 4 2 2 3 3 2 6" xfId="36271"/>
    <cellStyle name="Cálculo 4 2 2 3 3 2 7" xfId="38997"/>
    <cellStyle name="Cálculo 4 2 2 3 3 3" xfId="13113"/>
    <cellStyle name="Cálculo 4 2 2 3 3 4" xfId="20111"/>
    <cellStyle name="Cálculo 4 2 2 3 3 5" xfId="27850"/>
    <cellStyle name="Cálculo 4 2 2 3 3 6" xfId="28222"/>
    <cellStyle name="Cálculo 4 2 2 3 3 7" xfId="23352"/>
    <cellStyle name="Cálculo 4 2 2 3 3 8" xfId="25817"/>
    <cellStyle name="Cálculo 4 2 2 3 3 9" xfId="31260"/>
    <cellStyle name="Cálculo 4 2 2 3 4" xfId="4397"/>
    <cellStyle name="Cálculo 4 2 2 3 4 2" xfId="5552"/>
    <cellStyle name="Cálculo 4 2 2 3 4 2 2" xfId="14706"/>
    <cellStyle name="Cálculo 4 2 2 3 4 2 3" xfId="21702"/>
    <cellStyle name="Cálculo 4 2 2 3 4 2 4" xfId="24912"/>
    <cellStyle name="Cálculo 4 2 2 3 4 2 5" xfId="32597"/>
    <cellStyle name="Cálculo 4 2 2 3 4 2 6" xfId="36272"/>
    <cellStyle name="Cálculo 4 2 2 3 4 2 7" xfId="38998"/>
    <cellStyle name="Cálculo 4 2 2 3 4 3" xfId="13551"/>
    <cellStyle name="Cálculo 4 2 2 3 4 4" xfId="20549"/>
    <cellStyle name="Cálculo 4 2 2 3 4 5" xfId="10156"/>
    <cellStyle name="Cálculo 4 2 2 3 4 6" xfId="29230"/>
    <cellStyle name="Cálculo 4 2 2 3 4 7" xfId="25517"/>
    <cellStyle name="Cálculo 4 2 2 3 4 8" xfId="25832"/>
    <cellStyle name="Cálculo 4 2 2 3 4 9" xfId="25109"/>
    <cellStyle name="Cálculo 4 2 2 3 5" xfId="4651"/>
    <cellStyle name="Cálculo 4 2 2 3 5 2" xfId="5553"/>
    <cellStyle name="Cálculo 4 2 2 3 5 2 2" xfId="14707"/>
    <cellStyle name="Cálculo 4 2 2 3 5 2 3" xfId="21703"/>
    <cellStyle name="Cálculo 4 2 2 3 5 2 4" xfId="24916"/>
    <cellStyle name="Cálculo 4 2 2 3 5 2 5" xfId="32598"/>
    <cellStyle name="Cálculo 4 2 2 3 5 2 6" xfId="36273"/>
    <cellStyle name="Cálculo 4 2 2 3 5 2 7" xfId="38999"/>
    <cellStyle name="Cálculo 4 2 2 3 5 3" xfId="13805"/>
    <cellStyle name="Cálculo 4 2 2 3 5 4" xfId="20803"/>
    <cellStyle name="Cálculo 4 2 2 3 5 5" xfId="24025"/>
    <cellStyle name="Cálculo 4 2 2 3 5 6" xfId="29448"/>
    <cellStyle name="Cálculo 4 2 2 3 5 7" xfId="26820"/>
    <cellStyle name="Cálculo 4 2 2 3 5 8" xfId="32196"/>
    <cellStyle name="Cálculo 4 2 2 3 5 9" xfId="35871"/>
    <cellStyle name="Cálculo 4 2 2 3 6" xfId="4897"/>
    <cellStyle name="Cálculo 4 2 2 3 6 2" xfId="5554"/>
    <cellStyle name="Cálculo 4 2 2 3 6 2 2" xfId="14708"/>
    <cellStyle name="Cálculo 4 2 2 3 6 2 3" xfId="21704"/>
    <cellStyle name="Cálculo 4 2 2 3 6 2 4" xfId="24915"/>
    <cellStyle name="Cálculo 4 2 2 3 6 2 5" xfId="32599"/>
    <cellStyle name="Cálculo 4 2 2 3 6 2 6" xfId="36274"/>
    <cellStyle name="Cálculo 4 2 2 3 6 2 7" xfId="39000"/>
    <cellStyle name="Cálculo 4 2 2 3 6 3" xfId="14051"/>
    <cellStyle name="Cálculo 4 2 2 3 6 4" xfId="21049"/>
    <cellStyle name="Cálculo 4 2 2 3 6 5" xfId="24036"/>
    <cellStyle name="Cálculo 4 2 2 3 6 6" xfId="9449"/>
    <cellStyle name="Cálculo 4 2 2 3 6 7" xfId="31943"/>
    <cellStyle name="Cálculo 4 2 2 3 6 8" xfId="35621"/>
    <cellStyle name="Cálculo 4 2 2 3 6 9" xfId="38532"/>
    <cellStyle name="Cálculo 4 2 2 3 7" xfId="5549"/>
    <cellStyle name="Cálculo 4 2 2 3 7 2" xfId="14703"/>
    <cellStyle name="Cálculo 4 2 2 3 7 3" xfId="21699"/>
    <cellStyle name="Cálculo 4 2 2 3 7 4" xfId="26986"/>
    <cellStyle name="Cálculo 4 2 2 3 7 5" xfId="32594"/>
    <cellStyle name="Cálculo 4 2 2 3 7 6" xfId="36269"/>
    <cellStyle name="Cálculo 4 2 2 3 7 7" xfId="38995"/>
    <cellStyle name="Cálculo 4 2 2 3 8" xfId="11431"/>
    <cellStyle name="Cálculo 4 2 2 3 9" xfId="18434"/>
    <cellStyle name="Cálculo 4 2 2 4" xfId="1802"/>
    <cellStyle name="Cálculo 4 2 2 4 10" xfId="28601"/>
    <cellStyle name="Cálculo 4 2 2 4 11" xfId="28467"/>
    <cellStyle name="Cálculo 4 2 2 4 12" xfId="30933"/>
    <cellStyle name="Cálculo 4 2 2 4 13" xfId="34854"/>
    <cellStyle name="Cálculo 4 2 2 4 14" xfId="38351"/>
    <cellStyle name="Cálculo 4 2 2 4 2" xfId="2546"/>
    <cellStyle name="Cálculo 4 2 2 4 2 2" xfId="5556"/>
    <cellStyle name="Cálculo 4 2 2 4 2 2 2" xfId="14710"/>
    <cellStyle name="Cálculo 4 2 2 4 2 2 3" xfId="21706"/>
    <cellStyle name="Cálculo 4 2 2 4 2 2 4" xfId="27006"/>
    <cellStyle name="Cálculo 4 2 2 4 2 2 5" xfId="32601"/>
    <cellStyle name="Cálculo 4 2 2 4 2 2 6" xfId="36276"/>
    <cellStyle name="Cálculo 4 2 2 4 2 2 7" xfId="39002"/>
    <cellStyle name="Cálculo 4 2 2 4 2 3" xfId="11700"/>
    <cellStyle name="Cálculo 4 2 2 4 2 4" xfId="18703"/>
    <cellStyle name="Cálculo 4 2 2 4 2 5" xfId="15544"/>
    <cellStyle name="Cálculo 4 2 2 4 2 6" xfId="26242"/>
    <cellStyle name="Cálculo 4 2 2 4 2 7" xfId="25665"/>
    <cellStyle name="Cálculo 4 2 2 4 2 8" xfId="31502"/>
    <cellStyle name="Cálculo 4 2 2 4 2 9" xfId="35212"/>
    <cellStyle name="Cálculo 4 2 2 4 3" xfId="3720"/>
    <cellStyle name="Cálculo 4 2 2 4 3 2" xfId="5557"/>
    <cellStyle name="Cálculo 4 2 2 4 3 2 2" xfId="14711"/>
    <cellStyle name="Cálculo 4 2 2 4 3 2 3" xfId="21707"/>
    <cellStyle name="Cálculo 4 2 2 4 3 2 4" xfId="27009"/>
    <cellStyle name="Cálculo 4 2 2 4 3 2 5" xfId="32602"/>
    <cellStyle name="Cálculo 4 2 2 4 3 2 6" xfId="36277"/>
    <cellStyle name="Cálculo 4 2 2 4 3 2 7" xfId="39003"/>
    <cellStyle name="Cálculo 4 2 2 4 3 3" xfId="12874"/>
    <cellStyle name="Cálculo 4 2 2 4 3 4" xfId="19873"/>
    <cellStyle name="Cálculo 4 2 2 4 3 5" xfId="21244"/>
    <cellStyle name="Cálculo 4 2 2 4 3 6" xfId="18009"/>
    <cellStyle name="Cálculo 4 2 2 4 3 7" xfId="25307"/>
    <cellStyle name="Cálculo 4 2 2 4 3 8" xfId="33554"/>
    <cellStyle name="Cálculo 4 2 2 4 3 9" xfId="37222"/>
    <cellStyle name="Cálculo 4 2 2 4 4" xfId="4224"/>
    <cellStyle name="Cálculo 4 2 2 4 4 2" xfId="5558"/>
    <cellStyle name="Cálculo 4 2 2 4 4 2 2" xfId="14712"/>
    <cellStyle name="Cálculo 4 2 2 4 4 2 3" xfId="21708"/>
    <cellStyle name="Cálculo 4 2 2 4 4 2 4" xfId="27007"/>
    <cellStyle name="Cálculo 4 2 2 4 4 2 5" xfId="32603"/>
    <cellStyle name="Cálculo 4 2 2 4 4 2 6" xfId="36278"/>
    <cellStyle name="Cálculo 4 2 2 4 4 2 7" xfId="39004"/>
    <cellStyle name="Cálculo 4 2 2 4 4 3" xfId="13378"/>
    <cellStyle name="Cálculo 4 2 2 4 4 4" xfId="20376"/>
    <cellStyle name="Cálculo 4 2 2 4 4 5" xfId="24109"/>
    <cellStyle name="Cálculo 4 2 2 4 4 6" xfId="18297"/>
    <cellStyle name="Cálculo 4 2 2 4 4 7" xfId="25600"/>
    <cellStyle name="Cálculo 4 2 2 4 4 8" xfId="30941"/>
    <cellStyle name="Cálculo 4 2 2 4 4 9" xfId="34852"/>
    <cellStyle name="Cálculo 4 2 2 4 5" xfId="3127"/>
    <cellStyle name="Cálculo 4 2 2 4 5 2" xfId="5559"/>
    <cellStyle name="Cálculo 4 2 2 4 5 2 2" xfId="14713"/>
    <cellStyle name="Cálculo 4 2 2 4 5 2 3" xfId="21709"/>
    <cellStyle name="Cálculo 4 2 2 4 5 2 4" xfId="24310"/>
    <cellStyle name="Cálculo 4 2 2 4 5 2 5" xfId="32604"/>
    <cellStyle name="Cálculo 4 2 2 4 5 2 6" xfId="36279"/>
    <cellStyle name="Cálculo 4 2 2 4 5 2 7" xfId="39005"/>
    <cellStyle name="Cálculo 4 2 2 4 5 3" xfId="12281"/>
    <cellStyle name="Cálculo 4 2 2 4 5 4" xfId="19284"/>
    <cellStyle name="Cálculo 4 2 2 4 5 5" xfId="28257"/>
    <cellStyle name="Cálculo 4 2 2 4 5 6" xfId="21350"/>
    <cellStyle name="Cálculo 4 2 2 4 5 7" xfId="26082"/>
    <cellStyle name="Cálculo 4 2 2 4 5 8" xfId="23062"/>
    <cellStyle name="Cálculo 4 2 2 4 5 9" xfId="33652"/>
    <cellStyle name="Cálculo 4 2 2 4 6" xfId="2853"/>
    <cellStyle name="Cálculo 4 2 2 4 6 2" xfId="5560"/>
    <cellStyle name="Cálculo 4 2 2 4 6 2 2" xfId="14714"/>
    <cellStyle name="Cálculo 4 2 2 4 6 2 3" xfId="21710"/>
    <cellStyle name="Cálculo 4 2 2 4 6 2 4" xfId="27008"/>
    <cellStyle name="Cálculo 4 2 2 4 6 2 5" xfId="32605"/>
    <cellStyle name="Cálculo 4 2 2 4 6 2 6" xfId="36280"/>
    <cellStyle name="Cálculo 4 2 2 4 6 2 7" xfId="39006"/>
    <cellStyle name="Cálculo 4 2 2 4 6 3" xfId="12007"/>
    <cellStyle name="Cálculo 4 2 2 4 6 4" xfId="19010"/>
    <cellStyle name="Cálculo 4 2 2 4 6 5" xfId="28350"/>
    <cellStyle name="Cálculo 4 2 2 4 6 6" xfId="29126"/>
    <cellStyle name="Cálculo 4 2 2 4 6 7" xfId="29907"/>
    <cellStyle name="Cálculo 4 2 2 4 6 8" xfId="29655"/>
    <cellStyle name="Cálculo 4 2 2 4 6 9" xfId="33642"/>
    <cellStyle name="Cálculo 4 2 2 4 7" xfId="5555"/>
    <cellStyle name="Cálculo 4 2 2 4 7 2" xfId="14709"/>
    <cellStyle name="Cálculo 4 2 2 4 7 3" xfId="21705"/>
    <cellStyle name="Cálculo 4 2 2 4 7 4" xfId="18274"/>
    <cellStyle name="Cálculo 4 2 2 4 7 5" xfId="32600"/>
    <cellStyle name="Cálculo 4 2 2 4 7 6" xfId="36275"/>
    <cellStyle name="Cálculo 4 2 2 4 7 7" xfId="39001"/>
    <cellStyle name="Cálculo 4 2 2 4 8" xfId="10956"/>
    <cellStyle name="Cálculo 4 2 2 4 9" xfId="9226"/>
    <cellStyle name="Cálculo 4 2 2 5" xfId="2324"/>
    <cellStyle name="Cálculo 4 2 2 5 10" xfId="21326"/>
    <cellStyle name="Cálculo 4 2 2 5 11" xfId="26133"/>
    <cellStyle name="Cálculo 4 2 2 5 12" xfId="18040"/>
    <cellStyle name="Cálculo 4 2 2 5 13" xfId="34112"/>
    <cellStyle name="Cálculo 4 2 2 5 14" xfId="37674"/>
    <cellStyle name="Cálculo 4 2 2 5 2" xfId="2724"/>
    <cellStyle name="Cálculo 4 2 2 5 2 2" xfId="5562"/>
    <cellStyle name="Cálculo 4 2 2 5 2 2 2" xfId="14716"/>
    <cellStyle name="Cálculo 4 2 2 5 2 2 3" xfId="21712"/>
    <cellStyle name="Cálculo 4 2 2 5 2 2 4" xfId="24057"/>
    <cellStyle name="Cálculo 4 2 2 5 2 2 5" xfId="32607"/>
    <cellStyle name="Cálculo 4 2 2 5 2 2 6" xfId="36282"/>
    <cellStyle name="Cálculo 4 2 2 5 2 2 7" xfId="39008"/>
    <cellStyle name="Cálculo 4 2 2 5 2 3" xfId="11878"/>
    <cellStyle name="Cálculo 4 2 2 5 2 4" xfId="18881"/>
    <cellStyle name="Cálculo 4 2 2 5 2 5" xfId="28418"/>
    <cellStyle name="Cálculo 4 2 2 5 2 6" xfId="17489"/>
    <cellStyle name="Cálculo 4 2 2 5 2 7" xfId="9534"/>
    <cellStyle name="Cálculo 4 2 2 5 2 8" xfId="29647"/>
    <cellStyle name="Cálculo 4 2 2 5 2 9" xfId="33626"/>
    <cellStyle name="Cálculo 4 2 2 5 3" xfId="4006"/>
    <cellStyle name="Cálculo 4 2 2 5 3 2" xfId="5563"/>
    <cellStyle name="Cálculo 4 2 2 5 3 2 2" xfId="14717"/>
    <cellStyle name="Cálculo 4 2 2 5 3 2 3" xfId="21713"/>
    <cellStyle name="Cálculo 4 2 2 5 3 2 4" xfId="24914"/>
    <cellStyle name="Cálculo 4 2 2 5 3 2 5" xfId="32608"/>
    <cellStyle name="Cálculo 4 2 2 5 3 2 6" xfId="36283"/>
    <cellStyle name="Cálculo 4 2 2 5 3 2 7" xfId="39009"/>
    <cellStyle name="Cálculo 4 2 2 5 3 3" xfId="13160"/>
    <cellStyle name="Cálculo 4 2 2 5 3 4" xfId="20158"/>
    <cellStyle name="Cálculo 4 2 2 5 3 5" xfId="23086"/>
    <cellStyle name="Cálculo 4 2 2 5 3 6" xfId="29202"/>
    <cellStyle name="Cálculo 4 2 2 5 3 7" xfId="18072"/>
    <cellStyle name="Cálculo 4 2 2 5 3 8" xfId="31671"/>
    <cellStyle name="Cálculo 4 2 2 5 3 9" xfId="35351"/>
    <cellStyle name="Cálculo 4 2 2 5 4" xfId="4444"/>
    <cellStyle name="Cálculo 4 2 2 5 4 2" xfId="5564"/>
    <cellStyle name="Cálculo 4 2 2 5 4 2 2" xfId="14718"/>
    <cellStyle name="Cálculo 4 2 2 5 4 2 3" xfId="21714"/>
    <cellStyle name="Cálculo 4 2 2 5 4 2 4" xfId="10730"/>
    <cellStyle name="Cálculo 4 2 2 5 4 2 5" xfId="32609"/>
    <cellStyle name="Cálculo 4 2 2 5 4 2 6" xfId="36284"/>
    <cellStyle name="Cálculo 4 2 2 5 4 2 7" xfId="39010"/>
    <cellStyle name="Cálculo 4 2 2 5 4 3" xfId="13598"/>
    <cellStyle name="Cálculo 4 2 2 5 4 4" xfId="20596"/>
    <cellStyle name="Cálculo 4 2 2 5 4 5" xfId="15495"/>
    <cellStyle name="Cálculo 4 2 2 5 4 6" xfId="28851"/>
    <cellStyle name="Cálculo 4 2 2 5 4 7" xfId="17710"/>
    <cellStyle name="Cálculo 4 2 2 5 4 8" xfId="25966"/>
    <cellStyle name="Cálculo 4 2 2 5 4 9" xfId="31015"/>
    <cellStyle name="Cálculo 4 2 2 5 5" xfId="4698"/>
    <cellStyle name="Cálculo 4 2 2 5 5 2" xfId="5565"/>
    <cellStyle name="Cálculo 4 2 2 5 5 2 2" xfId="14719"/>
    <cellStyle name="Cálculo 4 2 2 5 5 2 3" xfId="21715"/>
    <cellStyle name="Cálculo 4 2 2 5 5 2 4" xfId="27010"/>
    <cellStyle name="Cálculo 4 2 2 5 5 2 5" xfId="32610"/>
    <cellStyle name="Cálculo 4 2 2 5 5 2 6" xfId="36285"/>
    <cellStyle name="Cálculo 4 2 2 5 5 2 7" xfId="39011"/>
    <cellStyle name="Cálculo 4 2 2 5 5 3" xfId="13852"/>
    <cellStyle name="Cálculo 4 2 2 5 5 4" xfId="20850"/>
    <cellStyle name="Cálculo 4 2 2 5 5 5" xfId="27487"/>
    <cellStyle name="Cálculo 4 2 2 5 5 6" xfId="10098"/>
    <cellStyle name="Cálculo 4 2 2 5 5 7" xfId="23022"/>
    <cellStyle name="Cálculo 4 2 2 5 5 8" xfId="32175"/>
    <cellStyle name="Cálculo 4 2 2 5 5 9" xfId="35850"/>
    <cellStyle name="Cálculo 4 2 2 5 6" xfId="4944"/>
    <cellStyle name="Cálculo 4 2 2 5 6 2" xfId="5566"/>
    <cellStyle name="Cálculo 4 2 2 5 6 2 2" xfId="14720"/>
    <cellStyle name="Cálculo 4 2 2 5 6 2 3" xfId="21716"/>
    <cellStyle name="Cálculo 4 2 2 5 6 2 4" xfId="24308"/>
    <cellStyle name="Cálculo 4 2 2 5 6 2 5" xfId="32611"/>
    <cellStyle name="Cálculo 4 2 2 5 6 2 6" xfId="36286"/>
    <cellStyle name="Cálculo 4 2 2 5 6 2 7" xfId="39012"/>
    <cellStyle name="Cálculo 4 2 2 5 6 3" xfId="14098"/>
    <cellStyle name="Cálculo 4 2 2 5 6 4" xfId="21096"/>
    <cellStyle name="Cálculo 4 2 2 5 6 5" xfId="24041"/>
    <cellStyle name="Cálculo 4 2 2 5 6 6" xfId="15445"/>
    <cellStyle name="Cálculo 4 2 2 5 6 7" xfId="31990"/>
    <cellStyle name="Cálculo 4 2 2 5 6 8" xfId="35668"/>
    <cellStyle name="Cálculo 4 2 2 5 6 9" xfId="38579"/>
    <cellStyle name="Cálculo 4 2 2 5 7" xfId="5561"/>
    <cellStyle name="Cálculo 4 2 2 5 7 2" xfId="14715"/>
    <cellStyle name="Cálculo 4 2 2 5 7 3" xfId="21711"/>
    <cellStyle name="Cálculo 4 2 2 5 7 4" xfId="27005"/>
    <cellStyle name="Cálculo 4 2 2 5 7 5" xfId="32606"/>
    <cellStyle name="Cálculo 4 2 2 5 7 6" xfId="36281"/>
    <cellStyle name="Cálculo 4 2 2 5 7 7" xfId="39007"/>
    <cellStyle name="Cálculo 4 2 2 5 8" xfId="11478"/>
    <cellStyle name="Cálculo 4 2 2 5 9" xfId="18481"/>
    <cellStyle name="Cálculo 4 2 2 6" xfId="1625"/>
    <cellStyle name="Cálculo 4 2 2 6 10" xfId="21222"/>
    <cellStyle name="Cálculo 4 2 2 6 11" xfId="31009"/>
    <cellStyle name="Cálculo 4 2 2 6 12" xfId="30835"/>
    <cellStyle name="Cálculo 4 2 2 6 13" xfId="34787"/>
    <cellStyle name="Cálculo 4 2 2 6 2" xfId="3281"/>
    <cellStyle name="Cálculo 4 2 2 6 2 2" xfId="5568"/>
    <cellStyle name="Cálculo 4 2 2 6 2 2 2" xfId="14722"/>
    <cellStyle name="Cálculo 4 2 2 6 2 2 3" xfId="21718"/>
    <cellStyle name="Cálculo 4 2 2 6 2 2 4" xfId="27004"/>
    <cellStyle name="Cálculo 4 2 2 6 2 2 5" xfId="32613"/>
    <cellStyle name="Cálculo 4 2 2 6 2 2 6" xfId="36288"/>
    <cellStyle name="Cálculo 4 2 2 6 2 2 7" xfId="39014"/>
    <cellStyle name="Cálculo 4 2 2 6 2 3" xfId="12435"/>
    <cellStyle name="Cálculo 4 2 2 6 2 4" xfId="19437"/>
    <cellStyle name="Cálculo 4 2 2 6 2 5" xfId="19503"/>
    <cellStyle name="Cálculo 4 2 2 6 2 6" xfId="9991"/>
    <cellStyle name="Cálculo 4 2 2 6 2 7" xfId="24564"/>
    <cellStyle name="Cálculo 4 2 2 6 2 8" xfId="31599"/>
    <cellStyle name="Cálculo 4 2 2 6 2 9" xfId="35299"/>
    <cellStyle name="Cálculo 4 2 2 6 3" xfId="2952"/>
    <cellStyle name="Cálculo 4 2 2 6 3 2" xfId="5569"/>
    <cellStyle name="Cálculo 4 2 2 6 3 2 2" xfId="14723"/>
    <cellStyle name="Cálculo 4 2 2 6 3 2 3" xfId="21719"/>
    <cellStyle name="Cálculo 4 2 2 6 3 2 4" xfId="27015"/>
    <cellStyle name="Cálculo 4 2 2 6 3 2 5" xfId="32614"/>
    <cellStyle name="Cálculo 4 2 2 6 3 2 6" xfId="36289"/>
    <cellStyle name="Cálculo 4 2 2 6 3 2 7" xfId="39015"/>
    <cellStyle name="Cálculo 4 2 2 6 3 3" xfId="12106"/>
    <cellStyle name="Cálculo 4 2 2 6 3 4" xfId="19109"/>
    <cellStyle name="Cálculo 4 2 2 6 3 5" xfId="19524"/>
    <cellStyle name="Cálculo 4 2 2 6 3 6" xfId="10062"/>
    <cellStyle name="Cálculo 4 2 2 6 3 7" xfId="10093"/>
    <cellStyle name="Cálculo 4 2 2 6 3 8" xfId="33835"/>
    <cellStyle name="Cálculo 4 2 2 6 3 9" xfId="37397"/>
    <cellStyle name="Cálculo 4 2 2 6 4" xfId="2894"/>
    <cellStyle name="Cálculo 4 2 2 6 4 2" xfId="5570"/>
    <cellStyle name="Cálculo 4 2 2 6 4 2 2" xfId="14724"/>
    <cellStyle name="Cálculo 4 2 2 6 4 2 3" xfId="21720"/>
    <cellStyle name="Cálculo 4 2 2 6 4 2 4" xfId="24056"/>
    <cellStyle name="Cálculo 4 2 2 6 4 2 5" xfId="32615"/>
    <cellStyle name="Cálculo 4 2 2 6 4 2 6" xfId="36290"/>
    <cellStyle name="Cálculo 4 2 2 6 4 2 7" xfId="39016"/>
    <cellStyle name="Cálculo 4 2 2 6 4 3" xfId="12048"/>
    <cellStyle name="Cálculo 4 2 2 6 4 4" xfId="19051"/>
    <cellStyle name="Cálculo 4 2 2 6 4 5" xfId="28326"/>
    <cellStyle name="Cálculo 4 2 2 6 4 6" xfId="18260"/>
    <cellStyle name="Cálculo 4 2 2 6 4 7" xfId="25088"/>
    <cellStyle name="Cálculo 4 2 2 6 4 8" xfId="19547"/>
    <cellStyle name="Cálculo 4 2 2 6 4 9" xfId="31420"/>
    <cellStyle name="Cálculo 4 2 2 6 5" xfId="3821"/>
    <cellStyle name="Cálculo 4 2 2 6 5 2" xfId="5571"/>
    <cellStyle name="Cálculo 4 2 2 6 5 2 2" xfId="14725"/>
    <cellStyle name="Cálculo 4 2 2 6 5 2 3" xfId="21721"/>
    <cellStyle name="Cálculo 4 2 2 6 5 2 4" xfId="27013"/>
    <cellStyle name="Cálculo 4 2 2 6 5 2 5" xfId="32616"/>
    <cellStyle name="Cálculo 4 2 2 6 5 2 6" xfId="36291"/>
    <cellStyle name="Cálculo 4 2 2 6 5 2 7" xfId="39017"/>
    <cellStyle name="Cálculo 4 2 2 6 5 3" xfId="12975"/>
    <cellStyle name="Cálculo 4 2 2 6 5 4" xfId="19974"/>
    <cellStyle name="Cálculo 4 2 2 6 5 5" xfId="22509"/>
    <cellStyle name="Cálculo 4 2 2 6 5 6" xfId="25373"/>
    <cellStyle name="Cálculo 4 2 2 6 5 7" xfId="25096"/>
    <cellStyle name="Cálculo 4 2 2 6 5 8" xfId="33506"/>
    <cellStyle name="Cálculo 4 2 2 6 5 9" xfId="37174"/>
    <cellStyle name="Cálculo 4 2 2 6 6" xfId="5567"/>
    <cellStyle name="Cálculo 4 2 2 6 6 2" xfId="14721"/>
    <cellStyle name="Cálculo 4 2 2 6 6 3" xfId="21717"/>
    <cellStyle name="Cálculo 4 2 2 6 6 4" xfId="27011"/>
    <cellStyle name="Cálculo 4 2 2 6 6 5" xfId="32612"/>
    <cellStyle name="Cálculo 4 2 2 6 6 6" xfId="36287"/>
    <cellStyle name="Cálculo 4 2 2 6 6 7" xfId="39013"/>
    <cellStyle name="Cálculo 4 2 2 6 7" xfId="10779"/>
    <cellStyle name="Cálculo 4 2 2 6 8" xfId="9897"/>
    <cellStyle name="Cálculo 4 2 2 6 9" xfId="28687"/>
    <cellStyle name="Cálculo 4 2 2 7" xfId="2453"/>
    <cellStyle name="Cálculo 4 2 2 7 2" xfId="5572"/>
    <cellStyle name="Cálculo 4 2 2 7 2 2" xfId="14726"/>
    <cellStyle name="Cálculo 4 2 2 7 2 3" xfId="21722"/>
    <cellStyle name="Cálculo 4 2 2 7 2 4" xfId="25250"/>
    <cellStyle name="Cálculo 4 2 2 7 2 5" xfId="32617"/>
    <cellStyle name="Cálculo 4 2 2 7 2 6" xfId="36292"/>
    <cellStyle name="Cálculo 4 2 2 7 2 7" xfId="39018"/>
    <cellStyle name="Cálculo 4 2 2 7 3" xfId="11607"/>
    <cellStyle name="Cálculo 4 2 2 7 4" xfId="18610"/>
    <cellStyle name="Cálculo 4 2 2 7 5" xfId="19653"/>
    <cellStyle name="Cálculo 4 2 2 7 6" xfId="15543"/>
    <cellStyle name="Cálculo 4 2 2 7 7" xfId="30105"/>
    <cellStyle name="Cálculo 4 2 2 7 8" xfId="34081"/>
    <cellStyle name="Cálculo 4 2 2 7 9" xfId="37643"/>
    <cellStyle name="Cálculo 4 2 2 8" xfId="2929"/>
    <cellStyle name="Cálculo 4 2 2 8 2" xfId="5573"/>
    <cellStyle name="Cálculo 4 2 2 8 2 2" xfId="14727"/>
    <cellStyle name="Cálculo 4 2 2 8 2 3" xfId="21723"/>
    <cellStyle name="Cálculo 4 2 2 8 2 4" xfId="27014"/>
    <cellStyle name="Cálculo 4 2 2 8 2 5" xfId="32618"/>
    <cellStyle name="Cálculo 4 2 2 8 2 6" xfId="36293"/>
    <cellStyle name="Cálculo 4 2 2 8 2 7" xfId="39019"/>
    <cellStyle name="Cálculo 4 2 2 8 3" xfId="12083"/>
    <cellStyle name="Cálculo 4 2 2 8 4" xfId="19086"/>
    <cellStyle name="Cálculo 4 2 2 8 5" xfId="28324"/>
    <cellStyle name="Cálculo 4 2 2 8 6" xfId="25147"/>
    <cellStyle name="Cálculo 4 2 2 8 7" xfId="29010"/>
    <cellStyle name="Cálculo 4 2 2 8 8" xfId="33846"/>
    <cellStyle name="Cálculo 4 2 2 8 9" xfId="37408"/>
    <cellStyle name="Cálculo 4 2 2 9" xfId="3105"/>
    <cellStyle name="Cálculo 4 2 2 9 2" xfId="5574"/>
    <cellStyle name="Cálculo 4 2 2 9 2 2" xfId="14728"/>
    <cellStyle name="Cálculo 4 2 2 9 2 3" xfId="21724"/>
    <cellStyle name="Cálculo 4 2 2 9 2 4" xfId="18366"/>
    <cellStyle name="Cálculo 4 2 2 9 2 5" xfId="32619"/>
    <cellStyle name="Cálculo 4 2 2 9 2 6" xfId="36294"/>
    <cellStyle name="Cálculo 4 2 2 9 2 7" xfId="39020"/>
    <cellStyle name="Cálculo 4 2 2 9 3" xfId="12259"/>
    <cellStyle name="Cálculo 4 2 2 9 4" xfId="19262"/>
    <cellStyle name="Cálculo 4 2 2 9 5" xfId="17433"/>
    <cellStyle name="Cálculo 4 2 2 9 6" xfId="29142"/>
    <cellStyle name="Cálculo 4 2 2 9 7" xfId="29787"/>
    <cellStyle name="Cálculo 4 2 2 9 8" xfId="31831"/>
    <cellStyle name="Cálculo 4 2 2 9 9" xfId="35488"/>
    <cellStyle name="Cálculo 4 2 20" xfId="38453"/>
    <cellStyle name="Cálculo 4 2 3" xfId="1681"/>
    <cellStyle name="Cálculo 4 2 3 10" xfId="24484"/>
    <cellStyle name="Cálculo 4 2 3 11" xfId="25978"/>
    <cellStyle name="Cálculo 4 2 3 12" xfId="17909"/>
    <cellStyle name="Cálculo 4 2 3 13" xfId="25696"/>
    <cellStyle name="Cálculo 4 2 3 14" xfId="34790"/>
    <cellStyle name="Cálculo 4 2 3 2" xfId="2508"/>
    <cellStyle name="Cálculo 4 2 3 2 2" xfId="5576"/>
    <cellStyle name="Cálculo 4 2 3 2 2 2" xfId="14730"/>
    <cellStyle name="Cálculo 4 2 3 2 2 3" xfId="21726"/>
    <cellStyle name="Cálculo 4 2 3 2 2 4" xfId="27012"/>
    <cellStyle name="Cálculo 4 2 3 2 2 5" xfId="32621"/>
    <cellStyle name="Cálculo 4 2 3 2 2 6" xfId="36296"/>
    <cellStyle name="Cálculo 4 2 3 2 2 7" xfId="39022"/>
    <cellStyle name="Cálculo 4 2 3 2 3" xfId="11662"/>
    <cellStyle name="Cálculo 4 2 3 2 4" xfId="18665"/>
    <cellStyle name="Cálculo 4 2 3 2 5" xfId="18056"/>
    <cellStyle name="Cálculo 4 2 3 2 6" xfId="9365"/>
    <cellStyle name="Cálculo 4 2 3 2 7" xfId="30074"/>
    <cellStyle name="Cálculo 4 2 3 2 8" xfId="34051"/>
    <cellStyle name="Cálculo 4 2 3 2 9" xfId="37613"/>
    <cellStyle name="Cálculo 4 2 3 3" xfId="3658"/>
    <cellStyle name="Cálculo 4 2 3 3 2" xfId="5577"/>
    <cellStyle name="Cálculo 4 2 3 3 2 2" xfId="14731"/>
    <cellStyle name="Cálculo 4 2 3 3 2 3" xfId="21727"/>
    <cellStyle name="Cálculo 4 2 3 3 2 4" xfId="24054"/>
    <cellStyle name="Cálculo 4 2 3 3 2 5" xfId="32622"/>
    <cellStyle name="Cálculo 4 2 3 3 2 6" xfId="36297"/>
    <cellStyle name="Cálculo 4 2 3 3 2 7" xfId="39023"/>
    <cellStyle name="Cálculo 4 2 3 3 3" xfId="12812"/>
    <cellStyle name="Cálculo 4 2 3 3 4" xfId="19811"/>
    <cellStyle name="Cálculo 4 2 3 3 5" xfId="28000"/>
    <cellStyle name="Cálculo 4 2 3 3 6" xfId="26557"/>
    <cellStyle name="Cálculo 4 2 3 3 7" xfId="24721"/>
    <cellStyle name="Cálculo 4 2 3 3 8" xfId="31624"/>
    <cellStyle name="Cálculo 4 2 3 3 9" xfId="35304"/>
    <cellStyle name="Cálculo 4 2 3 4" xfId="4167"/>
    <cellStyle name="Cálculo 4 2 3 4 2" xfId="5578"/>
    <cellStyle name="Cálculo 4 2 3 4 2 2" xfId="14732"/>
    <cellStyle name="Cálculo 4 2 3 4 2 3" xfId="21728"/>
    <cellStyle name="Cálculo 4 2 3 4 2 4" xfId="27018"/>
    <cellStyle name="Cálculo 4 2 3 4 2 5" xfId="32623"/>
    <cellStyle name="Cálculo 4 2 3 4 2 6" xfId="36298"/>
    <cellStyle name="Cálculo 4 2 3 4 2 7" xfId="39024"/>
    <cellStyle name="Cálculo 4 2 3 4 3" xfId="13321"/>
    <cellStyle name="Cálculo 4 2 3 4 4" xfId="20319"/>
    <cellStyle name="Cálculo 4 2 3 4 5" xfId="25299"/>
    <cellStyle name="Cálculo 4 2 3 4 6" xfId="22571"/>
    <cellStyle name="Cálculo 4 2 3 4 7" xfId="9487"/>
    <cellStyle name="Cálculo 4 2 3 4 8" xfId="25725"/>
    <cellStyle name="Cálculo 4 2 3 4 9" xfId="34864"/>
    <cellStyle name="Cálculo 4 2 3 5" xfId="3077"/>
    <cellStyle name="Cálculo 4 2 3 5 2" xfId="5579"/>
    <cellStyle name="Cálculo 4 2 3 5 2 2" xfId="14733"/>
    <cellStyle name="Cálculo 4 2 3 5 2 3" xfId="21729"/>
    <cellStyle name="Cálculo 4 2 3 5 2 4" xfId="17724"/>
    <cellStyle name="Cálculo 4 2 3 5 2 5" xfId="32624"/>
    <cellStyle name="Cálculo 4 2 3 5 2 6" xfId="36299"/>
    <cellStyle name="Cálculo 4 2 3 5 2 7" xfId="39025"/>
    <cellStyle name="Cálculo 4 2 3 5 3" xfId="12231"/>
    <cellStyle name="Cálculo 4 2 3 5 4" xfId="19234"/>
    <cellStyle name="Cálculo 4 2 3 5 5" xfId="28279"/>
    <cellStyle name="Cálculo 4 2 3 5 6" xfId="21262"/>
    <cellStyle name="Cálculo 4 2 3 5 7" xfId="25535"/>
    <cellStyle name="Cálculo 4 2 3 5 8" xfId="25536"/>
    <cellStyle name="Cálculo 4 2 3 5 9" xfId="31821"/>
    <cellStyle name="Cálculo 4 2 3 6" xfId="3009"/>
    <cellStyle name="Cálculo 4 2 3 6 2" xfId="5580"/>
    <cellStyle name="Cálculo 4 2 3 6 2 2" xfId="14734"/>
    <cellStyle name="Cálculo 4 2 3 6 2 3" xfId="21730"/>
    <cellStyle name="Cálculo 4 2 3 6 2 4" xfId="27017"/>
    <cellStyle name="Cálculo 4 2 3 6 2 5" xfId="32625"/>
    <cellStyle name="Cálculo 4 2 3 6 2 6" xfId="36300"/>
    <cellStyle name="Cálculo 4 2 3 6 2 7" xfId="39026"/>
    <cellStyle name="Cálculo 4 2 3 6 3" xfId="12163"/>
    <cellStyle name="Cálculo 4 2 3 6 4" xfId="19166"/>
    <cellStyle name="Cálculo 4 2 3 6 5" xfId="24693"/>
    <cellStyle name="Cálculo 4 2 3 6 6" xfId="29131"/>
    <cellStyle name="Cálculo 4 2 3 6 7" xfId="29830"/>
    <cellStyle name="Cálculo 4 2 3 6 8" xfId="31565"/>
    <cellStyle name="Cálculo 4 2 3 6 9" xfId="35275"/>
    <cellStyle name="Cálculo 4 2 3 7" xfId="5575"/>
    <cellStyle name="Cálculo 4 2 3 7 2" xfId="14729"/>
    <cellStyle name="Cálculo 4 2 3 7 3" xfId="21725"/>
    <cellStyle name="Cálculo 4 2 3 7 4" xfId="27016"/>
    <cellStyle name="Cálculo 4 2 3 7 5" xfId="32620"/>
    <cellStyle name="Cálculo 4 2 3 7 6" xfId="36295"/>
    <cellStyle name="Cálculo 4 2 3 7 7" xfId="39021"/>
    <cellStyle name="Cálculo 4 2 3 8" xfId="10835"/>
    <cellStyle name="Cálculo 4 2 3 9" xfId="9734"/>
    <cellStyle name="Cálculo 4 2 4" xfId="2278"/>
    <cellStyle name="Cálculo 4 2 4 10" xfId="17762"/>
    <cellStyle name="Cálculo 4 2 4 11" xfId="26113"/>
    <cellStyle name="Cálculo 4 2 4 12" xfId="30191"/>
    <cellStyle name="Cálculo 4 2 4 13" xfId="34167"/>
    <cellStyle name="Cálculo 4 2 4 14" xfId="37729"/>
    <cellStyle name="Cálculo 4 2 4 2" xfId="2678"/>
    <cellStyle name="Cálculo 4 2 4 2 2" xfId="5582"/>
    <cellStyle name="Cálculo 4 2 4 2 2 2" xfId="14736"/>
    <cellStyle name="Cálculo 4 2 4 2 2 3" xfId="21732"/>
    <cellStyle name="Cálculo 4 2 4 2 2 4" xfId="9499"/>
    <cellStyle name="Cálculo 4 2 4 2 2 5" xfId="32627"/>
    <cellStyle name="Cálculo 4 2 4 2 2 6" xfId="36302"/>
    <cellStyle name="Cálculo 4 2 4 2 2 7" xfId="39028"/>
    <cellStyle name="Cálculo 4 2 4 2 3" xfId="11832"/>
    <cellStyle name="Cálculo 4 2 4 2 4" xfId="18835"/>
    <cellStyle name="Cálculo 4 2 4 2 5" xfId="28435"/>
    <cellStyle name="Cálculo 4 2 4 2 6" xfId="28486"/>
    <cellStyle name="Cálculo 4 2 4 2 7" xfId="17249"/>
    <cellStyle name="Cálculo 4 2 4 2 8" xfId="31520"/>
    <cellStyle name="Cálculo 4 2 4 2 9" xfId="35230"/>
    <cellStyle name="Cálculo 4 2 4 3" xfId="3960"/>
    <cellStyle name="Cálculo 4 2 4 3 2" xfId="5583"/>
    <cellStyle name="Cálculo 4 2 4 3 2 2" xfId="14737"/>
    <cellStyle name="Cálculo 4 2 4 3 2 3" xfId="21733"/>
    <cellStyle name="Cálculo 4 2 4 3 2 4" xfId="29461"/>
    <cellStyle name="Cálculo 4 2 4 3 2 5" xfId="32628"/>
    <cellStyle name="Cálculo 4 2 4 3 2 6" xfId="36303"/>
    <cellStyle name="Cálculo 4 2 4 3 2 7" xfId="39029"/>
    <cellStyle name="Cálculo 4 2 4 3 3" xfId="13114"/>
    <cellStyle name="Cálculo 4 2 4 3 4" xfId="20112"/>
    <cellStyle name="Cálculo 4 2 4 3 5" xfId="19631"/>
    <cellStyle name="Cálculo 4 2 4 3 6" xfId="26624"/>
    <cellStyle name="Cálculo 4 2 4 3 7" xfId="22950"/>
    <cellStyle name="Cálculo 4 2 4 3 8" xfId="31664"/>
    <cellStyle name="Cálculo 4 2 4 3 9" xfId="35344"/>
    <cellStyle name="Cálculo 4 2 4 4" xfId="4398"/>
    <cellStyle name="Cálculo 4 2 4 4 2" xfId="5584"/>
    <cellStyle name="Cálculo 4 2 4 4 2 2" xfId="14738"/>
    <cellStyle name="Cálculo 4 2 4 4 2 3" xfId="21734"/>
    <cellStyle name="Cálculo 4 2 4 4 2 4" xfId="29316"/>
    <cellStyle name="Cálculo 4 2 4 4 2 5" xfId="32629"/>
    <cellStyle name="Cálculo 4 2 4 4 2 6" xfId="36304"/>
    <cellStyle name="Cálculo 4 2 4 4 2 7" xfId="39030"/>
    <cellStyle name="Cálculo 4 2 4 4 3" xfId="13552"/>
    <cellStyle name="Cálculo 4 2 4 4 4" xfId="20550"/>
    <cellStyle name="Cálculo 4 2 4 4 5" xfId="27636"/>
    <cellStyle name="Cálculo 4 2 4 4 6" xfId="9925"/>
    <cellStyle name="Cálculo 4 2 4 4 7" xfId="31900"/>
    <cellStyle name="Cálculo 4 2 4 4 8" xfId="21283"/>
    <cellStyle name="Cálculo 4 2 4 4 9" xfId="31018"/>
    <cellStyle name="Cálculo 4 2 4 5" xfId="4652"/>
    <cellStyle name="Cálculo 4 2 4 5 2" xfId="5585"/>
    <cellStyle name="Cálculo 4 2 4 5 2 2" xfId="14739"/>
    <cellStyle name="Cálculo 4 2 4 5 2 3" xfId="21735"/>
    <cellStyle name="Cálculo 4 2 4 5 2 4" xfId="22711"/>
    <cellStyle name="Cálculo 4 2 4 5 2 5" xfId="32630"/>
    <cellStyle name="Cálculo 4 2 4 5 2 6" xfId="36305"/>
    <cellStyle name="Cálculo 4 2 4 5 2 7" xfId="39031"/>
    <cellStyle name="Cálculo 4 2 4 5 3" xfId="13806"/>
    <cellStyle name="Cálculo 4 2 4 5 4" xfId="20804"/>
    <cellStyle name="Cálculo 4 2 4 5 5" xfId="27508"/>
    <cellStyle name="Cálculo 4 2 4 5 6" xfId="22715"/>
    <cellStyle name="Cálculo 4 2 4 5 7" xfId="27875"/>
    <cellStyle name="Cálculo 4 2 4 5 8" xfId="29708"/>
    <cellStyle name="Cálculo 4 2 4 5 9" xfId="33694"/>
    <cellStyle name="Cálculo 4 2 4 6" xfId="4898"/>
    <cellStyle name="Cálculo 4 2 4 6 2" xfId="5586"/>
    <cellStyle name="Cálculo 4 2 4 6 2 2" xfId="14740"/>
    <cellStyle name="Cálculo 4 2 4 6 2 3" xfId="21736"/>
    <cellStyle name="Cálculo 4 2 4 6 2 4" xfId="23379"/>
    <cellStyle name="Cálculo 4 2 4 6 2 5" xfId="32631"/>
    <cellStyle name="Cálculo 4 2 4 6 2 6" xfId="36306"/>
    <cellStyle name="Cálculo 4 2 4 6 2 7" xfId="39032"/>
    <cellStyle name="Cálculo 4 2 4 6 3" xfId="14052"/>
    <cellStyle name="Cálculo 4 2 4 6 4" xfId="21050"/>
    <cellStyle name="Cálculo 4 2 4 6 5" xfId="27386"/>
    <cellStyle name="Cálculo 4 2 4 6 6" xfId="29454"/>
    <cellStyle name="Cálculo 4 2 4 6 7" xfId="31944"/>
    <cellStyle name="Cálculo 4 2 4 6 8" xfId="35622"/>
    <cellStyle name="Cálculo 4 2 4 6 9" xfId="38533"/>
    <cellStyle name="Cálculo 4 2 4 7" xfId="5581"/>
    <cellStyle name="Cálculo 4 2 4 7 2" xfId="14735"/>
    <cellStyle name="Cálculo 4 2 4 7 3" xfId="21731"/>
    <cellStyle name="Cálculo 4 2 4 7 4" xfId="9442"/>
    <cellStyle name="Cálculo 4 2 4 7 5" xfId="32626"/>
    <cellStyle name="Cálculo 4 2 4 7 6" xfId="36301"/>
    <cellStyle name="Cálculo 4 2 4 7 7" xfId="39027"/>
    <cellStyle name="Cálculo 4 2 4 8" xfId="11432"/>
    <cellStyle name="Cálculo 4 2 4 9" xfId="18435"/>
    <cellStyle name="Cálculo 4 2 5" xfId="2339"/>
    <cellStyle name="Cálculo 4 2 5 10" xfId="25477"/>
    <cellStyle name="Cálculo 4 2 5 11" xfId="26140"/>
    <cellStyle name="Cálculo 4 2 5 12" xfId="30129"/>
    <cellStyle name="Cálculo 4 2 5 13" xfId="31470"/>
    <cellStyle name="Cálculo 4 2 5 14" xfId="35186"/>
    <cellStyle name="Cálculo 4 2 5 2" xfId="2739"/>
    <cellStyle name="Cálculo 4 2 5 2 2" xfId="5588"/>
    <cellStyle name="Cálculo 4 2 5 2 2 2" xfId="14742"/>
    <cellStyle name="Cálculo 4 2 5 2 2 3" xfId="21738"/>
    <cellStyle name="Cálculo 4 2 5 2 2 4" xfId="18117"/>
    <cellStyle name="Cálculo 4 2 5 2 2 5" xfId="32633"/>
    <cellStyle name="Cálculo 4 2 5 2 2 6" xfId="36308"/>
    <cellStyle name="Cálculo 4 2 5 2 2 7" xfId="39034"/>
    <cellStyle name="Cálculo 4 2 5 2 3" xfId="11893"/>
    <cellStyle name="Cálculo 4 2 5 2 4" xfId="18896"/>
    <cellStyle name="Cálculo 4 2 5 2 5" xfId="17543"/>
    <cellStyle name="Cálculo 4 2 5 2 6" xfId="25323"/>
    <cellStyle name="Cálculo 4 2 5 2 7" xfId="22652"/>
    <cellStyle name="Cálculo 4 2 5 2 8" xfId="27625"/>
    <cellStyle name="Cálculo 4 2 5 2 9" xfId="31610"/>
    <cellStyle name="Cálculo 4 2 5 3" xfId="4021"/>
    <cellStyle name="Cálculo 4 2 5 3 2" xfId="5589"/>
    <cellStyle name="Cálculo 4 2 5 3 2 2" xfId="14743"/>
    <cellStyle name="Cálculo 4 2 5 3 2 3" xfId="21739"/>
    <cellStyle name="Cálculo 4 2 5 3 2 4" xfId="29462"/>
    <cellStyle name="Cálculo 4 2 5 3 2 5" xfId="32634"/>
    <cellStyle name="Cálculo 4 2 5 3 2 6" xfId="36309"/>
    <cellStyle name="Cálculo 4 2 5 3 2 7" xfId="39035"/>
    <cellStyle name="Cálculo 4 2 5 3 3" xfId="13175"/>
    <cellStyle name="Cálculo 4 2 5 3 4" xfId="20173"/>
    <cellStyle name="Cálculo 4 2 5 3 5" xfId="23350"/>
    <cellStyle name="Cálculo 4 2 5 3 6" xfId="21240"/>
    <cellStyle name="Cálculo 4 2 5 3 7" xfId="25609"/>
    <cellStyle name="Cálculo 4 2 5 3 8" xfId="25489"/>
    <cellStyle name="Cálculo 4 2 5 3 9" xfId="25810"/>
    <cellStyle name="Cálculo 4 2 5 4" xfId="4459"/>
    <cellStyle name="Cálculo 4 2 5 4 2" xfId="5590"/>
    <cellStyle name="Cálculo 4 2 5 4 2 2" xfId="14744"/>
    <cellStyle name="Cálculo 4 2 5 4 2 3" xfId="21740"/>
    <cellStyle name="Cálculo 4 2 5 4 2 4" xfId="29318"/>
    <cellStyle name="Cálculo 4 2 5 4 2 5" xfId="32635"/>
    <cellStyle name="Cálculo 4 2 5 4 2 6" xfId="36310"/>
    <cellStyle name="Cálculo 4 2 5 4 2 7" xfId="39036"/>
    <cellStyle name="Cálculo 4 2 5 4 3" xfId="13613"/>
    <cellStyle name="Cálculo 4 2 5 4 4" xfId="20611"/>
    <cellStyle name="Cálculo 4 2 5 4 5" xfId="10155"/>
    <cellStyle name="Cálculo 4 2 5 4 6" xfId="23474"/>
    <cellStyle name="Cálculo 4 2 5 4 7" xfId="15471"/>
    <cellStyle name="Cálculo 4 2 5 4 8" xfId="29710"/>
    <cellStyle name="Cálculo 4 2 5 4 9" xfId="29028"/>
    <cellStyle name="Cálculo 4 2 5 5" xfId="4713"/>
    <cellStyle name="Cálculo 4 2 5 5 2" xfId="5591"/>
    <cellStyle name="Cálculo 4 2 5 5 2 2" xfId="14745"/>
    <cellStyle name="Cálculo 4 2 5 5 2 3" xfId="21741"/>
    <cellStyle name="Cálculo 4 2 5 5 2 4" xfId="29287"/>
    <cellStyle name="Cálculo 4 2 5 5 2 5" xfId="32636"/>
    <cellStyle name="Cálculo 4 2 5 5 2 6" xfId="36311"/>
    <cellStyle name="Cálculo 4 2 5 5 2 7" xfId="39037"/>
    <cellStyle name="Cálculo 4 2 5 5 3" xfId="13867"/>
    <cellStyle name="Cálculo 4 2 5 5 4" xfId="20865"/>
    <cellStyle name="Cálculo 4 2 5 5 5" xfId="17424"/>
    <cellStyle name="Cálculo 4 2 5 5 6" xfId="26737"/>
    <cellStyle name="Cálculo 4 2 5 5 7" xfId="24979"/>
    <cellStyle name="Cálculo 4 2 5 5 8" xfId="25899"/>
    <cellStyle name="Cálculo 4 2 5 5 9" xfId="33705"/>
    <cellStyle name="Cálculo 4 2 5 6" xfId="4959"/>
    <cellStyle name="Cálculo 4 2 5 6 2" xfId="5592"/>
    <cellStyle name="Cálculo 4 2 5 6 2 2" xfId="14746"/>
    <cellStyle name="Cálculo 4 2 5 6 2 3" xfId="21742"/>
    <cellStyle name="Cálculo 4 2 5 6 2 4" xfId="15512"/>
    <cellStyle name="Cálculo 4 2 5 6 2 5" xfId="32637"/>
    <cellStyle name="Cálculo 4 2 5 6 2 6" xfId="36312"/>
    <cellStyle name="Cálculo 4 2 5 6 2 7" xfId="39038"/>
    <cellStyle name="Cálculo 4 2 5 6 3" xfId="14113"/>
    <cellStyle name="Cálculo 4 2 5 6 4" xfId="21111"/>
    <cellStyle name="Cálculo 4 2 5 6 5" xfId="27359"/>
    <cellStyle name="Cálculo 4 2 5 6 6" xfId="19750"/>
    <cellStyle name="Cálculo 4 2 5 6 7" xfId="32005"/>
    <cellStyle name="Cálculo 4 2 5 6 8" xfId="35683"/>
    <cellStyle name="Cálculo 4 2 5 6 9" xfId="38594"/>
    <cellStyle name="Cálculo 4 2 5 7" xfId="5587"/>
    <cellStyle name="Cálculo 4 2 5 7 2" xfId="14741"/>
    <cellStyle name="Cálculo 4 2 5 7 3" xfId="21737"/>
    <cellStyle name="Cálculo 4 2 5 7 4" xfId="29317"/>
    <cellStyle name="Cálculo 4 2 5 7 5" xfId="32632"/>
    <cellStyle name="Cálculo 4 2 5 7 6" xfId="36307"/>
    <cellStyle name="Cálculo 4 2 5 7 7" xfId="39033"/>
    <cellStyle name="Cálculo 4 2 5 8" xfId="11493"/>
    <cellStyle name="Cálculo 4 2 5 9" xfId="18496"/>
    <cellStyle name="Cálculo 4 2 6" xfId="2082"/>
    <cellStyle name="Cálculo 4 2 6 10" xfId="28463"/>
    <cellStyle name="Cálculo 4 2 6 11" xfId="28065"/>
    <cellStyle name="Cálculo 4 2 6 12" xfId="30844"/>
    <cellStyle name="Cálculo 4 2 6 13" xfId="34789"/>
    <cellStyle name="Cálculo 4 2 6 14" xfId="38339"/>
    <cellStyle name="Cálculo 4 2 6 2" xfId="2586"/>
    <cellStyle name="Cálculo 4 2 6 2 2" xfId="5594"/>
    <cellStyle name="Cálculo 4 2 6 2 2 2" xfId="14748"/>
    <cellStyle name="Cálculo 4 2 6 2 2 3" xfId="21744"/>
    <cellStyle name="Cálculo 4 2 6 2 2 4" xfId="29319"/>
    <cellStyle name="Cálculo 4 2 6 2 2 5" xfId="32639"/>
    <cellStyle name="Cálculo 4 2 6 2 2 6" xfId="36314"/>
    <cellStyle name="Cálculo 4 2 6 2 2 7" xfId="39040"/>
    <cellStyle name="Cálculo 4 2 6 2 3" xfId="11740"/>
    <cellStyle name="Cálculo 4 2 6 2 4" xfId="18743"/>
    <cellStyle name="Cálculo 4 2 6 2 5" xfId="22544"/>
    <cellStyle name="Cálculo 4 2 6 2 6" xfId="26262"/>
    <cellStyle name="Cálculo 4 2 6 2 7" xfId="29087"/>
    <cellStyle name="Cálculo 4 2 6 2 8" xfId="34016"/>
    <cellStyle name="Cálculo 4 2 6 2 9" xfId="37578"/>
    <cellStyle name="Cálculo 4 2 6 3" xfId="3829"/>
    <cellStyle name="Cálculo 4 2 6 3 2" xfId="5595"/>
    <cellStyle name="Cálculo 4 2 6 3 2 2" xfId="14749"/>
    <cellStyle name="Cálculo 4 2 6 3 2 3" xfId="21745"/>
    <cellStyle name="Cálculo 4 2 6 3 2 4" xfId="29463"/>
    <cellStyle name="Cálculo 4 2 6 3 2 5" xfId="32640"/>
    <cellStyle name="Cálculo 4 2 6 3 2 6" xfId="36315"/>
    <cellStyle name="Cálculo 4 2 6 3 2 7" xfId="39041"/>
    <cellStyle name="Cálculo 4 2 6 3 3" xfId="12983"/>
    <cellStyle name="Cálculo 4 2 6 3 4" xfId="19982"/>
    <cellStyle name="Cálculo 4 2 6 3 5" xfId="17690"/>
    <cellStyle name="Cálculo 4 2 6 3 6" xfId="24424"/>
    <cellStyle name="Cálculo 4 2 6 3 7" xfId="29375"/>
    <cellStyle name="Cálculo 4 2 6 3 8" xfId="33474"/>
    <cellStyle name="Cálculo 4 2 6 3 9" xfId="37146"/>
    <cellStyle name="Cálculo 4 2 6 4" xfId="4297"/>
    <cellStyle name="Cálculo 4 2 6 4 2" xfId="5596"/>
    <cellStyle name="Cálculo 4 2 6 4 2 2" xfId="14750"/>
    <cellStyle name="Cálculo 4 2 6 4 2 3" xfId="21746"/>
    <cellStyle name="Cálculo 4 2 6 4 2 4" xfId="18077"/>
    <cellStyle name="Cálculo 4 2 6 4 2 5" xfId="32641"/>
    <cellStyle name="Cálculo 4 2 6 4 2 6" xfId="36316"/>
    <cellStyle name="Cálculo 4 2 6 4 2 7" xfId="39042"/>
    <cellStyle name="Cálculo 4 2 6 4 3" xfId="13451"/>
    <cellStyle name="Cálculo 4 2 6 4 4" xfId="20449"/>
    <cellStyle name="Cálculo 4 2 6 4 5" xfId="10043"/>
    <cellStyle name="Cálculo 4 2 6 4 6" xfId="25438"/>
    <cellStyle name="Cálculo 4 2 6 4 7" xfId="28968"/>
    <cellStyle name="Cálculo 4 2 6 4 8" xfId="26073"/>
    <cellStyle name="Cálculo 4 2 6 4 9" xfId="23144"/>
    <cellStyle name="Cálculo 4 2 6 5" xfId="4568"/>
    <cellStyle name="Cálculo 4 2 6 5 2" xfId="5597"/>
    <cellStyle name="Cálculo 4 2 6 5 2 2" xfId="14751"/>
    <cellStyle name="Cálculo 4 2 6 5 2 3" xfId="21747"/>
    <cellStyle name="Cálculo 4 2 6 5 2 4" xfId="10176"/>
    <cellStyle name="Cálculo 4 2 6 5 2 5" xfId="32642"/>
    <cellStyle name="Cálculo 4 2 6 5 2 6" xfId="36317"/>
    <cellStyle name="Cálculo 4 2 6 5 2 7" xfId="39043"/>
    <cellStyle name="Cálculo 4 2 6 5 3" xfId="13722"/>
    <cellStyle name="Cálculo 4 2 6 5 4" xfId="20720"/>
    <cellStyle name="Cálculo 4 2 6 5 5" xfId="17428"/>
    <cellStyle name="Cálculo 4 2 6 5 6" xfId="28166"/>
    <cellStyle name="Cálculo 4 2 6 5 7" xfId="25106"/>
    <cellStyle name="Cálculo 4 2 6 5 8" xfId="29107"/>
    <cellStyle name="Cálculo 4 2 6 5 9" xfId="25687"/>
    <cellStyle name="Cálculo 4 2 6 6" xfId="4818"/>
    <cellStyle name="Cálculo 4 2 6 6 2" xfId="5598"/>
    <cellStyle name="Cálculo 4 2 6 6 2 2" xfId="14752"/>
    <cellStyle name="Cálculo 4 2 6 6 2 3" xfId="21748"/>
    <cellStyle name="Cálculo 4 2 6 6 2 4" xfId="29320"/>
    <cellStyle name="Cálculo 4 2 6 6 2 5" xfId="32643"/>
    <cellStyle name="Cálculo 4 2 6 6 2 6" xfId="36318"/>
    <cellStyle name="Cálculo 4 2 6 6 2 7" xfId="39044"/>
    <cellStyle name="Cálculo 4 2 6 6 3" xfId="13972"/>
    <cellStyle name="Cálculo 4 2 6 6 4" xfId="20970"/>
    <cellStyle name="Cálculo 4 2 6 6 5" xfId="27430"/>
    <cellStyle name="Cálculo 4 2 6 6 6" xfId="28866"/>
    <cellStyle name="Cálculo 4 2 6 6 7" xfId="15527"/>
    <cellStyle name="Cálculo 4 2 6 6 8" xfId="32119"/>
    <cellStyle name="Cálculo 4 2 6 6 9" xfId="35794"/>
    <cellStyle name="Cálculo 4 2 6 7" xfId="5593"/>
    <cellStyle name="Cálculo 4 2 6 7 2" xfId="14747"/>
    <cellStyle name="Cálculo 4 2 6 7 3" xfId="21743"/>
    <cellStyle name="Cálculo 4 2 6 7 4" xfId="17372"/>
    <cellStyle name="Cálculo 4 2 6 7 5" xfId="32638"/>
    <cellStyle name="Cálculo 4 2 6 7 6" xfId="36313"/>
    <cellStyle name="Cálculo 4 2 6 7 7" xfId="39039"/>
    <cellStyle name="Cálculo 4 2 6 8" xfId="11236"/>
    <cellStyle name="Cálculo 4 2 6 9" xfId="9188"/>
    <cellStyle name="Cálculo 4 2 7" xfId="1624"/>
    <cellStyle name="Cálculo 4 2 7 10" xfId="21275"/>
    <cellStyle name="Cálculo 4 2 7 11" xfId="17034"/>
    <cellStyle name="Cálculo 4 2 7 12" xfId="34932"/>
    <cellStyle name="Cálculo 4 2 7 13" xfId="38395"/>
    <cellStyle name="Cálculo 4 2 7 2" xfId="3280"/>
    <cellStyle name="Cálculo 4 2 7 2 2" xfId="5600"/>
    <cellStyle name="Cálculo 4 2 7 2 2 2" xfId="14754"/>
    <cellStyle name="Cálculo 4 2 7 2 2 3" xfId="21750"/>
    <cellStyle name="Cálculo 4 2 7 2 2 4" xfId="24190"/>
    <cellStyle name="Cálculo 4 2 7 2 2 5" xfId="32645"/>
    <cellStyle name="Cálculo 4 2 7 2 2 6" xfId="36320"/>
    <cellStyle name="Cálculo 4 2 7 2 2 7" xfId="39046"/>
    <cellStyle name="Cálculo 4 2 7 2 3" xfId="12434"/>
    <cellStyle name="Cálculo 4 2 7 2 4" xfId="19436"/>
    <cellStyle name="Cálculo 4 2 7 2 5" xfId="28187"/>
    <cellStyle name="Cálculo 4 2 7 2 6" xfId="26468"/>
    <cellStyle name="Cálculo 4 2 7 2 7" xfId="25645"/>
    <cellStyle name="Cálculo 4 2 7 2 8" xfId="30897"/>
    <cellStyle name="Cálculo 4 2 7 2 9" xfId="31405"/>
    <cellStyle name="Cálculo 4 2 7 3" xfId="2843"/>
    <cellStyle name="Cálculo 4 2 7 3 2" xfId="5601"/>
    <cellStyle name="Cálculo 4 2 7 3 2 2" xfId="14755"/>
    <cellStyle name="Cálculo 4 2 7 3 2 3" xfId="21751"/>
    <cellStyle name="Cálculo 4 2 7 3 2 4" xfId="29464"/>
    <cellStyle name="Cálculo 4 2 7 3 2 5" xfId="32646"/>
    <cellStyle name="Cálculo 4 2 7 3 2 6" xfId="36321"/>
    <cellStyle name="Cálculo 4 2 7 3 2 7" xfId="39047"/>
    <cellStyle name="Cálculo 4 2 7 3 3" xfId="11997"/>
    <cellStyle name="Cálculo 4 2 7 3 4" xfId="19000"/>
    <cellStyle name="Cálculo 4 2 7 3 5" xfId="19685"/>
    <cellStyle name="Cálculo 4 2 7 3 6" xfId="19493"/>
    <cellStyle name="Cálculo 4 2 7 3 7" xfId="29912"/>
    <cellStyle name="Cálculo 4 2 7 3 8" xfId="33889"/>
    <cellStyle name="Cálculo 4 2 7 3 9" xfId="37451"/>
    <cellStyle name="Cálculo 4 2 7 4" xfId="4251"/>
    <cellStyle name="Cálculo 4 2 7 4 2" xfId="5602"/>
    <cellStyle name="Cálculo 4 2 7 4 2 2" xfId="14756"/>
    <cellStyle name="Cálculo 4 2 7 4 2 3" xfId="21752"/>
    <cellStyle name="Cálculo 4 2 7 4 2 4" xfId="29322"/>
    <cellStyle name="Cálculo 4 2 7 4 2 5" xfId="32647"/>
    <cellStyle name="Cálculo 4 2 7 4 2 6" xfId="36322"/>
    <cellStyle name="Cálculo 4 2 7 4 2 7" xfId="39048"/>
    <cellStyle name="Cálculo 4 2 7 4 3" xfId="13405"/>
    <cellStyle name="Cálculo 4 2 7 4 4" xfId="20403"/>
    <cellStyle name="Cálculo 4 2 7 4 5" xfId="25297"/>
    <cellStyle name="Cálculo 4 2 7 4 6" xfId="19594"/>
    <cellStyle name="Cálculo 4 2 7 4 7" xfId="29361"/>
    <cellStyle name="Cálculo 4 2 7 4 8" xfId="33348"/>
    <cellStyle name="Cálculo 4 2 7 4 9" xfId="37023"/>
    <cellStyle name="Cálculo 4 2 7 5" xfId="3172"/>
    <cellStyle name="Cálculo 4 2 7 5 2" xfId="5603"/>
    <cellStyle name="Cálculo 4 2 7 5 2 2" xfId="14757"/>
    <cellStyle name="Cálculo 4 2 7 5 2 3" xfId="21753"/>
    <cellStyle name="Cálculo 4 2 7 5 2 4" xfId="25485"/>
    <cellStyle name="Cálculo 4 2 7 5 2 5" xfId="32648"/>
    <cellStyle name="Cálculo 4 2 7 5 2 6" xfId="36323"/>
    <cellStyle name="Cálculo 4 2 7 5 2 7" xfId="39049"/>
    <cellStyle name="Cálculo 4 2 7 5 3" xfId="12326"/>
    <cellStyle name="Cálculo 4 2 7 5 4" xfId="19329"/>
    <cellStyle name="Cálculo 4 2 7 5 5" xfId="25279"/>
    <cellStyle name="Cálculo 4 2 7 5 6" xfId="21321"/>
    <cellStyle name="Cálculo 4 2 7 5 7" xfId="29755"/>
    <cellStyle name="Cálculo 4 2 7 5 8" xfId="33731"/>
    <cellStyle name="Cálculo 4 2 7 5 9" xfId="37293"/>
    <cellStyle name="Cálculo 4 2 7 6" xfId="5599"/>
    <cellStyle name="Cálculo 4 2 7 6 2" xfId="14753"/>
    <cellStyle name="Cálculo 4 2 7 6 3" xfId="21749"/>
    <cellStyle name="Cálculo 4 2 7 6 4" xfId="24413"/>
    <cellStyle name="Cálculo 4 2 7 6 5" xfId="32644"/>
    <cellStyle name="Cálculo 4 2 7 6 6" xfId="36319"/>
    <cellStyle name="Cálculo 4 2 7 6 7" xfId="39045"/>
    <cellStyle name="Cálculo 4 2 7 7" xfId="10778"/>
    <cellStyle name="Cálculo 4 2 7 8" xfId="16537"/>
    <cellStyle name="Cálculo 4 2 7 9" xfId="24464"/>
    <cellStyle name="Cálculo 4 2 8" xfId="2452"/>
    <cellStyle name="Cálculo 4 2 8 2" xfId="5604"/>
    <cellStyle name="Cálculo 4 2 8 2 2" xfId="14758"/>
    <cellStyle name="Cálculo 4 2 8 2 3" xfId="21754"/>
    <cellStyle name="Cálculo 4 2 8 2 4" xfId="29323"/>
    <cellStyle name="Cálculo 4 2 8 2 5" xfId="32649"/>
    <cellStyle name="Cálculo 4 2 8 2 6" xfId="36324"/>
    <cellStyle name="Cálculo 4 2 8 2 7" xfId="39050"/>
    <cellStyle name="Cálculo 4 2 8 3" xfId="11606"/>
    <cellStyle name="Cálculo 4 2 8 4" xfId="18609"/>
    <cellStyle name="Cálculo 4 2 8 5" xfId="23124"/>
    <cellStyle name="Cálculo 4 2 8 6" xfId="26196"/>
    <cellStyle name="Cálculo 4 2 8 7" xfId="17766"/>
    <cellStyle name="Cálculo 4 2 8 8" xfId="34066"/>
    <cellStyle name="Cálculo 4 2 8 9" xfId="37628"/>
    <cellStyle name="Cálculo 4 2 9" xfId="2928"/>
    <cellStyle name="Cálculo 4 2 9 2" xfId="5605"/>
    <cellStyle name="Cálculo 4 2 9 2 2" xfId="14759"/>
    <cellStyle name="Cálculo 4 2 9 2 3" xfId="21755"/>
    <cellStyle name="Cálculo 4 2 9 2 4" xfId="29446"/>
    <cellStyle name="Cálculo 4 2 9 2 5" xfId="32650"/>
    <cellStyle name="Cálculo 4 2 9 2 6" xfId="36325"/>
    <cellStyle name="Cálculo 4 2 9 2 7" xfId="39051"/>
    <cellStyle name="Cálculo 4 2 9 3" xfId="12082"/>
    <cellStyle name="Cálculo 4 2 9 4" xfId="19085"/>
    <cellStyle name="Cálculo 4 2 9 5" xfId="24224"/>
    <cellStyle name="Cálculo 4 2 9 6" xfId="23003"/>
    <cellStyle name="Cálculo 4 2 9 7" xfId="29869"/>
    <cellStyle name="Cálculo 4 2 9 8" xfId="33839"/>
    <cellStyle name="Cálculo 4 2 9 9" xfId="37401"/>
    <cellStyle name="Cálculo 4 20" xfId="29381"/>
    <cellStyle name="Cálculo 4 3" xfId="1905"/>
    <cellStyle name="Cálculo 4 3 10" xfId="17402"/>
    <cellStyle name="Cálculo 4 3 11" xfId="26025"/>
    <cellStyle name="Cálculo 4 3 12" xfId="30894"/>
    <cellStyle name="Cálculo 4 3 13" xfId="31408"/>
    <cellStyle name="Cálculo 4 3 14" xfId="35149"/>
    <cellStyle name="Cálculo 4 3 2" xfId="2570"/>
    <cellStyle name="Cálculo 4 3 2 2" xfId="5607"/>
    <cellStyle name="Cálculo 4 3 2 2 2" xfId="14761"/>
    <cellStyle name="Cálculo 4 3 2 2 3" xfId="21757"/>
    <cellStyle name="Cálculo 4 3 2 2 4" xfId="17384"/>
    <cellStyle name="Cálculo 4 3 2 2 5" xfId="32652"/>
    <cellStyle name="Cálculo 4 3 2 2 6" xfId="36327"/>
    <cellStyle name="Cálculo 4 3 2 2 7" xfId="39053"/>
    <cellStyle name="Cálculo 4 3 2 3" xfId="11724"/>
    <cellStyle name="Cálculo 4 3 2 4" xfId="18727"/>
    <cellStyle name="Cálculo 4 3 2 5" xfId="23255"/>
    <cellStyle name="Cálculo 4 3 2 6" xfId="26254"/>
    <cellStyle name="Cálculo 4 3 2 7" xfId="25381"/>
    <cellStyle name="Cálculo 4 3 2 8" xfId="34024"/>
    <cellStyle name="Cálculo 4 3 2 9" xfId="37586"/>
    <cellStyle name="Cálculo 4 3 3" xfId="3775"/>
    <cellStyle name="Cálculo 4 3 3 2" xfId="5608"/>
    <cellStyle name="Cálculo 4 3 3 2 2" xfId="14762"/>
    <cellStyle name="Cálculo 4 3 3 2 3" xfId="21758"/>
    <cellStyle name="Cálculo 4 3 3 2 4" xfId="18085"/>
    <cellStyle name="Cálculo 4 3 3 2 5" xfId="32653"/>
    <cellStyle name="Cálculo 4 3 3 2 6" xfId="36328"/>
    <cellStyle name="Cálculo 4 3 3 2 7" xfId="39054"/>
    <cellStyle name="Cálculo 4 3 3 3" xfId="12929"/>
    <cellStyle name="Cálculo 4 3 3 4" xfId="19928"/>
    <cellStyle name="Cálculo 4 3 3 5" xfId="25245"/>
    <cellStyle name="Cálculo 4 3 3 6" xfId="19607"/>
    <cellStyle name="Cálculo 4 3 3 7" xfId="24049"/>
    <cellStyle name="Cálculo 4 3 3 8" xfId="33526"/>
    <cellStyle name="Cálculo 4 3 3 9" xfId="37194"/>
    <cellStyle name="Cálculo 4 3 4" xfId="4265"/>
    <cellStyle name="Cálculo 4 3 4 2" xfId="5609"/>
    <cellStyle name="Cálculo 4 3 4 2 2" xfId="14763"/>
    <cellStyle name="Cálculo 4 3 4 2 3" xfId="21759"/>
    <cellStyle name="Cálculo 4 3 4 2 4" xfId="27003"/>
    <cellStyle name="Cálculo 4 3 4 2 5" xfId="32654"/>
    <cellStyle name="Cálculo 4 3 4 2 6" xfId="36329"/>
    <cellStyle name="Cálculo 4 3 4 2 7" xfId="39055"/>
    <cellStyle name="Cálculo 4 3 4 3" xfId="13419"/>
    <cellStyle name="Cálculo 4 3 4 4" xfId="20417"/>
    <cellStyle name="Cálculo 4 3 4 5" xfId="27699"/>
    <cellStyle name="Cálculo 4 3 4 6" xfId="26674"/>
    <cellStyle name="Cálculo 4 3 4 7" xfId="27262"/>
    <cellStyle name="Cálculo 4 3 4 8" xfId="28554"/>
    <cellStyle name="Cálculo 4 3 4 9" xfId="19710"/>
    <cellStyle name="Cálculo 4 3 5" xfId="2874"/>
    <cellStyle name="Cálculo 4 3 5 2" xfId="5610"/>
    <cellStyle name="Cálculo 4 3 5 2 2" xfId="14764"/>
    <cellStyle name="Cálculo 4 3 5 2 3" xfId="21760"/>
    <cellStyle name="Cálculo 4 3 5 2 4" xfId="24913"/>
    <cellStyle name="Cálculo 4 3 5 2 5" xfId="32655"/>
    <cellStyle name="Cálculo 4 3 5 2 6" xfId="36330"/>
    <cellStyle name="Cálculo 4 3 5 2 7" xfId="39056"/>
    <cellStyle name="Cálculo 4 3 5 3" xfId="12028"/>
    <cellStyle name="Cálculo 4 3 5 4" xfId="19031"/>
    <cellStyle name="Cálculo 4 3 5 5" xfId="19551"/>
    <cellStyle name="Cálculo 4 3 5 6" xfId="19628"/>
    <cellStyle name="Cálculo 4 3 5 7" xfId="29897"/>
    <cellStyle name="Cálculo 4 3 5 8" xfId="33874"/>
    <cellStyle name="Cálculo 4 3 5 9" xfId="37436"/>
    <cellStyle name="Cálculo 4 3 6" xfId="2881"/>
    <cellStyle name="Cálculo 4 3 6 2" xfId="5611"/>
    <cellStyle name="Cálculo 4 3 6 2 2" xfId="14765"/>
    <cellStyle name="Cálculo 4 3 6 2 3" xfId="21761"/>
    <cellStyle name="Cálculo 4 3 6 2 4" xfId="24906"/>
    <cellStyle name="Cálculo 4 3 6 2 5" xfId="32656"/>
    <cellStyle name="Cálculo 4 3 6 2 6" xfId="36331"/>
    <cellStyle name="Cálculo 4 3 6 2 7" xfId="39057"/>
    <cellStyle name="Cálculo 4 3 6 3" xfId="12035"/>
    <cellStyle name="Cálculo 4 3 6 4" xfId="19038"/>
    <cellStyle name="Cálculo 4 3 6 5" xfId="28343"/>
    <cellStyle name="Cálculo 4 3 6 6" xfId="26369"/>
    <cellStyle name="Cálculo 4 3 6 7" xfId="22584"/>
    <cellStyle name="Cálculo 4 3 6 8" xfId="33854"/>
    <cellStyle name="Cálculo 4 3 6 9" xfId="37416"/>
    <cellStyle name="Cálculo 4 3 7" xfId="5606"/>
    <cellStyle name="Cálculo 4 3 7 2" xfId="14760"/>
    <cellStyle name="Cálculo 4 3 7 3" xfId="21756"/>
    <cellStyle name="Cálculo 4 3 7 4" xfId="29321"/>
    <cellStyle name="Cálculo 4 3 7 5" xfId="32651"/>
    <cellStyle name="Cálculo 4 3 7 6" xfId="36326"/>
    <cellStyle name="Cálculo 4 3 7 7" xfId="39052"/>
    <cellStyle name="Cálculo 4 3 8" xfId="11059"/>
    <cellStyle name="Cálculo 4 3 9" xfId="15468"/>
    <cellStyle name="Cálculo 4 4" xfId="2279"/>
    <cellStyle name="Cálculo 4 4 10" xfId="23221"/>
    <cellStyle name="Cálculo 4 4 11" xfId="26108"/>
    <cellStyle name="Cálculo 4 4 12" xfId="28529"/>
    <cellStyle name="Cálculo 4 4 13" xfId="29619"/>
    <cellStyle name="Cálculo 4 4 14" xfId="33607"/>
    <cellStyle name="Cálculo 4 4 2" xfId="2679"/>
    <cellStyle name="Cálculo 4 4 2 2" xfId="5613"/>
    <cellStyle name="Cálculo 4 4 2 2 2" xfId="14767"/>
    <cellStyle name="Cálculo 4 4 2 2 3" xfId="21763"/>
    <cellStyle name="Cálculo 4 4 2 2 4" xfId="24911"/>
    <cellStyle name="Cálculo 4 4 2 2 5" xfId="32658"/>
    <cellStyle name="Cálculo 4 4 2 2 6" xfId="36333"/>
    <cellStyle name="Cálculo 4 4 2 2 7" xfId="39059"/>
    <cellStyle name="Cálculo 4 4 2 3" xfId="11833"/>
    <cellStyle name="Cálculo 4 4 2 4" xfId="18836"/>
    <cellStyle name="Cálculo 4 4 2 5" xfId="17441"/>
    <cellStyle name="Cálculo 4 4 2 6" xfId="22664"/>
    <cellStyle name="Cálculo 4 4 2 7" xfId="29986"/>
    <cellStyle name="Cálculo 4 4 2 8" xfId="31521"/>
    <cellStyle name="Cálculo 4 4 2 9" xfId="35231"/>
    <cellStyle name="Cálculo 4 4 3" xfId="3961"/>
    <cellStyle name="Cálculo 4 4 3 2" xfId="5614"/>
    <cellStyle name="Cálculo 4 4 3 2 2" xfId="14768"/>
    <cellStyle name="Cálculo 4 4 3 2 3" xfId="21764"/>
    <cellStyle name="Cálculo 4 4 3 2 4" xfId="9468"/>
    <cellStyle name="Cálculo 4 4 3 2 5" xfId="32659"/>
    <cellStyle name="Cálculo 4 4 3 2 6" xfId="36334"/>
    <cellStyle name="Cálculo 4 4 3 2 7" xfId="39060"/>
    <cellStyle name="Cálculo 4 4 3 3" xfId="13115"/>
    <cellStyle name="Cálculo 4 4 3 4" xfId="20113"/>
    <cellStyle name="Cálculo 4 4 3 5" xfId="27849"/>
    <cellStyle name="Cálculo 4 4 3 6" xfId="24483"/>
    <cellStyle name="Cálculo 4 4 3 7" xfId="17956"/>
    <cellStyle name="Cálculo 4 4 3 8" xfId="25961"/>
    <cellStyle name="Cálculo 4 4 3 9" xfId="31017"/>
    <cellStyle name="Cálculo 4 4 4" xfId="4399"/>
    <cellStyle name="Cálculo 4 4 4 2" xfId="5615"/>
    <cellStyle name="Cálculo 4 4 4 2 2" xfId="14769"/>
    <cellStyle name="Cálculo 4 4 4 2 3" xfId="21765"/>
    <cellStyle name="Cálculo 4 4 4 2 4" xfId="27022"/>
    <cellStyle name="Cálculo 4 4 4 2 5" xfId="32660"/>
    <cellStyle name="Cálculo 4 4 4 2 6" xfId="36335"/>
    <cellStyle name="Cálculo 4 4 4 2 7" xfId="39061"/>
    <cellStyle name="Cálculo 4 4 4 3" xfId="13553"/>
    <cellStyle name="Cálculo 4 4 4 4" xfId="20551"/>
    <cellStyle name="Cálculo 4 4 4 5" xfId="19529"/>
    <cellStyle name="Cálculo 4 4 4 6" xfId="10111"/>
    <cellStyle name="Cálculo 4 4 4 7" xfId="31899"/>
    <cellStyle name="Cálculo 4 4 4 8" xfId="31741"/>
    <cellStyle name="Cálculo 4 4 4 9" xfId="35421"/>
    <cellStyle name="Cálculo 4 4 5" xfId="4653"/>
    <cellStyle name="Cálculo 4 4 5 2" xfId="5616"/>
    <cellStyle name="Cálculo 4 4 5 2 2" xfId="14770"/>
    <cellStyle name="Cálculo 4 4 5 2 3" xfId="21766"/>
    <cellStyle name="Cálculo 4 4 5 2 4" xfId="22817"/>
    <cellStyle name="Cálculo 4 4 5 2 5" xfId="32661"/>
    <cellStyle name="Cálculo 4 4 5 2 6" xfId="36336"/>
    <cellStyle name="Cálculo 4 4 5 2 7" xfId="39062"/>
    <cellStyle name="Cálculo 4 4 5 3" xfId="13807"/>
    <cellStyle name="Cálculo 4 4 5 4" xfId="20805"/>
    <cellStyle name="Cálculo 4 4 5 5" xfId="27511"/>
    <cellStyle name="Cálculo 4 4 5 6" xfId="29263"/>
    <cellStyle name="Cálculo 4 4 5 7" xfId="19548"/>
    <cellStyle name="Cálculo 4 4 5 8" xfId="32195"/>
    <cellStyle name="Cálculo 4 4 5 9" xfId="35870"/>
    <cellStyle name="Cálculo 4 4 6" xfId="4899"/>
    <cellStyle name="Cálculo 4 4 6 2" xfId="5617"/>
    <cellStyle name="Cálculo 4 4 6 2 2" xfId="14771"/>
    <cellStyle name="Cálculo 4 4 6 2 3" xfId="21767"/>
    <cellStyle name="Cálculo 4 4 6 2 4" xfId="18161"/>
    <cellStyle name="Cálculo 4 4 6 2 5" xfId="32662"/>
    <cellStyle name="Cálculo 4 4 6 2 6" xfId="36337"/>
    <cellStyle name="Cálculo 4 4 6 2 7" xfId="39063"/>
    <cellStyle name="Cálculo 4 4 6 3" xfId="14053"/>
    <cellStyle name="Cálculo 4 4 6 4" xfId="21051"/>
    <cellStyle name="Cálculo 4 4 6 5" xfId="27389"/>
    <cellStyle name="Cálculo 4 4 6 6" xfId="22692"/>
    <cellStyle name="Cálculo 4 4 6 7" xfId="31945"/>
    <cellStyle name="Cálculo 4 4 6 8" xfId="35623"/>
    <cellStyle name="Cálculo 4 4 6 9" xfId="38534"/>
    <cellStyle name="Cálculo 4 4 7" xfId="5612"/>
    <cellStyle name="Cálculo 4 4 7 2" xfId="14766"/>
    <cellStyle name="Cálculo 4 4 7 3" xfId="21762"/>
    <cellStyle name="Cálculo 4 4 7 4" xfId="27023"/>
    <cellStyle name="Cálculo 4 4 7 5" xfId="32657"/>
    <cellStyle name="Cálculo 4 4 7 6" xfId="36332"/>
    <cellStyle name="Cálculo 4 4 7 7" xfId="39058"/>
    <cellStyle name="Cálculo 4 4 8" xfId="11433"/>
    <cellStyle name="Cálculo 4 4 9" xfId="18436"/>
    <cellStyle name="Cálculo 4 5" xfId="1803"/>
    <cellStyle name="Cálculo 4 5 10" xfId="22577"/>
    <cellStyle name="Cálculo 4 5 11" xfId="26006"/>
    <cellStyle name="Cálculo 4 5 12" xfId="17815"/>
    <cellStyle name="Cálculo 4 5 13" xfId="34857"/>
    <cellStyle name="Cálculo 4 5 14" xfId="38354"/>
    <cellStyle name="Cálculo 4 5 2" xfId="2547"/>
    <cellStyle name="Cálculo 4 5 2 2" xfId="5619"/>
    <cellStyle name="Cálculo 4 5 2 2 2" xfId="14773"/>
    <cellStyle name="Cálculo 4 5 2 2 3" xfId="21769"/>
    <cellStyle name="Cálculo 4 5 2 2 4" xfId="27024"/>
    <cellStyle name="Cálculo 4 5 2 2 5" xfId="32664"/>
    <cellStyle name="Cálculo 4 5 2 2 6" xfId="36339"/>
    <cellStyle name="Cálculo 4 5 2 2 7" xfId="39065"/>
    <cellStyle name="Cálculo 4 5 2 3" xfId="11701"/>
    <cellStyle name="Cálculo 4 5 2 4" xfId="18704"/>
    <cellStyle name="Cálculo 4 5 2 5" xfId="23140"/>
    <cellStyle name="Cálculo 4 5 2 6" xfId="26243"/>
    <cellStyle name="Cálculo 4 5 2 7" xfId="30051"/>
    <cellStyle name="Cálculo 4 5 2 8" xfId="31503"/>
    <cellStyle name="Cálculo 4 5 2 9" xfId="35213"/>
    <cellStyle name="Cálculo 4 5 3" xfId="3721"/>
    <cellStyle name="Cálculo 4 5 3 2" xfId="5620"/>
    <cellStyle name="Cálculo 4 5 3 2 2" xfId="14774"/>
    <cellStyle name="Cálculo 4 5 3 2 3" xfId="21770"/>
    <cellStyle name="Cálculo 4 5 3 2 4" xfId="27021"/>
    <cellStyle name="Cálculo 4 5 3 2 5" xfId="32665"/>
    <cellStyle name="Cálculo 4 5 3 2 6" xfId="36340"/>
    <cellStyle name="Cálculo 4 5 3 2 7" xfId="39066"/>
    <cellStyle name="Cálculo 4 5 3 3" xfId="12875"/>
    <cellStyle name="Cálculo 4 5 3 4" xfId="19874"/>
    <cellStyle name="Cálculo 4 5 3 5" xfId="27969"/>
    <cellStyle name="Cálculo 4 5 3 6" xfId="17666"/>
    <cellStyle name="Cálculo 4 5 3 7" xfId="24349"/>
    <cellStyle name="Cálculo 4 5 3 8" xfId="30905"/>
    <cellStyle name="Cálculo 4 5 3 9" xfId="34843"/>
    <cellStyle name="Cálculo 4 5 4" xfId="4225"/>
    <cellStyle name="Cálculo 4 5 4 2" xfId="5621"/>
    <cellStyle name="Cálculo 4 5 4 2 2" xfId="14775"/>
    <cellStyle name="Cálculo 4 5 4 2 3" xfId="21771"/>
    <cellStyle name="Cálculo 4 5 4 2 4" xfId="24055"/>
    <cellStyle name="Cálculo 4 5 4 2 5" xfId="32666"/>
    <cellStyle name="Cálculo 4 5 4 2 6" xfId="36341"/>
    <cellStyle name="Cálculo 4 5 4 2 7" xfId="39067"/>
    <cellStyle name="Cálculo 4 5 4 3" xfId="13379"/>
    <cellStyle name="Cálculo 4 5 4 4" xfId="20377"/>
    <cellStyle name="Cálculo 4 5 4 5" xfId="27714"/>
    <cellStyle name="Cálculo 4 5 4 6" xfId="28147"/>
    <cellStyle name="Cálculo 4 5 4 7" xfId="15497"/>
    <cellStyle name="Cálculo 4 5 4 8" xfId="33355"/>
    <cellStyle name="Cálculo 4 5 4 9" xfId="37030"/>
    <cellStyle name="Cálculo 4 5 5" xfId="3141"/>
    <cellStyle name="Cálculo 4 5 5 2" xfId="5622"/>
    <cellStyle name="Cálculo 4 5 5 2 2" xfId="14776"/>
    <cellStyle name="Cálculo 4 5 5 2 3" xfId="21772"/>
    <cellStyle name="Cálculo 4 5 5 2 4" xfId="27025"/>
    <cellStyle name="Cálculo 4 5 5 2 5" xfId="32667"/>
    <cellStyle name="Cálculo 4 5 5 2 6" xfId="36342"/>
    <cellStyle name="Cálculo 4 5 5 2 7" xfId="39068"/>
    <cellStyle name="Cálculo 4 5 5 3" xfId="12295"/>
    <cellStyle name="Cálculo 4 5 5 4" xfId="19298"/>
    <cellStyle name="Cálculo 4 5 5 5" xfId="19689"/>
    <cellStyle name="Cálculo 4 5 5 6" xfId="22618"/>
    <cellStyle name="Cálculo 4 5 5 7" xfId="29770"/>
    <cellStyle name="Cálculo 4 5 5 8" xfId="31119"/>
    <cellStyle name="Cálculo 4 5 5 9" xfId="28113"/>
    <cellStyle name="Cálculo 4 5 6" xfId="3146"/>
    <cellStyle name="Cálculo 4 5 6 2" xfId="5623"/>
    <cellStyle name="Cálculo 4 5 6 2 2" xfId="14777"/>
    <cellStyle name="Cálculo 4 5 6 2 3" xfId="21773"/>
    <cellStyle name="Cálculo 4 5 6 2 4" xfId="17494"/>
    <cellStyle name="Cálculo 4 5 6 2 5" xfId="32668"/>
    <cellStyle name="Cálculo 4 5 6 2 6" xfId="36343"/>
    <cellStyle name="Cálculo 4 5 6 2 7" xfId="39069"/>
    <cellStyle name="Cálculo 4 5 6 3" xfId="12300"/>
    <cellStyle name="Cálculo 4 5 6 4" xfId="19303"/>
    <cellStyle name="Cálculo 4 5 6 5" xfId="22737"/>
    <cellStyle name="Cálculo 4 5 6 6" xfId="21342"/>
    <cellStyle name="Cálculo 4 5 6 7" xfId="25197"/>
    <cellStyle name="Cálculo 4 5 6 8" xfId="31582"/>
    <cellStyle name="Cálculo 4 5 6 9" xfId="35292"/>
    <cellStyle name="Cálculo 4 5 7" xfId="5618"/>
    <cellStyle name="Cálculo 4 5 7 2" xfId="14772"/>
    <cellStyle name="Cálculo 4 5 7 3" xfId="21768"/>
    <cellStyle name="Cálculo 4 5 7 4" xfId="17257"/>
    <cellStyle name="Cálculo 4 5 7 5" xfId="32663"/>
    <cellStyle name="Cálculo 4 5 7 6" xfId="36338"/>
    <cellStyle name="Cálculo 4 5 7 7" xfId="39064"/>
    <cellStyle name="Cálculo 4 5 8" xfId="10957"/>
    <cellStyle name="Cálculo 4 5 9" xfId="9603"/>
    <cellStyle name="Cálculo 4 6" xfId="2030"/>
    <cellStyle name="Cálculo 4 6 10" xfId="28483"/>
    <cellStyle name="Cálculo 4 6 11" xfId="28060"/>
    <cellStyle name="Cálculo 4 6 12" xfId="30862"/>
    <cellStyle name="Cálculo 4 6 13" xfId="34802"/>
    <cellStyle name="Cálculo 4 6 14" xfId="38345"/>
    <cellStyle name="Cálculo 4 6 2" xfId="2575"/>
    <cellStyle name="Cálculo 4 6 2 2" xfId="5625"/>
    <cellStyle name="Cálculo 4 6 2 2 2" xfId="14779"/>
    <cellStyle name="Cálculo 4 6 2 2 3" xfId="21775"/>
    <cellStyle name="Cálculo 4 6 2 2 4" xfId="20055"/>
    <cellStyle name="Cálculo 4 6 2 2 5" xfId="32670"/>
    <cellStyle name="Cálculo 4 6 2 2 6" xfId="36345"/>
    <cellStyle name="Cálculo 4 6 2 2 7" xfId="39071"/>
    <cellStyle name="Cálculo 4 6 2 3" xfId="11729"/>
    <cellStyle name="Cálculo 4 6 2 4" xfId="18732"/>
    <cellStyle name="Cálculo 4 6 2 5" xfId="23071"/>
    <cellStyle name="Cálculo 4 6 2 6" xfId="20024"/>
    <cellStyle name="Cálculo 4 6 2 7" xfId="30045"/>
    <cellStyle name="Cálculo 4 6 2 8" xfId="34022"/>
    <cellStyle name="Cálculo 4 6 2 9" xfId="37584"/>
    <cellStyle name="Cálculo 4 6 3" xfId="3807"/>
    <cellStyle name="Cálculo 4 6 3 2" xfId="5626"/>
    <cellStyle name="Cálculo 4 6 3 2 2" xfId="14780"/>
    <cellStyle name="Cálculo 4 6 3 2 3" xfId="21776"/>
    <cellStyle name="Cálculo 4 6 3 2 4" xfId="27027"/>
    <cellStyle name="Cálculo 4 6 3 2 5" xfId="32671"/>
    <cellStyle name="Cálculo 4 6 3 2 6" xfId="36346"/>
    <cellStyle name="Cálculo 4 6 3 2 7" xfId="39072"/>
    <cellStyle name="Cálculo 4 6 3 3" xfId="12961"/>
    <cellStyle name="Cálculo 4 6 3 4" xfId="19960"/>
    <cellStyle name="Cálculo 4 6 3 5" xfId="17172"/>
    <cellStyle name="Cálculo 4 6 3 6" xfId="28541"/>
    <cellStyle name="Cálculo 4 6 3 7" xfId="22983"/>
    <cellStyle name="Cálculo 4 6 3 8" xfId="31649"/>
    <cellStyle name="Cálculo 4 6 3 9" xfId="35323"/>
    <cellStyle name="Cálculo 4 6 4" xfId="4283"/>
    <cellStyle name="Cálculo 4 6 4 2" xfId="5627"/>
    <cellStyle name="Cálculo 4 6 4 2 2" xfId="14781"/>
    <cellStyle name="Cálculo 4 6 4 2 3" xfId="21777"/>
    <cellStyle name="Cálculo 4 6 4 2 4" xfId="27020"/>
    <cellStyle name="Cálculo 4 6 4 2 5" xfId="32672"/>
    <cellStyle name="Cálculo 4 6 4 2 6" xfId="36347"/>
    <cellStyle name="Cálculo 4 6 4 2 7" xfId="39073"/>
    <cellStyle name="Cálculo 4 6 4 3" xfId="13437"/>
    <cellStyle name="Cálculo 4 6 4 4" xfId="20435"/>
    <cellStyle name="Cálculo 4 6 4 5" xfId="17220"/>
    <cellStyle name="Cálculo 4 6 4 6" xfId="21360"/>
    <cellStyle name="Cálculo 4 6 4 7" xfId="9325"/>
    <cellStyle name="Cálculo 4 6 4 8" xfId="25828"/>
    <cellStyle name="Cálculo 4 6 4 9" xfId="28954"/>
    <cellStyle name="Cálculo 4 6 5" xfId="4557"/>
    <cellStyle name="Cálculo 4 6 5 2" xfId="5628"/>
    <cellStyle name="Cálculo 4 6 5 2 2" xfId="14782"/>
    <cellStyle name="Cálculo 4 6 5 2 3" xfId="21778"/>
    <cellStyle name="Cálculo 4 6 5 2 4" xfId="24910"/>
    <cellStyle name="Cálculo 4 6 5 2 5" xfId="32673"/>
    <cellStyle name="Cálculo 4 6 5 2 6" xfId="36348"/>
    <cellStyle name="Cálculo 4 6 5 2 7" xfId="39074"/>
    <cellStyle name="Cálculo 4 6 5 3" xfId="13711"/>
    <cellStyle name="Cálculo 4 6 5 4" xfId="20709"/>
    <cellStyle name="Cálculo 4 6 5 5" xfId="27555"/>
    <cellStyle name="Cálculo 4 6 5 6" xfId="26717"/>
    <cellStyle name="Cálculo 4 6 5 7" xfId="25985"/>
    <cellStyle name="Cálculo 4 6 5 8" xfId="32239"/>
    <cellStyle name="Cálculo 4 6 5 9" xfId="35914"/>
    <cellStyle name="Cálculo 4 6 6" xfId="4807"/>
    <cellStyle name="Cálculo 4 6 6 2" xfId="5629"/>
    <cellStyle name="Cálculo 4 6 6 2 2" xfId="14783"/>
    <cellStyle name="Cálculo 4 6 6 2 3" xfId="21779"/>
    <cellStyle name="Cálculo 4 6 6 2 4" xfId="27028"/>
    <cellStyle name="Cálculo 4 6 6 2 5" xfId="32674"/>
    <cellStyle name="Cálculo 4 6 6 2 6" xfId="36349"/>
    <cellStyle name="Cálculo 4 6 6 2 7" xfId="39075"/>
    <cellStyle name="Cálculo 4 6 6 3" xfId="13961"/>
    <cellStyle name="Cálculo 4 6 6 4" xfId="20959"/>
    <cellStyle name="Cálculo 4 6 6 5" xfId="27435"/>
    <cellStyle name="Cálculo 4 6 6 6" xfId="28610"/>
    <cellStyle name="Cálculo 4 6 6 7" xfId="17350"/>
    <cellStyle name="Cálculo 4 6 6 8" xfId="32124"/>
    <cellStyle name="Cálculo 4 6 6 9" xfId="35799"/>
    <cellStyle name="Cálculo 4 6 7" xfId="5624"/>
    <cellStyle name="Cálculo 4 6 7 2" xfId="14778"/>
    <cellStyle name="Cálculo 4 6 7 3" xfId="21774"/>
    <cellStyle name="Cálculo 4 6 7 4" xfId="27026"/>
    <cellStyle name="Cálculo 4 6 7 5" xfId="32669"/>
    <cellStyle name="Cálculo 4 6 7 6" xfId="36344"/>
    <cellStyle name="Cálculo 4 6 7 7" xfId="39070"/>
    <cellStyle name="Cálculo 4 6 8" xfId="11184"/>
    <cellStyle name="Cálculo 4 6 9" xfId="9498"/>
    <cellStyle name="Cálculo 4 7" xfId="1623"/>
    <cellStyle name="Cálculo 4 7 10" xfId="29051"/>
    <cellStyle name="Cálculo 4 7 11" xfId="31010"/>
    <cellStyle name="Cálculo 4 7 12" xfId="26496"/>
    <cellStyle name="Cálculo 4 7 13" xfId="31622"/>
    <cellStyle name="Cálculo 4 7 2" xfId="3279"/>
    <cellStyle name="Cálculo 4 7 2 2" xfId="5631"/>
    <cellStyle name="Cálculo 4 7 2 2 2" xfId="14785"/>
    <cellStyle name="Cálculo 4 7 2 2 3" xfId="21781"/>
    <cellStyle name="Cálculo 4 7 2 2 4" xfId="10000"/>
    <cellStyle name="Cálculo 4 7 2 2 5" xfId="32676"/>
    <cellStyle name="Cálculo 4 7 2 2 6" xfId="36351"/>
    <cellStyle name="Cálculo 4 7 2 2 7" xfId="39077"/>
    <cellStyle name="Cálculo 4 7 2 3" xfId="12433"/>
    <cellStyle name="Cálculo 4 7 2 4" xfId="19435"/>
    <cellStyle name="Cálculo 4 7 2 5" xfId="19459"/>
    <cellStyle name="Cálculo 4 7 2 6" xfId="28518"/>
    <cellStyle name="Cálculo 4 7 2 7" xfId="26024"/>
    <cellStyle name="Cálculo 4 7 2 8" xfId="33687"/>
    <cellStyle name="Cálculo 4 7 2 9" xfId="37275"/>
    <cellStyle name="Cálculo 4 7 3" xfId="2898"/>
    <cellStyle name="Cálculo 4 7 3 2" xfId="5632"/>
    <cellStyle name="Cálculo 4 7 3 2 2" xfId="14786"/>
    <cellStyle name="Cálculo 4 7 3 2 3" xfId="21782"/>
    <cellStyle name="Cálculo 4 7 3 2 4" xfId="27030"/>
    <cellStyle name="Cálculo 4 7 3 2 5" xfId="32677"/>
    <cellStyle name="Cálculo 4 7 3 2 6" xfId="36352"/>
    <cellStyle name="Cálculo 4 7 3 2 7" xfId="39078"/>
    <cellStyle name="Cálculo 4 7 3 3" xfId="12052"/>
    <cellStyle name="Cálculo 4 7 3 4" xfId="19055"/>
    <cellStyle name="Cálculo 4 7 3 5" xfId="15498"/>
    <cellStyle name="Cálculo 4 7 3 6" xfId="28494"/>
    <cellStyle name="Cálculo 4 7 3 7" xfId="25368"/>
    <cellStyle name="Cálculo 4 7 3 8" xfId="31101"/>
    <cellStyle name="Cálculo 4 7 3 9" xfId="34992"/>
    <cellStyle name="Cálculo 4 7 4" xfId="2914"/>
    <cellStyle name="Cálculo 4 7 4 2" xfId="5633"/>
    <cellStyle name="Cálculo 4 7 4 2 2" xfId="14787"/>
    <cellStyle name="Cálculo 4 7 4 2 3" xfId="21783"/>
    <cellStyle name="Cálculo 4 7 4 2 4" xfId="24307"/>
    <cellStyle name="Cálculo 4 7 4 2 5" xfId="32678"/>
    <cellStyle name="Cálculo 4 7 4 2 6" xfId="36353"/>
    <cellStyle name="Cálculo 4 7 4 2 7" xfId="39079"/>
    <cellStyle name="Cálculo 4 7 4 3" xfId="12068"/>
    <cellStyle name="Cálculo 4 7 4 4" xfId="19071"/>
    <cellStyle name="Cálculo 4 7 4 5" xfId="28332"/>
    <cellStyle name="Cálculo 4 7 4 6" xfId="29130"/>
    <cellStyle name="Cálculo 4 7 4 7" xfId="29877"/>
    <cellStyle name="Cálculo 4 7 4 8" xfId="22488"/>
    <cellStyle name="Cálculo 4 7 4 9" xfId="34999"/>
    <cellStyle name="Cálculo 4 7 5" xfId="4237"/>
    <cellStyle name="Cálculo 4 7 5 2" xfId="5634"/>
    <cellStyle name="Cálculo 4 7 5 2 2" xfId="14788"/>
    <cellStyle name="Cálculo 4 7 5 2 3" xfId="21784"/>
    <cellStyle name="Cálculo 4 7 5 2 4" xfId="27031"/>
    <cellStyle name="Cálculo 4 7 5 2 5" xfId="32679"/>
    <cellStyle name="Cálculo 4 7 5 2 6" xfId="36354"/>
    <cellStyle name="Cálculo 4 7 5 2 7" xfId="39080"/>
    <cellStyle name="Cálculo 4 7 5 3" xfId="13391"/>
    <cellStyle name="Cálculo 4 7 5 4" xfId="20389"/>
    <cellStyle name="Cálculo 4 7 5 5" xfId="27708"/>
    <cellStyle name="Cálculo 4 7 5 6" xfId="29503"/>
    <cellStyle name="Cálculo 4 7 5 7" xfId="17589"/>
    <cellStyle name="Cálculo 4 7 5 8" xfId="31158"/>
    <cellStyle name="Cálculo 4 7 5 9" xfId="35038"/>
    <cellStyle name="Cálculo 4 7 6" xfId="5630"/>
    <cellStyle name="Cálculo 4 7 6 2" xfId="14784"/>
    <cellStyle name="Cálculo 4 7 6 3" xfId="21780"/>
    <cellStyle name="Cálculo 4 7 6 4" xfId="27029"/>
    <cellStyle name="Cálculo 4 7 6 5" xfId="32675"/>
    <cellStyle name="Cálculo 4 7 6 6" xfId="36350"/>
    <cellStyle name="Cálculo 4 7 6 7" xfId="39076"/>
    <cellStyle name="Cálculo 4 7 7" xfId="10777"/>
    <cellStyle name="Cálculo 4 7 8" xfId="16538"/>
    <cellStyle name="Cálculo 4 7 9" xfId="28690"/>
    <cellStyle name="Cálculo 4 8" xfId="2451"/>
    <cellStyle name="Cálculo 4 8 2" xfId="5635"/>
    <cellStyle name="Cálculo 4 8 2 2" xfId="14789"/>
    <cellStyle name="Cálculo 4 8 2 3" xfId="21785"/>
    <cellStyle name="Cálculo 4 8 2 4" xfId="27034"/>
    <cellStyle name="Cálculo 4 8 2 5" xfId="32680"/>
    <cellStyle name="Cálculo 4 8 2 6" xfId="36355"/>
    <cellStyle name="Cálculo 4 8 2 7" xfId="39081"/>
    <cellStyle name="Cálculo 4 8 3" xfId="11605"/>
    <cellStyle name="Cálculo 4 8 4" xfId="18608"/>
    <cellStyle name="Cálculo 4 8 5" xfId="18167"/>
    <cellStyle name="Cálculo 4 8 6" xfId="23147"/>
    <cellStyle name="Cálculo 4 8 7" xfId="30106"/>
    <cellStyle name="Cálculo 4 8 8" xfId="31491"/>
    <cellStyle name="Cálculo 4 8 9" xfId="35201"/>
    <cellStyle name="Cálculo 4 9" xfId="2927"/>
    <cellStyle name="Cálculo 4 9 2" xfId="5636"/>
    <cellStyle name="Cálculo 4 9 2 2" xfId="14790"/>
    <cellStyle name="Cálculo 4 9 2 3" xfId="21786"/>
    <cellStyle name="Cálculo 4 9 2 4" xfId="19697"/>
    <cellStyle name="Cálculo 4 9 2 5" xfId="32681"/>
    <cellStyle name="Cálculo 4 9 2 6" xfId="36356"/>
    <cellStyle name="Cálculo 4 9 2 7" xfId="39082"/>
    <cellStyle name="Cálculo 4 9 3" xfId="12081"/>
    <cellStyle name="Cálculo 4 9 4" xfId="19084"/>
    <cellStyle name="Cálculo 4 9 5" xfId="28325"/>
    <cellStyle name="Cálculo 4 9 6" xfId="18148"/>
    <cellStyle name="Cálculo 4 9 7" xfId="25661"/>
    <cellStyle name="Cálculo 4 9 8" xfId="31553"/>
    <cellStyle name="Cálculo 4 9 9" xfId="35259"/>
    <cellStyle name="Cálculo 5" xfId="324"/>
    <cellStyle name="Cálculo 5 10" xfId="3751"/>
    <cellStyle name="Cálculo 5 10 2" xfId="5638"/>
    <cellStyle name="Cálculo 5 10 2 2" xfId="14792"/>
    <cellStyle name="Cálculo 5 10 2 3" xfId="21788"/>
    <cellStyle name="Cálculo 5 10 2 4" xfId="17725"/>
    <cellStyle name="Cálculo 5 10 2 5" xfId="32683"/>
    <cellStyle name="Cálculo 5 10 2 6" xfId="36358"/>
    <cellStyle name="Cálculo 5 10 2 7" xfId="39084"/>
    <cellStyle name="Cálculo 5 10 3" xfId="12905"/>
    <cellStyle name="Cálculo 5 10 4" xfId="19904"/>
    <cellStyle name="Cálculo 5 10 5" xfId="17163"/>
    <cellStyle name="Cálculo 5 10 6" xfId="18054"/>
    <cellStyle name="Cálculo 5 10 7" xfId="17659"/>
    <cellStyle name="Cálculo 5 10 8" xfId="25866"/>
    <cellStyle name="Cálculo 5 10 9" xfId="28911"/>
    <cellStyle name="Cálculo 5 11" xfId="4270"/>
    <cellStyle name="Cálculo 5 11 2" xfId="5639"/>
    <cellStyle name="Cálculo 5 11 2 2" xfId="14793"/>
    <cellStyle name="Cálculo 5 11 2 3" xfId="21789"/>
    <cellStyle name="Cálculo 5 11 2 4" xfId="27033"/>
    <cellStyle name="Cálculo 5 11 2 5" xfId="32684"/>
    <cellStyle name="Cálculo 5 11 2 6" xfId="36359"/>
    <cellStyle name="Cálculo 5 11 2 7" xfId="39085"/>
    <cellStyle name="Cálculo 5 11 3" xfId="13424"/>
    <cellStyle name="Cálculo 5 11 4" xfId="20422"/>
    <cellStyle name="Cálculo 5 11 5" xfId="27697"/>
    <cellStyle name="Cálculo 5 11 6" xfId="28841"/>
    <cellStyle name="Cálculo 5 11 7" xfId="17515"/>
    <cellStyle name="Cálculo 5 11 8" xfId="31703"/>
    <cellStyle name="Cálculo 5 11 9" xfId="35383"/>
    <cellStyle name="Cálculo 5 12" xfId="5637"/>
    <cellStyle name="Cálculo 5 12 2" xfId="14791"/>
    <cellStyle name="Cálculo 5 12 3" xfId="21787"/>
    <cellStyle name="Cálculo 5 12 4" xfId="27032"/>
    <cellStyle name="Cálculo 5 12 5" xfId="32682"/>
    <cellStyle name="Cálculo 5 12 6" xfId="36357"/>
    <cellStyle name="Cálculo 5 12 7" xfId="39083"/>
    <cellStyle name="Cálculo 5 13" xfId="9482"/>
    <cellStyle name="Cálculo 5 14" xfId="17966"/>
    <cellStyle name="Cálculo 5 15" xfId="20036"/>
    <cellStyle name="Cálculo 5 16" xfId="25450"/>
    <cellStyle name="Cálculo 5 17" xfId="9670"/>
    <cellStyle name="Cálculo 5 18" xfId="22620"/>
    <cellStyle name="Cálculo 5 19" xfId="35066"/>
    <cellStyle name="Cálculo 5 2" xfId="1680"/>
    <cellStyle name="Cálculo 5 2 10" xfId="24477"/>
    <cellStyle name="Cálculo 5 2 11" xfId="28048"/>
    <cellStyle name="Cálculo 5 2 12" xfId="19578"/>
    <cellStyle name="Cálculo 5 2 13" xfId="34912"/>
    <cellStyle name="Cálculo 5 2 14" xfId="38375"/>
    <cellStyle name="Cálculo 5 2 2" xfId="2507"/>
    <cellStyle name="Cálculo 5 2 2 2" xfId="5641"/>
    <cellStyle name="Cálculo 5 2 2 2 2" xfId="14795"/>
    <cellStyle name="Cálculo 5 2 2 2 3" xfId="21791"/>
    <cellStyle name="Cálculo 5 2 2 2 4" xfId="27019"/>
    <cellStyle name="Cálculo 5 2 2 2 5" xfId="32686"/>
    <cellStyle name="Cálculo 5 2 2 2 6" xfId="36361"/>
    <cellStyle name="Cálculo 5 2 2 2 7" xfId="39087"/>
    <cellStyle name="Cálculo 5 2 2 3" xfId="11661"/>
    <cellStyle name="Cálculo 5 2 2 4" xfId="18664"/>
    <cellStyle name="Cálculo 5 2 2 5" xfId="24159"/>
    <cellStyle name="Cálculo 5 2 2 6" xfId="26223"/>
    <cellStyle name="Cálculo 5 2 2 7" xfId="25664"/>
    <cellStyle name="Cálculo 5 2 2 8" xfId="30875"/>
    <cellStyle name="Cálculo 5 2 2 9" xfId="34815"/>
    <cellStyle name="Cálculo 5 2 3" xfId="3657"/>
    <cellStyle name="Cálculo 5 2 3 2" xfId="5642"/>
    <cellStyle name="Cálculo 5 2 3 2 2" xfId="14796"/>
    <cellStyle name="Cálculo 5 2 3 2 3" xfId="21792"/>
    <cellStyle name="Cálculo 5 2 3 2 4" xfId="24909"/>
    <cellStyle name="Cálculo 5 2 3 2 5" xfId="32687"/>
    <cellStyle name="Cálculo 5 2 3 2 6" xfId="36362"/>
    <cellStyle name="Cálculo 5 2 3 2 7" xfId="39088"/>
    <cellStyle name="Cálculo 5 2 3 3" xfId="12811"/>
    <cellStyle name="Cálculo 5 2 3 4" xfId="19810"/>
    <cellStyle name="Cálculo 5 2 3 5" xfId="17233"/>
    <cellStyle name="Cálculo 5 2 3 6" xfId="9231"/>
    <cellStyle name="Cálculo 5 2 3 7" xfId="25365"/>
    <cellStyle name="Cálculo 5 2 3 8" xfId="26526"/>
    <cellStyle name="Cálculo 5 2 3 9" xfId="30853"/>
    <cellStyle name="Cálculo 5 2 4" xfId="4166"/>
    <cellStyle name="Cálculo 5 2 4 2" xfId="5643"/>
    <cellStyle name="Cálculo 5 2 4 2 2" xfId="14797"/>
    <cellStyle name="Cálculo 5 2 4 2 3" xfId="21793"/>
    <cellStyle name="Cálculo 5 2 4 2 4" xfId="28925"/>
    <cellStyle name="Cálculo 5 2 4 2 5" xfId="32688"/>
    <cellStyle name="Cálculo 5 2 4 2 6" xfId="36363"/>
    <cellStyle name="Cálculo 5 2 4 2 7" xfId="39089"/>
    <cellStyle name="Cálculo 5 2 4 3" xfId="13320"/>
    <cellStyle name="Cálculo 5 2 4 4" xfId="20318"/>
    <cellStyle name="Cálculo 5 2 4 5" xfId="27749"/>
    <cellStyle name="Cálculo 5 2 4 6" xfId="22896"/>
    <cellStyle name="Cálculo 5 2 4 7" xfId="27264"/>
    <cellStyle name="Cálculo 5 2 4 8" xfId="33387"/>
    <cellStyle name="Cálculo 5 2 4 9" xfId="37062"/>
    <cellStyle name="Cálculo 5 2 5" xfId="3832"/>
    <cellStyle name="Cálculo 5 2 5 2" xfId="5644"/>
    <cellStyle name="Cálculo 5 2 5 2 2" xfId="14798"/>
    <cellStyle name="Cálculo 5 2 5 2 3" xfId="21794"/>
    <cellStyle name="Cálculo 5 2 5 2 4" xfId="24908"/>
    <cellStyle name="Cálculo 5 2 5 2 5" xfId="32689"/>
    <cellStyle name="Cálculo 5 2 5 2 6" xfId="36364"/>
    <cellStyle name="Cálculo 5 2 5 2 7" xfId="39090"/>
    <cellStyle name="Cálculo 5 2 5 3" xfId="12986"/>
    <cellStyle name="Cálculo 5 2 5 4" xfId="19985"/>
    <cellStyle name="Cálculo 5 2 5 5" xfId="27914"/>
    <cellStyle name="Cálculo 5 2 5 6" xfId="22595"/>
    <cellStyle name="Cálculo 5 2 5 7" xfId="26011"/>
    <cellStyle name="Cálculo 5 2 5 8" xfId="33501"/>
    <cellStyle name="Cálculo 5 2 5 9" xfId="37169"/>
    <cellStyle name="Cálculo 5 2 6" xfId="2902"/>
    <cellStyle name="Cálculo 5 2 6 2" xfId="5645"/>
    <cellStyle name="Cálculo 5 2 6 2 2" xfId="14799"/>
    <cellStyle name="Cálculo 5 2 6 2 3" xfId="21795"/>
    <cellStyle name="Cálculo 5 2 6 2 4" xfId="17496"/>
    <cellStyle name="Cálculo 5 2 6 2 5" xfId="32690"/>
    <cellStyle name="Cálculo 5 2 6 2 6" xfId="36365"/>
    <cellStyle name="Cálculo 5 2 6 2 7" xfId="39091"/>
    <cellStyle name="Cálculo 5 2 6 3" xfId="12056"/>
    <cellStyle name="Cálculo 5 2 6 4" xfId="19059"/>
    <cellStyle name="Cálculo 5 2 6 5" xfId="28338"/>
    <cellStyle name="Cálculo 5 2 6 6" xfId="26374"/>
    <cellStyle name="Cálculo 5 2 6 7" xfId="26035"/>
    <cellStyle name="Cálculo 5 2 6 8" xfId="29524"/>
    <cellStyle name="Cálculo 5 2 6 9" xfId="31417"/>
    <cellStyle name="Cálculo 5 2 7" xfId="5640"/>
    <cellStyle name="Cálculo 5 2 7 2" xfId="14794"/>
    <cellStyle name="Cálculo 5 2 7 3" xfId="21790"/>
    <cellStyle name="Cálculo 5 2 7 4" xfId="24309"/>
    <cellStyle name="Cálculo 5 2 7 5" xfId="32685"/>
    <cellStyle name="Cálculo 5 2 7 6" xfId="36360"/>
    <cellStyle name="Cálculo 5 2 7 7" xfId="39086"/>
    <cellStyle name="Cálculo 5 2 8" xfId="10834"/>
    <cellStyle name="Cálculo 5 2 9" xfId="10281"/>
    <cellStyle name="Cálculo 5 3" xfId="2276"/>
    <cellStyle name="Cálculo 5 3 10" xfId="17171"/>
    <cellStyle name="Cálculo 5 3 11" xfId="26109"/>
    <cellStyle name="Cálculo 5 3 12" xfId="30192"/>
    <cellStyle name="Cálculo 5 3 13" xfId="34168"/>
    <cellStyle name="Cálculo 5 3 14" xfId="37730"/>
    <cellStyle name="Cálculo 5 3 2" xfId="2676"/>
    <cellStyle name="Cálculo 5 3 2 2" xfId="5647"/>
    <cellStyle name="Cálculo 5 3 2 2 2" xfId="14801"/>
    <cellStyle name="Cálculo 5 3 2 2 3" xfId="21797"/>
    <cellStyle name="Cálculo 5 3 2 2 4" xfId="27036"/>
    <cellStyle name="Cálculo 5 3 2 2 5" xfId="32692"/>
    <cellStyle name="Cálculo 5 3 2 2 6" xfId="36367"/>
    <cellStyle name="Cálculo 5 3 2 2 7" xfId="39093"/>
    <cellStyle name="Cálculo 5 3 2 3" xfId="11830"/>
    <cellStyle name="Cálculo 5 3 2 4" xfId="18833"/>
    <cellStyle name="Cálculo 5 3 2 5" xfId="24620"/>
    <cellStyle name="Cálculo 5 3 2 6" xfId="28072"/>
    <cellStyle name="Cálculo 5 3 2 7" xfId="29995"/>
    <cellStyle name="Cálculo 5 3 2 8" xfId="33972"/>
    <cellStyle name="Cálculo 5 3 2 9" xfId="37534"/>
    <cellStyle name="Cálculo 5 3 3" xfId="3958"/>
    <cellStyle name="Cálculo 5 3 3 2" xfId="5648"/>
    <cellStyle name="Cálculo 5 3 3 2 2" xfId="14802"/>
    <cellStyle name="Cálculo 5 3 3 2 3" xfId="21798"/>
    <cellStyle name="Cálculo 5 3 3 2 4" xfId="22816"/>
    <cellStyle name="Cálculo 5 3 3 2 5" xfId="32693"/>
    <cellStyle name="Cálculo 5 3 3 2 6" xfId="36368"/>
    <cellStyle name="Cálculo 5 3 3 2 7" xfId="39094"/>
    <cellStyle name="Cálculo 5 3 3 3" xfId="13112"/>
    <cellStyle name="Cálculo 5 3 3 4" xfId="20110"/>
    <cellStyle name="Cálculo 5 3 3 5" xfId="18146"/>
    <cellStyle name="Cálculo 5 3 3 6" xfId="9547"/>
    <cellStyle name="Cálculo 5 3 3 7" xfId="22796"/>
    <cellStyle name="Cálculo 5 3 3 8" xfId="31663"/>
    <cellStyle name="Cálculo 5 3 3 9" xfId="35343"/>
    <cellStyle name="Cálculo 5 3 4" xfId="4396"/>
    <cellStyle name="Cálculo 5 3 4 2" xfId="5649"/>
    <cellStyle name="Cálculo 5 3 4 2 2" xfId="14803"/>
    <cellStyle name="Cálculo 5 3 4 2 3" xfId="21799"/>
    <cellStyle name="Cálculo 5 3 4 2 4" xfId="27038"/>
    <cellStyle name="Cálculo 5 3 4 2 5" xfId="32694"/>
    <cellStyle name="Cálculo 5 3 4 2 6" xfId="36369"/>
    <cellStyle name="Cálculo 5 3 4 2 7" xfId="39095"/>
    <cellStyle name="Cálculo 5 3 4 3" xfId="13550"/>
    <cellStyle name="Cálculo 5 3 4 4" xfId="20548"/>
    <cellStyle name="Cálculo 5 3 4 5" xfId="27637"/>
    <cellStyle name="Cálculo 5 3 4 6" xfId="25234"/>
    <cellStyle name="Cálculo 5 3 4 7" xfId="28025"/>
    <cellStyle name="Cálculo 5 3 4 8" xfId="31864"/>
    <cellStyle name="Cálculo 5 3 4 9" xfId="35518"/>
    <cellStyle name="Cálculo 5 3 5" xfId="4650"/>
    <cellStyle name="Cálculo 5 3 5 2" xfId="5650"/>
    <cellStyle name="Cálculo 5 3 5 2 2" xfId="14804"/>
    <cellStyle name="Cálculo 5 3 5 2 3" xfId="21800"/>
    <cellStyle name="Cálculo 5 3 5 2 4" xfId="24303"/>
    <cellStyle name="Cálculo 5 3 5 2 5" xfId="32695"/>
    <cellStyle name="Cálculo 5 3 5 2 6" xfId="36370"/>
    <cellStyle name="Cálculo 5 3 5 2 7" xfId="39096"/>
    <cellStyle name="Cálculo 5 3 5 3" xfId="13804"/>
    <cellStyle name="Cálculo 5 3 5 4" xfId="20802"/>
    <cellStyle name="Cálculo 5 3 5 5" xfId="27512"/>
    <cellStyle name="Cálculo 5 3 5 6" xfId="29262"/>
    <cellStyle name="Cálculo 5 3 5 7" xfId="26460"/>
    <cellStyle name="Cálculo 5 3 5 8" xfId="31176"/>
    <cellStyle name="Cálculo 5 3 5 9" xfId="35052"/>
    <cellStyle name="Cálculo 5 3 6" xfId="4896"/>
    <cellStyle name="Cálculo 5 3 6 2" xfId="5651"/>
    <cellStyle name="Cálculo 5 3 6 2 2" xfId="14805"/>
    <cellStyle name="Cálculo 5 3 6 2 3" xfId="21801"/>
    <cellStyle name="Cálculo 5 3 6 2 4" xfId="27039"/>
    <cellStyle name="Cálculo 5 3 6 2 5" xfId="32696"/>
    <cellStyle name="Cálculo 5 3 6 2 6" xfId="36371"/>
    <cellStyle name="Cálculo 5 3 6 2 7" xfId="39097"/>
    <cellStyle name="Cálculo 5 3 6 3" xfId="14050"/>
    <cellStyle name="Cálculo 5 3 6 4" xfId="21048"/>
    <cellStyle name="Cálculo 5 3 6 5" xfId="27390"/>
    <cellStyle name="Cálculo 5 3 6 6" xfId="29285"/>
    <cellStyle name="Cálculo 5 3 6 7" xfId="31942"/>
    <cellStyle name="Cálculo 5 3 6 8" xfId="35620"/>
    <cellStyle name="Cálculo 5 3 6 9" xfId="38531"/>
    <cellStyle name="Cálculo 5 3 7" xfId="5646"/>
    <cellStyle name="Cálculo 5 3 7 2" xfId="14800"/>
    <cellStyle name="Cálculo 5 3 7 3" xfId="21796"/>
    <cellStyle name="Cálculo 5 3 7 4" xfId="27037"/>
    <cellStyle name="Cálculo 5 3 7 5" xfId="32691"/>
    <cellStyle name="Cálculo 5 3 7 6" xfId="36366"/>
    <cellStyle name="Cálculo 5 3 7 7" xfId="39092"/>
    <cellStyle name="Cálculo 5 3 8" xfId="11430"/>
    <cellStyle name="Cálculo 5 3 9" xfId="18433"/>
    <cellStyle name="Cálculo 5 4" xfId="1673"/>
    <cellStyle name="Cálculo 5 4 10" xfId="24481"/>
    <cellStyle name="Cálculo 5 4 11" xfId="25976"/>
    <cellStyle name="Cálculo 5 4 12" xfId="24154"/>
    <cellStyle name="Cálculo 5 4 13" xfId="31377"/>
    <cellStyle name="Cálculo 5 4 14" xfId="35137"/>
    <cellStyle name="Cálculo 5 4 2" xfId="2500"/>
    <cellStyle name="Cálculo 5 4 2 2" xfId="5653"/>
    <cellStyle name="Cálculo 5 4 2 2 2" xfId="14807"/>
    <cellStyle name="Cálculo 5 4 2 2 3" xfId="21803"/>
    <cellStyle name="Cálculo 5 4 2 2 4" xfId="17495"/>
    <cellStyle name="Cálculo 5 4 2 2 5" xfId="32698"/>
    <cellStyle name="Cálculo 5 4 2 2 6" xfId="36373"/>
    <cellStyle name="Cálculo 5 4 2 2 7" xfId="39099"/>
    <cellStyle name="Cálculo 5 4 2 3" xfId="11654"/>
    <cellStyle name="Cálculo 5 4 2 4" xfId="18657"/>
    <cellStyle name="Cálculo 5 4 2 5" xfId="22632"/>
    <cellStyle name="Cálculo 5 4 2 6" xfId="17811"/>
    <cellStyle name="Cálculo 5 4 2 7" xfId="22494"/>
    <cellStyle name="Cálculo 5 4 2 8" xfId="31492"/>
    <cellStyle name="Cálculo 5 4 2 9" xfId="35208"/>
    <cellStyle name="Cálculo 5 4 3" xfId="3650"/>
    <cellStyle name="Cálculo 5 4 3 2" xfId="5654"/>
    <cellStyle name="Cálculo 5 4 3 2 2" xfId="14808"/>
    <cellStyle name="Cálculo 5 4 3 2 3" xfId="21804"/>
    <cellStyle name="Cálculo 5 4 3 2 4" xfId="27040"/>
    <cellStyle name="Cálculo 5 4 3 2 5" xfId="32699"/>
    <cellStyle name="Cálculo 5 4 3 2 6" xfId="36374"/>
    <cellStyle name="Cálculo 5 4 3 2 7" xfId="39100"/>
    <cellStyle name="Cálculo 5 4 3 3" xfId="12804"/>
    <cellStyle name="Cálculo 5 4 3 4" xfId="19803"/>
    <cellStyle name="Cálculo 5 4 3 5" xfId="23251"/>
    <cellStyle name="Cálculo 5 4 3 6" xfId="26555"/>
    <cellStyle name="Cálculo 5 4 3 7" xfId="28054"/>
    <cellStyle name="Cálculo 5 4 3 8" xfId="30912"/>
    <cellStyle name="Cálculo 5 4 3 9" xfId="34838"/>
    <cellStyle name="Cálculo 5 4 4" xfId="4159"/>
    <cellStyle name="Cálculo 5 4 4 2" xfId="5655"/>
    <cellStyle name="Cálculo 5 4 4 2 2" xfId="14809"/>
    <cellStyle name="Cálculo 5 4 4 2 3" xfId="21805"/>
    <cellStyle name="Cálculo 5 4 4 2 4" xfId="22815"/>
    <cellStyle name="Cálculo 5 4 4 2 5" xfId="32700"/>
    <cellStyle name="Cálculo 5 4 4 2 6" xfId="36375"/>
    <cellStyle name="Cálculo 5 4 4 2 7" xfId="39101"/>
    <cellStyle name="Cálculo 5 4 4 3" xfId="13313"/>
    <cellStyle name="Cálculo 5 4 4 4" xfId="20311"/>
    <cellStyle name="Cálculo 5 4 4 5" xfId="22481"/>
    <cellStyle name="Cálculo 5 4 4 6" xfId="23517"/>
    <cellStyle name="Cálculo 5 4 4 7" xfId="24168"/>
    <cellStyle name="Cálculo 5 4 4 8" xfId="33390"/>
    <cellStyle name="Cálculo 5 4 4 9" xfId="37065"/>
    <cellStyle name="Cálculo 5 4 5" xfId="2854"/>
    <cellStyle name="Cálculo 5 4 5 2" xfId="5656"/>
    <cellStyle name="Cálculo 5 4 5 2 2" xfId="14810"/>
    <cellStyle name="Cálculo 5 4 5 2 3" xfId="21806"/>
    <cellStyle name="Cálculo 5 4 5 2 4" xfId="27041"/>
    <cellStyle name="Cálculo 5 4 5 2 5" xfId="32701"/>
    <cellStyle name="Cálculo 5 4 5 2 6" xfId="36376"/>
    <cellStyle name="Cálculo 5 4 5 2 7" xfId="39102"/>
    <cellStyle name="Cálculo 5 4 5 3" xfId="12008"/>
    <cellStyle name="Cálculo 5 4 5 4" xfId="19011"/>
    <cellStyle name="Cálculo 5 4 5 5" xfId="28357"/>
    <cellStyle name="Cálculo 5 4 5 6" xfId="26366"/>
    <cellStyle name="Cálculo 5 4 5 7" xfId="23302"/>
    <cellStyle name="Cálculo 5 4 5 8" xfId="33883"/>
    <cellStyle name="Cálculo 5 4 5 9" xfId="37445"/>
    <cellStyle name="Cálculo 5 4 6" xfId="4264"/>
    <cellStyle name="Cálculo 5 4 6 2" xfId="5657"/>
    <cellStyle name="Cálculo 5 4 6 2 2" xfId="14811"/>
    <cellStyle name="Cálculo 5 4 6 2 3" xfId="21807"/>
    <cellStyle name="Cálculo 5 4 6 2 4" xfId="10141"/>
    <cellStyle name="Cálculo 5 4 6 2 5" xfId="32702"/>
    <cellStyle name="Cálculo 5 4 6 2 6" xfId="36377"/>
    <cellStyle name="Cálculo 5 4 6 2 7" xfId="39103"/>
    <cellStyle name="Cálculo 5 4 6 3" xfId="13418"/>
    <cellStyle name="Cálculo 5 4 6 4" xfId="20416"/>
    <cellStyle name="Cálculo 5 4 6 5" xfId="22956"/>
    <cellStyle name="Cálculo 5 4 6 6" xfId="22556"/>
    <cellStyle name="Cálculo 5 4 6 7" xfId="19542"/>
    <cellStyle name="Cálculo 5 4 6 8" xfId="25865"/>
    <cellStyle name="Cálculo 5 4 6 9" xfId="31195"/>
    <cellStyle name="Cálculo 5 4 7" xfId="5652"/>
    <cellStyle name="Cálculo 5 4 7 2" xfId="14806"/>
    <cellStyle name="Cálculo 5 4 7 3" xfId="21802"/>
    <cellStyle name="Cálculo 5 4 7 4" xfId="27042"/>
    <cellStyle name="Cálculo 5 4 7 5" xfId="32697"/>
    <cellStyle name="Cálculo 5 4 7 6" xfId="36372"/>
    <cellStyle name="Cálculo 5 4 7 7" xfId="39098"/>
    <cellStyle name="Cálculo 5 4 8" xfId="10827"/>
    <cellStyle name="Cálculo 5 4 9" xfId="9264"/>
    <cellStyle name="Cálculo 5 5" xfId="1697"/>
    <cellStyle name="Cálculo 5 5 10" xfId="24488"/>
    <cellStyle name="Cálculo 5 5 11" xfId="19465"/>
    <cellStyle name="Cálculo 5 5 12" xfId="28993"/>
    <cellStyle name="Cálculo 5 5 13" xfId="34906"/>
    <cellStyle name="Cálculo 5 5 14" xfId="38370"/>
    <cellStyle name="Cálculo 5 5 2" xfId="2520"/>
    <cellStyle name="Cálculo 5 5 2 2" xfId="5659"/>
    <cellStyle name="Cálculo 5 5 2 2 2" xfId="14813"/>
    <cellStyle name="Cálculo 5 5 2 2 3" xfId="21809"/>
    <cellStyle name="Cálculo 5 5 2 2 4" xfId="27035"/>
    <cellStyle name="Cálculo 5 5 2 2 5" xfId="32704"/>
    <cellStyle name="Cálculo 5 5 2 2 6" xfId="36379"/>
    <cellStyle name="Cálculo 5 5 2 2 7" xfId="39105"/>
    <cellStyle name="Cálculo 5 5 2 3" xfId="11674"/>
    <cellStyle name="Cálculo 5 5 2 4" xfId="18677"/>
    <cellStyle name="Cálculo 5 5 2 5" xfId="21211"/>
    <cellStyle name="Cálculo 5 5 2 6" xfId="26224"/>
    <cellStyle name="Cálculo 5 5 2 7" xfId="29167"/>
    <cellStyle name="Cálculo 5 5 2 8" xfId="34048"/>
    <cellStyle name="Cálculo 5 5 2 9" xfId="37610"/>
    <cellStyle name="Cálculo 5 5 3" xfId="3674"/>
    <cellStyle name="Cálculo 5 5 3 2" xfId="5660"/>
    <cellStyle name="Cálculo 5 5 3 2 2" xfId="14814"/>
    <cellStyle name="Cálculo 5 5 3 2 3" xfId="21810"/>
    <cellStyle name="Cálculo 5 5 3 2 4" xfId="24907"/>
    <cellStyle name="Cálculo 5 5 3 2 5" xfId="32705"/>
    <cellStyle name="Cálculo 5 5 3 2 6" xfId="36380"/>
    <cellStyle name="Cálculo 5 5 3 2 7" xfId="39106"/>
    <cellStyle name="Cálculo 5 5 3 3" xfId="12828"/>
    <cellStyle name="Cálculo 5 5 3 4" xfId="19827"/>
    <cellStyle name="Cálculo 5 5 3 5" xfId="15432"/>
    <cellStyle name="Cálculo 5 5 3 6" xfId="28122"/>
    <cellStyle name="Cálculo 5 5 3 7" xfId="10077"/>
    <cellStyle name="Cálculo 5 5 3 8" xfId="33575"/>
    <cellStyle name="Cálculo 5 5 3 9" xfId="37243"/>
    <cellStyle name="Cálculo 5 5 4" xfId="4179"/>
    <cellStyle name="Cálculo 5 5 4 2" xfId="5661"/>
    <cellStyle name="Cálculo 5 5 4 2 2" xfId="14815"/>
    <cellStyle name="Cálculo 5 5 4 2 3" xfId="21811"/>
    <cellStyle name="Cálculo 5 5 4 2 4" xfId="17497"/>
    <cellStyle name="Cálculo 5 5 4 2 5" xfId="32706"/>
    <cellStyle name="Cálculo 5 5 4 2 6" xfId="36381"/>
    <cellStyle name="Cálculo 5 5 4 2 7" xfId="39107"/>
    <cellStyle name="Cálculo 5 5 4 3" xfId="13333"/>
    <cellStyle name="Cálculo 5 5 4 4" xfId="20331"/>
    <cellStyle name="Cálculo 5 5 4 5" xfId="10028"/>
    <cellStyle name="Cálculo 5 5 4 6" xfId="29498"/>
    <cellStyle name="Cálculo 5 5 4 7" xfId="29364"/>
    <cellStyle name="Cálculo 5 5 4 8" xfId="31162"/>
    <cellStyle name="Cálculo 5 5 4 9" xfId="25505"/>
    <cellStyle name="Cálculo 5 5 5" xfId="2865"/>
    <cellStyle name="Cálculo 5 5 5 2" xfId="5662"/>
    <cellStyle name="Cálculo 5 5 5 2 2" xfId="14816"/>
    <cellStyle name="Cálculo 5 5 5 2 3" xfId="21812"/>
    <cellStyle name="Cálculo 5 5 5 2 4" xfId="27044"/>
    <cellStyle name="Cálculo 5 5 5 2 5" xfId="32707"/>
    <cellStyle name="Cálculo 5 5 5 2 6" xfId="36382"/>
    <cellStyle name="Cálculo 5 5 5 2 7" xfId="39108"/>
    <cellStyle name="Cálculo 5 5 5 3" xfId="12019"/>
    <cellStyle name="Cálculo 5 5 5 4" xfId="19022"/>
    <cellStyle name="Cálculo 5 5 5 5" xfId="28352"/>
    <cellStyle name="Cálculo 5 5 5 6" xfId="21319"/>
    <cellStyle name="Cálculo 5 5 5 7" xfId="29901"/>
    <cellStyle name="Cálculo 5 5 5 8" xfId="33878"/>
    <cellStyle name="Cálculo 5 5 5 9" xfId="37440"/>
    <cellStyle name="Cálculo 5 5 6" xfId="2901"/>
    <cellStyle name="Cálculo 5 5 6 2" xfId="5663"/>
    <cellStyle name="Cálculo 5 5 6 2 2" xfId="14817"/>
    <cellStyle name="Cálculo 5 5 6 2 3" xfId="21813"/>
    <cellStyle name="Cálculo 5 5 6 2 4" xfId="19359"/>
    <cellStyle name="Cálculo 5 5 6 2 5" xfId="32708"/>
    <cellStyle name="Cálculo 5 5 6 2 6" xfId="36383"/>
    <cellStyle name="Cálculo 5 5 6 2 7" xfId="39109"/>
    <cellStyle name="Cálculo 5 5 6 3" xfId="12055"/>
    <cellStyle name="Cálculo 5 5 6 4" xfId="19058"/>
    <cellStyle name="Cálculo 5 5 6 5" xfId="28335"/>
    <cellStyle name="Cálculo 5 5 6 6" xfId="24379"/>
    <cellStyle name="Cálculo 5 5 6 7" xfId="29883"/>
    <cellStyle name="Cálculo 5 5 6 8" xfId="33860"/>
    <cellStyle name="Cálculo 5 5 6 9" xfId="37422"/>
    <cellStyle name="Cálculo 5 5 7" xfId="5658"/>
    <cellStyle name="Cálculo 5 5 7 2" xfId="14812"/>
    <cellStyle name="Cálculo 5 5 7 3" xfId="21808"/>
    <cellStyle name="Cálculo 5 5 7 4" xfId="27045"/>
    <cellStyle name="Cálculo 5 5 7 5" xfId="32703"/>
    <cellStyle name="Cálculo 5 5 7 6" xfId="36378"/>
    <cellStyle name="Cálculo 5 5 7 7" xfId="39104"/>
    <cellStyle name="Cálculo 5 5 8" xfId="10851"/>
    <cellStyle name="Cálculo 5 5 9" xfId="9727"/>
    <cellStyle name="Cálculo 5 6" xfId="1626"/>
    <cellStyle name="Cálculo 5 6 10" xfId="29052"/>
    <cellStyle name="Cálculo 5 6 11" xfId="28752"/>
    <cellStyle name="Cálculo 5 6 12" xfId="31361"/>
    <cellStyle name="Cálculo 5 6 13" xfId="35121"/>
    <cellStyle name="Cálculo 5 6 2" xfId="3282"/>
    <cellStyle name="Cálculo 5 6 2 2" xfId="5665"/>
    <cellStyle name="Cálculo 5 6 2 2 2" xfId="14819"/>
    <cellStyle name="Cálculo 5 6 2 2 3" xfId="21815"/>
    <cellStyle name="Cálculo 5 6 2 2 4" xfId="24306"/>
    <cellStyle name="Cálculo 5 6 2 2 5" xfId="32710"/>
    <cellStyle name="Cálculo 5 6 2 2 6" xfId="36385"/>
    <cellStyle name="Cálculo 5 6 2 2 7" xfId="39111"/>
    <cellStyle name="Cálculo 5 6 2 3" xfId="12436"/>
    <cellStyle name="Cálculo 5 6 2 4" xfId="19438"/>
    <cellStyle name="Cálculo 5 6 2 5" xfId="28186"/>
    <cellStyle name="Cálculo 5 6 2 6" xfId="17079"/>
    <cellStyle name="Cálculo 5 6 2 7" xfId="25400"/>
    <cellStyle name="Cálculo 5 6 2 8" xfId="33678"/>
    <cellStyle name="Cálculo 5 6 2 9" xfId="37266"/>
    <cellStyle name="Cálculo 5 6 3" xfId="2951"/>
    <cellStyle name="Cálculo 5 6 3 2" xfId="5666"/>
    <cellStyle name="Cálculo 5 6 3 2 2" xfId="14820"/>
    <cellStyle name="Cálculo 5 6 3 2 3" xfId="21816"/>
    <cellStyle name="Cálculo 5 6 3 2 4" xfId="27046"/>
    <cellStyle name="Cálculo 5 6 3 2 5" xfId="32711"/>
    <cellStyle name="Cálculo 5 6 3 2 6" xfId="36386"/>
    <cellStyle name="Cálculo 5 6 3 2 7" xfId="39112"/>
    <cellStyle name="Cálculo 5 6 3 3" xfId="12105"/>
    <cellStyle name="Cálculo 5 6 3 4" xfId="19108"/>
    <cellStyle name="Cálculo 5 6 3 5" xfId="28314"/>
    <cellStyle name="Cálculo 5 6 3 6" xfId="26386"/>
    <cellStyle name="Cálculo 5 6 3 7" xfId="29859"/>
    <cellStyle name="Cálculo 5 6 3 8" xfId="33832"/>
    <cellStyle name="Cálculo 5 6 3 9" xfId="37394"/>
    <cellStyle name="Cálculo 5 6 4" xfId="4252"/>
    <cellStyle name="Cálculo 5 6 4 2" xfId="5667"/>
    <cellStyle name="Cálculo 5 6 4 2 2" xfId="14821"/>
    <cellStyle name="Cálculo 5 6 4 2 3" xfId="21817"/>
    <cellStyle name="Cálculo 5 6 4 2 4" xfId="27043"/>
    <cellStyle name="Cálculo 5 6 4 2 5" xfId="32712"/>
    <cellStyle name="Cálculo 5 6 4 2 6" xfId="36387"/>
    <cellStyle name="Cálculo 5 6 4 2 7" xfId="39113"/>
    <cellStyle name="Cálculo 5 6 4 3" xfId="13406"/>
    <cellStyle name="Cálculo 5 6 4 4" xfId="20404"/>
    <cellStyle name="Cálculo 5 6 4 5" xfId="27706"/>
    <cellStyle name="Cálculo 5 6 4 6" xfId="29220"/>
    <cellStyle name="Cálculo 5 6 4 7" xfId="27891"/>
    <cellStyle name="Cálculo 5 6 4 8" xfId="17472"/>
    <cellStyle name="Cálculo 5 6 4 9" xfId="35039"/>
    <cellStyle name="Cálculo 5 6 5" xfId="2964"/>
    <cellStyle name="Cálculo 5 6 5 2" xfId="5668"/>
    <cellStyle name="Cálculo 5 6 5 2 2" xfId="14822"/>
    <cellStyle name="Cálculo 5 6 5 2 3" xfId="21818"/>
    <cellStyle name="Cálculo 5 6 5 2 4" xfId="24900"/>
    <cellStyle name="Cálculo 5 6 5 2 5" xfId="32713"/>
    <cellStyle name="Cálculo 5 6 5 2 6" xfId="36388"/>
    <cellStyle name="Cálculo 5 6 5 2 7" xfId="39114"/>
    <cellStyle name="Cálculo 5 6 5 3" xfId="12118"/>
    <cellStyle name="Cálculo 5 6 5 4" xfId="19121"/>
    <cellStyle name="Cálculo 5 6 5 5" xfId="25156"/>
    <cellStyle name="Cálculo 5 6 5 6" xfId="26387"/>
    <cellStyle name="Cálculo 5 6 5 7" xfId="29852"/>
    <cellStyle name="Cálculo 5 6 5 8" xfId="33829"/>
    <cellStyle name="Cálculo 5 6 5 9" xfId="37391"/>
    <cellStyle name="Cálculo 5 6 6" xfId="5664"/>
    <cellStyle name="Cálculo 5 6 6 2" xfId="14818"/>
    <cellStyle name="Cálculo 5 6 6 3" xfId="21814"/>
    <cellStyle name="Cálculo 5 6 6 4" xfId="27047"/>
    <cellStyle name="Cálculo 5 6 6 5" xfId="32709"/>
    <cellStyle name="Cálculo 5 6 6 6" xfId="36384"/>
    <cellStyle name="Cálculo 5 6 6 7" xfId="39110"/>
    <cellStyle name="Cálculo 5 6 7" xfId="10780"/>
    <cellStyle name="Cálculo 5 6 8" xfId="16493"/>
    <cellStyle name="Cálculo 5 6 9" xfId="28689"/>
    <cellStyle name="Cálculo 5 7" xfId="2454"/>
    <cellStyle name="Cálculo 5 7 2" xfId="5669"/>
    <cellStyle name="Cálculo 5 7 2 2" xfId="14823"/>
    <cellStyle name="Cálculo 5 7 2 3" xfId="21819"/>
    <cellStyle name="Cálculo 5 7 2 4" xfId="9469"/>
    <cellStyle name="Cálculo 5 7 2 5" xfId="32714"/>
    <cellStyle name="Cálculo 5 7 2 6" xfId="36389"/>
    <cellStyle name="Cálculo 5 7 2 7" xfId="39115"/>
    <cellStyle name="Cálculo 5 7 3" xfId="11608"/>
    <cellStyle name="Cálculo 5 7 4" xfId="18611"/>
    <cellStyle name="Cálculo 5 7 5" xfId="9557"/>
    <cellStyle name="Cálculo 5 7 6" xfId="26197"/>
    <cellStyle name="Cálculo 5 7 7" xfId="26516"/>
    <cellStyle name="Cálculo 5 7 8" xfId="31080"/>
    <cellStyle name="Cálculo 5 7 9" xfId="31320"/>
    <cellStyle name="Cálculo 5 8" xfId="2930"/>
    <cellStyle name="Cálculo 5 8 2" xfId="5670"/>
    <cellStyle name="Cálculo 5 8 2 2" xfId="14824"/>
    <cellStyle name="Cálculo 5 8 2 3" xfId="21820"/>
    <cellStyle name="Cálculo 5 8 2 4" xfId="10226"/>
    <cellStyle name="Cálculo 5 8 2 5" xfId="32715"/>
    <cellStyle name="Cálculo 5 8 2 6" xfId="36390"/>
    <cellStyle name="Cálculo 5 8 2 7" xfId="39116"/>
    <cellStyle name="Cálculo 5 8 3" xfId="12084"/>
    <cellStyle name="Cálculo 5 8 4" xfId="19087"/>
    <cellStyle name="Cálculo 5 8 5" xfId="17190"/>
    <cellStyle name="Cálculo 5 8 6" xfId="24155"/>
    <cellStyle name="Cálculo 5 8 7" xfId="29868"/>
    <cellStyle name="Cálculo 5 8 8" xfId="31108"/>
    <cellStyle name="Cálculo 5 8 9" xfId="34995"/>
    <cellStyle name="Cálculo 5 9" xfId="3104"/>
    <cellStyle name="Cálculo 5 9 2" xfId="5671"/>
    <cellStyle name="Cálculo 5 9 2 2" xfId="14825"/>
    <cellStyle name="Cálculo 5 9 2 3" xfId="21821"/>
    <cellStyle name="Cálculo 5 9 2 4" xfId="18160"/>
    <cellStyle name="Cálculo 5 9 2 5" xfId="32716"/>
    <cellStyle name="Cálculo 5 9 2 6" xfId="36391"/>
    <cellStyle name="Cálculo 5 9 2 7" xfId="39117"/>
    <cellStyle name="Cálculo 5 9 3" xfId="12258"/>
    <cellStyle name="Cálculo 5 9 4" xfId="19261"/>
    <cellStyle name="Cálculo 5 9 5" xfId="28271"/>
    <cellStyle name="Cálculo 5 9 6" xfId="28506"/>
    <cellStyle name="Cálculo 5 9 7" xfId="19417"/>
    <cellStyle name="Cálculo 5 9 8" xfId="19374"/>
    <cellStyle name="Cálculo 5 9 9" xfId="25752"/>
    <cellStyle name="Cálculo 6" xfId="1140"/>
    <cellStyle name="Cálculo 6 10" xfId="2863"/>
    <cellStyle name="Cálculo 6 10 2" xfId="5672"/>
    <cellStyle name="Cálculo 6 10 2 2" xfId="14826"/>
    <cellStyle name="Cálculo 6 10 2 3" xfId="21822"/>
    <cellStyle name="Cálculo 6 10 2 4" xfId="27048"/>
    <cellStyle name="Cálculo 6 10 2 5" xfId="32717"/>
    <cellStyle name="Cálculo 6 10 2 6" xfId="36392"/>
    <cellStyle name="Cálculo 6 10 2 7" xfId="39118"/>
    <cellStyle name="Cálculo 6 10 3" xfId="12017"/>
    <cellStyle name="Cálculo 6 10 4" xfId="19020"/>
    <cellStyle name="Cálculo 6 10 5" xfId="28353"/>
    <cellStyle name="Cálculo 6 10 6" xfId="22889"/>
    <cellStyle name="Cálculo 6 10 7" xfId="25087"/>
    <cellStyle name="Cálculo 6 10 8" xfId="31545"/>
    <cellStyle name="Cálculo 6 10 9" xfId="35255"/>
    <cellStyle name="Cálculo 6 11" xfId="2175"/>
    <cellStyle name="Cálculo 6 11 2" xfId="5673"/>
    <cellStyle name="Cálculo 6 11 2 2" xfId="14827"/>
    <cellStyle name="Cálculo 6 11 2 3" xfId="21823"/>
    <cellStyle name="Cálculo 6 11 2 4" xfId="24311"/>
    <cellStyle name="Cálculo 6 11 2 5" xfId="32718"/>
    <cellStyle name="Cálculo 6 11 2 6" xfId="36393"/>
    <cellStyle name="Cálculo 6 11 2 7" xfId="39119"/>
    <cellStyle name="Cálculo 6 11 3" xfId="11329"/>
    <cellStyle name="Cálculo 6 11 4" xfId="18332"/>
    <cellStyle name="Cálculo 6 11 5" xfId="22500"/>
    <cellStyle name="Cálculo 6 11 6" xfId="21269"/>
    <cellStyle name="Cálculo 6 11 7" xfId="18202"/>
    <cellStyle name="Cálculo 6 11 8" xfId="34206"/>
    <cellStyle name="Cálculo 6 11 9" xfId="37758"/>
    <cellStyle name="Cálculo 6 12" xfId="10294"/>
    <cellStyle name="Cálculo 6 13" xfId="17273"/>
    <cellStyle name="Cálculo 6 14" xfId="17585"/>
    <cellStyle name="Cálculo 6 15" xfId="22484"/>
    <cellStyle name="Cálculo 6 16" xfId="31277"/>
    <cellStyle name="Cálculo 6 17" xfId="35101"/>
    <cellStyle name="Cálculo 6 2" xfId="2330"/>
    <cellStyle name="Cálculo 6 2 10" xfId="21289"/>
    <cellStyle name="Cálculo 6 2 11" xfId="26136"/>
    <cellStyle name="Cálculo 6 2 12" xfId="30166"/>
    <cellStyle name="Cálculo 6 2 13" xfId="29104"/>
    <cellStyle name="Cálculo 6 2 14" xfId="31430"/>
    <cellStyle name="Cálculo 6 2 2" xfId="2730"/>
    <cellStyle name="Cálculo 6 2 2 2" xfId="5675"/>
    <cellStyle name="Cálculo 6 2 2 2 2" xfId="14829"/>
    <cellStyle name="Cálculo 6 2 2 2 3" xfId="21825"/>
    <cellStyle name="Cálculo 6 2 2 2 4" xfId="24905"/>
    <cellStyle name="Cálculo 6 2 2 2 5" xfId="32720"/>
    <cellStyle name="Cálculo 6 2 2 2 6" xfId="36395"/>
    <cellStyle name="Cálculo 6 2 2 2 7" xfId="39121"/>
    <cellStyle name="Cálculo 6 2 2 3" xfId="11884"/>
    <cellStyle name="Cálculo 6 2 2 4" xfId="18887"/>
    <cellStyle name="Cálculo 6 2 2 5" xfId="24637"/>
    <cellStyle name="Cálculo 6 2 2 6" xfId="26324"/>
    <cellStyle name="Cálculo 6 2 2 7" xfId="29967"/>
    <cellStyle name="Cálculo 6 2 2 8" xfId="31096"/>
    <cellStyle name="Cálculo 6 2 2 9" xfId="18033"/>
    <cellStyle name="Cálculo 6 2 3" xfId="4012"/>
    <cellStyle name="Cálculo 6 2 3 2" xfId="5676"/>
    <cellStyle name="Cálculo 6 2 3 2 2" xfId="14830"/>
    <cellStyle name="Cálculo 6 2 3 2 3" xfId="21826"/>
    <cellStyle name="Cálculo 6 2 3 2 4" xfId="27052"/>
    <cellStyle name="Cálculo 6 2 3 2 5" xfId="32721"/>
    <cellStyle name="Cálculo 6 2 3 2 6" xfId="36396"/>
    <cellStyle name="Cálculo 6 2 3 2 7" xfId="39122"/>
    <cellStyle name="Cálculo 6 2 3 3" xfId="13166"/>
    <cellStyle name="Cálculo 6 2 3 4" xfId="20164"/>
    <cellStyle name="Cálculo 6 2 3 5" xfId="9667"/>
    <cellStyle name="Cálculo 6 2 3 6" xfId="25496"/>
    <cellStyle name="Cálculo 6 2 3 7" xfId="24605"/>
    <cellStyle name="Cálculo 6 2 3 8" xfId="31680"/>
    <cellStyle name="Cálculo 6 2 3 9" xfId="35360"/>
    <cellStyle name="Cálculo 6 2 4" xfId="4450"/>
    <cellStyle name="Cálculo 6 2 4 2" xfId="5677"/>
    <cellStyle name="Cálculo 6 2 4 2 2" xfId="14831"/>
    <cellStyle name="Cálculo 6 2 4 2 3" xfId="21827"/>
    <cellStyle name="Cálculo 6 2 4 2 4" xfId="27051"/>
    <cellStyle name="Cálculo 6 2 4 2 5" xfId="32722"/>
    <cellStyle name="Cálculo 6 2 4 2 6" xfId="36397"/>
    <cellStyle name="Cálculo 6 2 4 2 7" xfId="39123"/>
    <cellStyle name="Cálculo 6 2 4 3" xfId="13604"/>
    <cellStyle name="Cálculo 6 2 4 4" xfId="20602"/>
    <cellStyle name="Cálculo 6 2 4 5" xfId="27611"/>
    <cellStyle name="Cálculo 6 2 4 6" xfId="29235"/>
    <cellStyle name="Cálculo 6 2 4 7" xfId="28961"/>
    <cellStyle name="Cálculo 6 2 4 8" xfId="31766"/>
    <cellStyle name="Cálculo 6 2 4 9" xfId="35446"/>
    <cellStyle name="Cálculo 6 2 5" xfId="4704"/>
    <cellStyle name="Cálculo 6 2 5 2" xfId="5678"/>
    <cellStyle name="Cálculo 6 2 5 2 2" xfId="14832"/>
    <cellStyle name="Cálculo 6 2 5 2 3" xfId="21828"/>
    <cellStyle name="Cálculo 6 2 5 2 4" xfId="10073"/>
    <cellStyle name="Cálculo 6 2 5 2 5" xfId="32723"/>
    <cellStyle name="Cálculo 6 2 5 2 6" xfId="36398"/>
    <cellStyle name="Cálculo 6 2 5 2 7" xfId="39124"/>
    <cellStyle name="Cálculo 6 2 5 3" xfId="13858"/>
    <cellStyle name="Cálculo 6 2 5 4" xfId="20856"/>
    <cellStyle name="Cálculo 6 2 5 5" xfId="27485"/>
    <cellStyle name="Cálculo 6 2 5 6" xfId="26733"/>
    <cellStyle name="Cálculo 6 2 5 7" xfId="29153"/>
    <cellStyle name="Cálculo 6 2 5 8" xfId="32172"/>
    <cellStyle name="Cálculo 6 2 5 9" xfId="35847"/>
    <cellStyle name="Cálculo 6 2 6" xfId="4950"/>
    <cellStyle name="Cálculo 6 2 6 2" xfId="5679"/>
    <cellStyle name="Cálculo 6 2 6 2 2" xfId="14833"/>
    <cellStyle name="Cálculo 6 2 6 2 3" xfId="21829"/>
    <cellStyle name="Cálculo 6 2 6 2 4" xfId="17066"/>
    <cellStyle name="Cálculo 6 2 6 2 5" xfId="32724"/>
    <cellStyle name="Cálculo 6 2 6 2 6" xfId="36399"/>
    <cellStyle name="Cálculo 6 2 6 2 7" xfId="39125"/>
    <cellStyle name="Cálculo 6 2 6 3" xfId="14104"/>
    <cellStyle name="Cálculo 6 2 6 4" xfId="21102"/>
    <cellStyle name="Cálculo 6 2 6 5" xfId="27364"/>
    <cellStyle name="Cálculo 6 2 6 6" xfId="28872"/>
    <cellStyle name="Cálculo 6 2 6 7" xfId="31996"/>
    <cellStyle name="Cálculo 6 2 6 8" xfId="35674"/>
    <cellStyle name="Cálculo 6 2 6 9" xfId="38585"/>
    <cellStyle name="Cálculo 6 2 7" xfId="5674"/>
    <cellStyle name="Cálculo 6 2 7 2" xfId="14828"/>
    <cellStyle name="Cálculo 6 2 7 3" xfId="21824"/>
    <cellStyle name="Cálculo 6 2 7 4" xfId="27049"/>
    <cellStyle name="Cálculo 6 2 7 5" xfId="32719"/>
    <cellStyle name="Cálculo 6 2 7 6" xfId="36394"/>
    <cellStyle name="Cálculo 6 2 7 7" xfId="39120"/>
    <cellStyle name="Cálculo 6 2 8" xfId="11484"/>
    <cellStyle name="Cálculo 6 2 9" xfId="18487"/>
    <cellStyle name="Cálculo 6 3" xfId="2357"/>
    <cellStyle name="Cálculo 6 3 10" xfId="25401"/>
    <cellStyle name="Cálculo 6 3 11" xfId="26152"/>
    <cellStyle name="Cálculo 6 3 12" xfId="22998"/>
    <cellStyle name="Cálculo 6 3 13" xfId="34128"/>
    <cellStyle name="Cálculo 6 3 14" xfId="37690"/>
    <cellStyle name="Cálculo 6 3 2" xfId="2757"/>
    <cellStyle name="Cálculo 6 3 2 2" xfId="5681"/>
    <cellStyle name="Cálculo 6 3 2 2 2" xfId="14835"/>
    <cellStyle name="Cálculo 6 3 2 2 3" xfId="21831"/>
    <cellStyle name="Cálculo 6 3 2 2 4" xfId="24415"/>
    <cellStyle name="Cálculo 6 3 2 2 5" xfId="32726"/>
    <cellStyle name="Cálculo 6 3 2 2 6" xfId="36401"/>
    <cellStyle name="Cálculo 6 3 2 2 7" xfId="39127"/>
    <cellStyle name="Cálculo 6 3 2 3" xfId="11911"/>
    <cellStyle name="Cálculo 6 3 2 4" xfId="18914"/>
    <cellStyle name="Cálculo 6 3 2 5" xfId="28404"/>
    <cellStyle name="Cálculo 6 3 2 6" xfId="10071"/>
    <cellStyle name="Cálculo 6 3 2 7" xfId="25212"/>
    <cellStyle name="Cálculo 6 3 2 8" xfId="17214"/>
    <cellStyle name="Cálculo 6 3 2 9" xfId="34827"/>
    <cellStyle name="Cálculo 6 3 3" xfId="4039"/>
    <cellStyle name="Cálculo 6 3 3 2" xfId="5682"/>
    <cellStyle name="Cálculo 6 3 3 2 2" xfId="14836"/>
    <cellStyle name="Cálculo 6 3 3 2 3" xfId="21832"/>
    <cellStyle name="Cálculo 6 3 3 2 4" xfId="27050"/>
    <cellStyle name="Cálculo 6 3 3 2 5" xfId="32727"/>
    <cellStyle name="Cálculo 6 3 3 2 6" xfId="36402"/>
    <cellStyle name="Cálculo 6 3 3 2 7" xfId="39128"/>
    <cellStyle name="Cálculo 6 3 3 3" xfId="13193"/>
    <cellStyle name="Cálculo 6 3 3 4" xfId="20191"/>
    <cellStyle name="Cálculo 6 3 3 5" xfId="19522"/>
    <cellStyle name="Cálculo 6 3 3 6" xfId="27881"/>
    <cellStyle name="Cálculo 6 3 3 7" xfId="17039"/>
    <cellStyle name="Cálculo 6 3 3 8" xfId="31155"/>
    <cellStyle name="Cálculo 6 3 3 9" xfId="35028"/>
    <cellStyle name="Cálculo 6 3 4" xfId="4477"/>
    <cellStyle name="Cálculo 6 3 4 2" xfId="5683"/>
    <cellStyle name="Cálculo 6 3 4 2 2" xfId="14837"/>
    <cellStyle name="Cálculo 6 3 4 2 3" xfId="21833"/>
    <cellStyle name="Cálculo 6 3 4 2 4" xfId="24410"/>
    <cellStyle name="Cálculo 6 3 4 2 5" xfId="32728"/>
    <cellStyle name="Cálculo 6 3 4 2 6" xfId="36403"/>
    <cellStyle name="Cálculo 6 3 4 2 7" xfId="39129"/>
    <cellStyle name="Cálculo 6 3 4 3" xfId="13631"/>
    <cellStyle name="Cálculo 6 3 4 4" xfId="20629"/>
    <cellStyle name="Cálculo 6 3 4 5" xfId="24746"/>
    <cellStyle name="Cálculo 6 3 4 6" xfId="17238"/>
    <cellStyle name="Cálculo 6 3 4 7" xfId="17754"/>
    <cellStyle name="Cálculo 6 3 4 8" xfId="32275"/>
    <cellStyle name="Cálculo 6 3 4 9" xfId="35950"/>
    <cellStyle name="Cálculo 6 3 5" xfId="4731"/>
    <cellStyle name="Cálculo 6 3 5 2" xfId="5684"/>
    <cellStyle name="Cálculo 6 3 5 2 2" xfId="14838"/>
    <cellStyle name="Cálculo 6 3 5 2 3" xfId="21834"/>
    <cellStyle name="Cálculo 6 3 5 2 4" xfId="19637"/>
    <cellStyle name="Cálculo 6 3 5 2 5" xfId="32729"/>
    <cellStyle name="Cálculo 6 3 5 2 6" xfId="36404"/>
    <cellStyle name="Cálculo 6 3 5 2 7" xfId="39130"/>
    <cellStyle name="Cálculo 6 3 5 3" xfId="13885"/>
    <cellStyle name="Cálculo 6 3 5 4" xfId="20883"/>
    <cellStyle name="Cálculo 6 3 5 5" xfId="19532"/>
    <cellStyle name="Cálculo 6 3 5 6" xfId="26736"/>
    <cellStyle name="Cálculo 6 3 5 7" xfId="26803"/>
    <cellStyle name="Cálculo 6 3 5 8" xfId="32160"/>
    <cellStyle name="Cálculo 6 3 5 9" xfId="35835"/>
    <cellStyle name="Cálculo 6 3 6" xfId="4977"/>
    <cellStyle name="Cálculo 6 3 6 2" xfId="5685"/>
    <cellStyle name="Cálculo 6 3 6 2 2" xfId="14839"/>
    <cellStyle name="Cálculo 6 3 6 2 3" xfId="21835"/>
    <cellStyle name="Cálculo 6 3 6 2 4" xfId="27054"/>
    <cellStyle name="Cálculo 6 3 6 2 5" xfId="32730"/>
    <cellStyle name="Cálculo 6 3 6 2 6" xfId="36405"/>
    <cellStyle name="Cálculo 6 3 6 2 7" xfId="39131"/>
    <cellStyle name="Cálculo 6 3 6 3" xfId="14131"/>
    <cellStyle name="Cálculo 6 3 6 4" xfId="21129"/>
    <cellStyle name="Cálculo 6 3 6 5" xfId="27351"/>
    <cellStyle name="Cálculo 6 3 6 6" xfId="17564"/>
    <cellStyle name="Cálculo 6 3 6 7" xfId="32023"/>
    <cellStyle name="Cálculo 6 3 6 8" xfId="35701"/>
    <cellStyle name="Cálculo 6 3 6 9" xfId="38612"/>
    <cellStyle name="Cálculo 6 3 7" xfId="5680"/>
    <cellStyle name="Cálculo 6 3 7 2" xfId="14834"/>
    <cellStyle name="Cálculo 6 3 7 3" xfId="21830"/>
    <cellStyle name="Cálculo 6 3 7 4" xfId="27053"/>
    <cellStyle name="Cálculo 6 3 7 5" xfId="32725"/>
    <cellStyle name="Cálculo 6 3 7 6" xfId="36400"/>
    <cellStyle name="Cálculo 6 3 7 7" xfId="39126"/>
    <cellStyle name="Cálculo 6 3 8" xfId="11511"/>
    <cellStyle name="Cálculo 6 3 9" xfId="18514"/>
    <cellStyle name="Cálculo 6 4" xfId="2384"/>
    <cellStyle name="Cálculo 6 4 10" xfId="25417"/>
    <cellStyle name="Cálculo 6 4 11" xfId="26163"/>
    <cellStyle name="Cálculo 6 4 12" xfId="26037"/>
    <cellStyle name="Cálculo 6 4 13" xfId="25940"/>
    <cellStyle name="Cálculo 6 4 14" xfId="31919"/>
    <cellStyle name="Cálculo 6 4 2" xfId="2784"/>
    <cellStyle name="Cálculo 6 4 2 2" xfId="5687"/>
    <cellStyle name="Cálculo 6 4 2 2 2" xfId="14841"/>
    <cellStyle name="Cálculo 6 4 2 2 3" xfId="21837"/>
    <cellStyle name="Cálculo 6 4 2 2 4" xfId="25484"/>
    <cellStyle name="Cálculo 6 4 2 2 5" xfId="32732"/>
    <cellStyle name="Cálculo 6 4 2 2 6" xfId="36407"/>
    <cellStyle name="Cálculo 6 4 2 2 7" xfId="39133"/>
    <cellStyle name="Cálculo 6 4 2 3" xfId="11938"/>
    <cellStyle name="Cálculo 6 4 2 4" xfId="18941"/>
    <cellStyle name="Cálculo 6 4 2 5" xfId="17751"/>
    <cellStyle name="Cálculo 6 4 2 6" xfId="22590"/>
    <cellStyle name="Cálculo 6 4 2 7" xfId="29942"/>
    <cellStyle name="Cálculo 6 4 2 8" xfId="33918"/>
    <cellStyle name="Cálculo 6 4 2 9" xfId="37480"/>
    <cellStyle name="Cálculo 6 4 3" xfId="4066"/>
    <cellStyle name="Cálculo 6 4 3 2" xfId="5688"/>
    <cellStyle name="Cálculo 6 4 3 2 2" xfId="14842"/>
    <cellStyle name="Cálculo 6 4 3 2 3" xfId="21838"/>
    <cellStyle name="Cálculo 6 4 3 2 4" xfId="25217"/>
    <cellStyle name="Cálculo 6 4 3 2 5" xfId="32733"/>
    <cellStyle name="Cálculo 6 4 3 2 6" xfId="36408"/>
    <cellStyle name="Cálculo 6 4 3 2 7" xfId="39134"/>
    <cellStyle name="Cálculo 6 4 3 3" xfId="13220"/>
    <cellStyle name="Cálculo 6 4 3 4" xfId="20218"/>
    <cellStyle name="Cálculo 6 4 3 5" xfId="27798"/>
    <cellStyle name="Cálculo 6 4 3 6" xfId="25383"/>
    <cellStyle name="Cálculo 6 4 3 7" xfId="28053"/>
    <cellStyle name="Cálculo 6 4 3 8" xfId="17045"/>
    <cellStyle name="Cálculo 6 4 3 9" xfId="29604"/>
    <cellStyle name="Cálculo 6 4 4" xfId="4504"/>
    <cellStyle name="Cálculo 6 4 4 2" xfId="5689"/>
    <cellStyle name="Cálculo 6 4 4 2 2" xfId="14843"/>
    <cellStyle name="Cálculo 6 4 4 2 3" xfId="21839"/>
    <cellStyle name="Cálculo 6 4 4 2 4" xfId="24904"/>
    <cellStyle name="Cálculo 6 4 4 2 5" xfId="32734"/>
    <cellStyle name="Cálculo 6 4 4 2 6" xfId="36409"/>
    <cellStyle name="Cálculo 6 4 4 2 7" xfId="39135"/>
    <cellStyle name="Cálculo 6 4 4 3" xfId="13658"/>
    <cellStyle name="Cálculo 6 4 4 4" xfId="20656"/>
    <cellStyle name="Cálculo 6 4 4 5" xfId="27583"/>
    <cellStyle name="Cálculo 6 4 4 6" xfId="17479"/>
    <cellStyle name="Cálculo 6 4 4 7" xfId="19391"/>
    <cellStyle name="Cálculo 6 4 4 8" xfId="32263"/>
    <cellStyle name="Cálculo 6 4 4 9" xfId="35938"/>
    <cellStyle name="Cálculo 6 4 5" xfId="4758"/>
    <cellStyle name="Cálculo 6 4 5 2" xfId="5690"/>
    <cellStyle name="Cálculo 6 4 5 2 2" xfId="14844"/>
    <cellStyle name="Cálculo 6 4 5 2 3" xfId="21840"/>
    <cellStyle name="Cálculo 6 4 5 2 4" xfId="18090"/>
    <cellStyle name="Cálculo 6 4 5 2 5" xfId="32735"/>
    <cellStyle name="Cálculo 6 4 5 2 6" xfId="36410"/>
    <cellStyle name="Cálculo 6 4 5 2 7" xfId="39136"/>
    <cellStyle name="Cálculo 6 4 5 3" xfId="13912"/>
    <cellStyle name="Cálculo 6 4 5 4" xfId="20910"/>
    <cellStyle name="Cálculo 6 4 5 5" xfId="24790"/>
    <cellStyle name="Cálculo 6 4 5 6" xfId="24196"/>
    <cellStyle name="Cálculo 6 4 5 7" xfId="24981"/>
    <cellStyle name="Cálculo 6 4 5 8" xfId="17054"/>
    <cellStyle name="Cálculo 6 4 5 9" xfId="19466"/>
    <cellStyle name="Cálculo 6 4 6" xfId="5004"/>
    <cellStyle name="Cálculo 6 4 6 2" xfId="5691"/>
    <cellStyle name="Cálculo 6 4 6 2 2" xfId="14845"/>
    <cellStyle name="Cálculo 6 4 6 2 3" xfId="21841"/>
    <cellStyle name="Cálculo 6 4 6 2 4" xfId="22573"/>
    <cellStyle name="Cálculo 6 4 6 2 5" xfId="32736"/>
    <cellStyle name="Cálculo 6 4 6 2 6" xfId="36411"/>
    <cellStyle name="Cálculo 6 4 6 2 7" xfId="39137"/>
    <cellStyle name="Cálculo 6 4 6 3" xfId="14158"/>
    <cellStyle name="Cálculo 6 4 6 4" xfId="21156"/>
    <cellStyle name="Cálculo 6 4 6 5" xfId="27337"/>
    <cellStyle name="Cálculo 6 4 6 6" xfId="29309"/>
    <cellStyle name="Cálculo 6 4 6 7" xfId="32050"/>
    <cellStyle name="Cálculo 6 4 6 8" xfId="35728"/>
    <cellStyle name="Cálculo 6 4 6 9" xfId="38639"/>
    <cellStyle name="Cálculo 6 4 7" xfId="5686"/>
    <cellStyle name="Cálculo 6 4 7 2" xfId="14840"/>
    <cellStyle name="Cálculo 6 4 7 3" xfId="21836"/>
    <cellStyle name="Cálculo 6 4 7 4" xfId="27057"/>
    <cellStyle name="Cálculo 6 4 7 5" xfId="32731"/>
    <cellStyle name="Cálculo 6 4 7 6" xfId="36406"/>
    <cellStyle name="Cálculo 6 4 7 7" xfId="39132"/>
    <cellStyle name="Cálculo 6 4 8" xfId="11538"/>
    <cellStyle name="Cálculo 6 4 9" xfId="18541"/>
    <cellStyle name="Cálculo 6 5" xfId="2408"/>
    <cellStyle name="Cálculo 6 5 10" xfId="17119"/>
    <cellStyle name="Cálculo 6 5 11" xfId="26178"/>
    <cellStyle name="Cálculo 6 5 12" xfId="30126"/>
    <cellStyle name="Cálculo 6 5 13" xfId="29083"/>
    <cellStyle name="Cálculo 6 5 14" xfId="30904"/>
    <cellStyle name="Cálculo 6 5 2" xfId="2808"/>
    <cellStyle name="Cálculo 6 5 2 2" xfId="5693"/>
    <cellStyle name="Cálculo 6 5 2 2 2" xfId="14847"/>
    <cellStyle name="Cálculo 6 5 2 2 3" xfId="21843"/>
    <cellStyle name="Cálculo 6 5 2 2 4" xfId="18372"/>
    <cellStyle name="Cálculo 6 5 2 2 5" xfId="32738"/>
    <cellStyle name="Cálculo 6 5 2 2 6" xfId="36413"/>
    <cellStyle name="Cálculo 6 5 2 2 7" xfId="39139"/>
    <cellStyle name="Cálculo 6 5 2 3" xfId="11962"/>
    <cellStyle name="Cálculo 6 5 2 4" xfId="18965"/>
    <cellStyle name="Cálculo 6 5 2 5" xfId="28379"/>
    <cellStyle name="Cálculo 6 5 2 6" xfId="29124"/>
    <cellStyle name="Cálculo 6 5 2 7" xfId="28734"/>
    <cellStyle name="Cálculo 6 5 2 8" xfId="33905"/>
    <cellStyle name="Cálculo 6 5 2 9" xfId="37467"/>
    <cellStyle name="Cálculo 6 5 3" xfId="4090"/>
    <cellStyle name="Cálculo 6 5 3 2" xfId="5694"/>
    <cellStyle name="Cálculo 6 5 3 2 2" xfId="14848"/>
    <cellStyle name="Cálculo 6 5 3 2 3" xfId="21844"/>
    <cellStyle name="Cálculo 6 5 3 2 4" xfId="27058"/>
    <cellStyle name="Cálculo 6 5 3 2 5" xfId="32739"/>
    <cellStyle name="Cálculo 6 5 3 2 6" xfId="36414"/>
    <cellStyle name="Cálculo 6 5 3 2 7" xfId="39140"/>
    <cellStyle name="Cálculo 6 5 3 3" xfId="13244"/>
    <cellStyle name="Cálculo 6 5 3 4" xfId="20242"/>
    <cellStyle name="Cálculo 6 5 3 5" xfId="24232"/>
    <cellStyle name="Cálculo 6 5 3 6" xfId="25408"/>
    <cellStyle name="Cálculo 6 5 3 7" xfId="24366"/>
    <cellStyle name="Cálculo 6 5 3 8" xfId="33423"/>
    <cellStyle name="Cálculo 6 5 3 9" xfId="37098"/>
    <cellStyle name="Cálculo 6 5 4" xfId="4528"/>
    <cellStyle name="Cálculo 6 5 4 2" xfId="5695"/>
    <cellStyle name="Cálculo 6 5 4 2 2" xfId="14849"/>
    <cellStyle name="Cálculo 6 5 4 2 3" xfId="21845"/>
    <cellStyle name="Cálculo 6 5 4 2 4" xfId="27056"/>
    <cellStyle name="Cálculo 6 5 4 2 5" xfId="32740"/>
    <cellStyle name="Cálculo 6 5 4 2 6" xfId="36415"/>
    <cellStyle name="Cálculo 6 5 4 2 7" xfId="39141"/>
    <cellStyle name="Cálculo 6 5 4 3" xfId="13682"/>
    <cellStyle name="Cálculo 6 5 4 4" xfId="20680"/>
    <cellStyle name="Cálculo 6 5 4 5" xfId="22761"/>
    <cellStyle name="Cálculo 6 5 4 6" xfId="26711"/>
    <cellStyle name="Cálculo 6 5 4 7" xfId="15439"/>
    <cellStyle name="Cálculo 6 5 4 8" xfId="9688"/>
    <cellStyle name="Cálculo 6 5 4 9" xfId="35045"/>
    <cellStyle name="Cálculo 6 5 5" xfId="4782"/>
    <cellStyle name="Cálculo 6 5 5 2" xfId="5696"/>
    <cellStyle name="Cálculo 6 5 5 2 2" xfId="14850"/>
    <cellStyle name="Cálculo 6 5 5 2 3" xfId="21846"/>
    <cellStyle name="Cálculo 6 5 5 2 4" xfId="17492"/>
    <cellStyle name="Cálculo 6 5 5 2 5" xfId="32741"/>
    <cellStyle name="Cálculo 6 5 5 2 6" xfId="36416"/>
    <cellStyle name="Cálculo 6 5 5 2 7" xfId="39142"/>
    <cellStyle name="Cálculo 6 5 5 3" xfId="13936"/>
    <cellStyle name="Cálculo 6 5 5 4" xfId="20934"/>
    <cellStyle name="Cálculo 6 5 5 5" xfId="27444"/>
    <cellStyle name="Cálculo 6 5 5 6" xfId="28172"/>
    <cellStyle name="Cálculo 6 5 5 7" xfId="18323"/>
    <cellStyle name="Cálculo 6 5 5 8" xfId="32136"/>
    <cellStyle name="Cálculo 6 5 5 9" xfId="35811"/>
    <cellStyle name="Cálculo 6 5 6" xfId="5028"/>
    <cellStyle name="Cálculo 6 5 6 2" xfId="5697"/>
    <cellStyle name="Cálculo 6 5 6 2 2" xfId="14851"/>
    <cellStyle name="Cálculo 6 5 6 2 3" xfId="21847"/>
    <cellStyle name="Cálculo 6 5 6 2 4" xfId="27059"/>
    <cellStyle name="Cálculo 6 5 6 2 5" xfId="32742"/>
    <cellStyle name="Cálculo 6 5 6 2 6" xfId="36417"/>
    <cellStyle name="Cálculo 6 5 6 2 7" xfId="39143"/>
    <cellStyle name="Cálculo 6 5 6 3" xfId="14182"/>
    <cellStyle name="Cálculo 6 5 6 4" xfId="21180"/>
    <cellStyle name="Cálculo 6 5 6 5" xfId="27322"/>
    <cellStyle name="Cálculo 6 5 6 6" xfId="26788"/>
    <cellStyle name="Cálculo 6 5 6 7" xfId="32074"/>
    <cellStyle name="Cálculo 6 5 6 8" xfId="35752"/>
    <cellStyle name="Cálculo 6 5 6 9" xfId="38663"/>
    <cellStyle name="Cálculo 6 5 7" xfId="5692"/>
    <cellStyle name="Cálculo 6 5 7 2" xfId="14846"/>
    <cellStyle name="Cálculo 6 5 7 3" xfId="21842"/>
    <cellStyle name="Cálculo 6 5 7 4" xfId="15469"/>
    <cellStyle name="Cálculo 6 5 7 5" xfId="32737"/>
    <cellStyle name="Cálculo 6 5 7 6" xfId="36412"/>
    <cellStyle name="Cálculo 6 5 7 7" xfId="39138"/>
    <cellStyle name="Cálculo 6 5 8" xfId="11562"/>
    <cellStyle name="Cálculo 6 5 9" xfId="18565"/>
    <cellStyle name="Cálculo 6 6" xfId="2610"/>
    <cellStyle name="Cálculo 6 6 10" xfId="9939"/>
    <cellStyle name="Cálculo 6 6 11" xfId="25070"/>
    <cellStyle name="Cálculo 6 6 12" xfId="31504"/>
    <cellStyle name="Cálculo 6 6 13" xfId="35220"/>
    <cellStyle name="Cálculo 6 6 2" xfId="3869"/>
    <cellStyle name="Cálculo 6 6 2 2" xfId="5699"/>
    <cellStyle name="Cálculo 6 6 2 2 2" xfId="14853"/>
    <cellStyle name="Cálculo 6 6 2 2 3" xfId="21849"/>
    <cellStyle name="Cálculo 6 6 2 2 4" xfId="27060"/>
    <cellStyle name="Cálculo 6 6 2 2 5" xfId="32744"/>
    <cellStyle name="Cálculo 6 6 2 2 6" xfId="36419"/>
    <cellStyle name="Cálculo 6 6 2 2 7" xfId="39145"/>
    <cellStyle name="Cálculo 6 6 2 3" xfId="13023"/>
    <cellStyle name="Cálculo 6 6 2 4" xfId="20022"/>
    <cellStyle name="Cálculo 6 6 2 5" xfId="22557"/>
    <cellStyle name="Cálculo 6 6 2 6" xfId="17636"/>
    <cellStyle name="Cálculo 6 6 2 7" xfId="28643"/>
    <cellStyle name="Cálculo 6 6 2 8" xfId="31151"/>
    <cellStyle name="Cálculo 6 6 2 9" xfId="35016"/>
    <cellStyle name="Cálculo 6 6 3" xfId="4333"/>
    <cellStyle name="Cálculo 6 6 3 2" xfId="5700"/>
    <cellStyle name="Cálculo 6 6 3 2 2" xfId="14854"/>
    <cellStyle name="Cálculo 6 6 3 2 3" xfId="21850"/>
    <cellStyle name="Cálculo 6 6 3 2 4" xfId="19731"/>
    <cellStyle name="Cálculo 6 6 3 2 5" xfId="32745"/>
    <cellStyle name="Cálculo 6 6 3 2 6" xfId="36420"/>
    <cellStyle name="Cálculo 6 6 3 2 7" xfId="39146"/>
    <cellStyle name="Cálculo 6 6 3 3" xfId="13487"/>
    <cellStyle name="Cálculo 6 6 3 4" xfId="20485"/>
    <cellStyle name="Cálculo 6 6 3 5" xfId="21320"/>
    <cellStyle name="Cálculo 6 6 3 6" xfId="17336"/>
    <cellStyle name="Cálculo 6 6 3 7" xfId="17091"/>
    <cellStyle name="Cálculo 6 6 3 8" xfId="33329"/>
    <cellStyle name="Cálculo 6 6 3 9" xfId="37004"/>
    <cellStyle name="Cálculo 6 6 4" xfId="4592"/>
    <cellStyle name="Cálculo 6 6 4 2" xfId="5701"/>
    <cellStyle name="Cálculo 6 6 4 2 2" xfId="14855"/>
    <cellStyle name="Cálculo 6 6 4 2 3" xfId="21851"/>
    <cellStyle name="Cálculo 6 6 4 2 4" xfId="27061"/>
    <cellStyle name="Cálculo 6 6 4 2 5" xfId="32746"/>
    <cellStyle name="Cálculo 6 6 4 2 6" xfId="36421"/>
    <cellStyle name="Cálculo 6 6 4 2 7" xfId="39147"/>
    <cellStyle name="Cálculo 6 6 4 3" xfId="13746"/>
    <cellStyle name="Cálculo 6 6 4 4" xfId="20744"/>
    <cellStyle name="Cálculo 6 6 4 5" xfId="17185"/>
    <cellStyle name="Cálculo 6 6 4 6" xfId="29245"/>
    <cellStyle name="Cálculo 6 6 4 7" xfId="25566"/>
    <cellStyle name="Cálculo 6 6 4 8" xfId="32223"/>
    <cellStyle name="Cálculo 6 6 4 9" xfId="35898"/>
    <cellStyle name="Cálculo 6 6 5" xfId="4842"/>
    <cellStyle name="Cálculo 6 6 5 2" xfId="5702"/>
    <cellStyle name="Cálculo 6 6 5 2 2" xfId="14856"/>
    <cellStyle name="Cálculo 6 6 5 2 3" xfId="21852"/>
    <cellStyle name="Cálculo 6 6 5 2 4" xfId="27055"/>
    <cellStyle name="Cálculo 6 6 5 2 5" xfId="32747"/>
    <cellStyle name="Cálculo 6 6 5 2 6" xfId="36422"/>
    <cellStyle name="Cálculo 6 6 5 2 7" xfId="39148"/>
    <cellStyle name="Cálculo 6 6 5 3" xfId="13996"/>
    <cellStyle name="Cálculo 6 6 5 4" xfId="20994"/>
    <cellStyle name="Cálculo 6 6 5 5" xfId="24802"/>
    <cellStyle name="Cálculo 6 6 5 6" xfId="17060"/>
    <cellStyle name="Cálculo 6 6 5 7" xfId="26454"/>
    <cellStyle name="Cálculo 6 6 5 8" xfId="32107"/>
    <cellStyle name="Cálculo 6 6 5 9" xfId="35782"/>
    <cellStyle name="Cálculo 6 6 6" xfId="5698"/>
    <cellStyle name="Cálculo 6 6 6 2" xfId="14852"/>
    <cellStyle name="Cálculo 6 6 6 3" xfId="21848"/>
    <cellStyle name="Cálculo 6 6 6 4" xfId="9369"/>
    <cellStyle name="Cálculo 6 6 6 5" xfId="32743"/>
    <cellStyle name="Cálculo 6 6 6 6" xfId="36418"/>
    <cellStyle name="Cálculo 6 6 6 7" xfId="39144"/>
    <cellStyle name="Cálculo 6 6 7" xfId="11764"/>
    <cellStyle name="Cálculo 6 6 8" xfId="18767"/>
    <cellStyle name="Cálculo 6 6 9" xfId="25415"/>
    <cellStyle name="Cálculo 6 7" xfId="3173"/>
    <cellStyle name="Cálculo 6 7 2" xfId="5703"/>
    <cellStyle name="Cálculo 6 7 2 2" xfId="14857"/>
    <cellStyle name="Cálculo 6 7 2 3" xfId="21853"/>
    <cellStyle name="Cálculo 6 7 2 4" xfId="24411"/>
    <cellStyle name="Cálculo 6 7 2 5" xfId="32748"/>
    <cellStyle name="Cálculo 6 7 2 6" xfId="36423"/>
    <cellStyle name="Cálculo 6 7 2 7" xfId="39149"/>
    <cellStyle name="Cálculo 6 7 3" xfId="12327"/>
    <cellStyle name="Cálculo 6 7 4" xfId="19330"/>
    <cellStyle name="Cálculo 6 7 5" xfId="28240"/>
    <cellStyle name="Cálculo 6 7 6" xfId="26456"/>
    <cellStyle name="Cálculo 6 7 7" xfId="25399"/>
    <cellStyle name="Cálculo 6 7 8" xfId="9166"/>
    <cellStyle name="Cálculo 6 7 9" xfId="31460"/>
    <cellStyle name="Cálculo 6 8" xfId="2979"/>
    <cellStyle name="Cálculo 6 8 2" xfId="5704"/>
    <cellStyle name="Cálculo 6 8 2 2" xfId="14858"/>
    <cellStyle name="Cálculo 6 8 2 3" xfId="21854"/>
    <cellStyle name="Cálculo 6 8 2 4" xfId="18156"/>
    <cellStyle name="Cálculo 6 8 2 5" xfId="32749"/>
    <cellStyle name="Cálculo 6 8 2 6" xfId="36424"/>
    <cellStyle name="Cálculo 6 8 2 7" xfId="39150"/>
    <cellStyle name="Cálculo 6 8 3" xfId="12133"/>
    <cellStyle name="Cálculo 6 8 4" xfId="19136"/>
    <cellStyle name="Cálculo 6 8 5" xfId="24677"/>
    <cellStyle name="Cálculo 6 8 6" xfId="23045"/>
    <cellStyle name="Cálculo 6 8 7" xfId="29845"/>
    <cellStyle name="Cálculo 6 8 8" xfId="33821"/>
    <cellStyle name="Cálculo 6 8 9" xfId="37383"/>
    <cellStyle name="Cálculo 6 9" xfId="3183"/>
    <cellStyle name="Cálculo 6 9 2" xfId="5705"/>
    <cellStyle name="Cálculo 6 9 2 2" xfId="14859"/>
    <cellStyle name="Cálculo 6 9 2 3" xfId="21855"/>
    <cellStyle name="Cálculo 6 9 2 4" xfId="27063"/>
    <cellStyle name="Cálculo 6 9 2 5" xfId="32750"/>
    <cellStyle name="Cálculo 6 9 2 6" xfId="36425"/>
    <cellStyle name="Cálculo 6 9 2 7" xfId="39151"/>
    <cellStyle name="Cálculo 6 9 3" xfId="12337"/>
    <cellStyle name="Cálculo 6 9 4" xfId="19340"/>
    <cellStyle name="Cálculo 6 9 5" xfId="28235"/>
    <cellStyle name="Cálculo 6 9 6" xfId="28783"/>
    <cellStyle name="Cálculo 6 9 7" xfId="26455"/>
    <cellStyle name="Cálculo 6 9 8" xfId="25710"/>
    <cellStyle name="Cálculo 6 9 9" xfId="23198"/>
    <cellStyle name="Cálculo 7" xfId="9120"/>
    <cellStyle name="Cálculo 7 2" xfId="18251"/>
    <cellStyle name="Cálculo 7 3" xfId="25237"/>
    <cellStyle name="Cálculo 7 4" xfId="25503"/>
    <cellStyle name="Cálculo 7 5" xfId="35541"/>
    <cellStyle name="Cálculo 7 6" xfId="38463"/>
    <cellStyle name="Cálculo 8" xfId="9121"/>
    <cellStyle name="Cálculo 8 2" xfId="18252"/>
    <cellStyle name="Cálculo 8 3" xfId="25238"/>
    <cellStyle name="Cálculo 8 4" xfId="22876"/>
    <cellStyle name="Cálculo 8 5" xfId="35542"/>
    <cellStyle name="Cálculo 8 6" xfId="38464"/>
    <cellStyle name="Cálculo 9" xfId="9122"/>
    <cellStyle name="Cálculo 9 2" xfId="18253"/>
    <cellStyle name="Cálculo 9 3" xfId="25239"/>
    <cellStyle name="Cálculo 9 4" xfId="25502"/>
    <cellStyle name="Cálculo 9 5" xfId="35543"/>
    <cellStyle name="Cálculo 9 6" xfId="38465"/>
    <cellStyle name="Célula de Verificação 2" xfId="34"/>
    <cellStyle name="Célula Vinculada 2" xfId="35"/>
    <cellStyle name="Célula Vinculada 3" xfId="325"/>
    <cellStyle name="Comma [0]" xfId="36"/>
    <cellStyle name="Comma [0] 2" xfId="326"/>
    <cellStyle name="Comma [0] 2 2" xfId="327"/>
    <cellStyle name="Comma [0] 3" xfId="328"/>
    <cellStyle name="Currency [0]" xfId="37"/>
    <cellStyle name="Currency [0] 2" xfId="329"/>
    <cellStyle name="Currency [0] 2 2" xfId="330"/>
    <cellStyle name="Currency [0] 3" xfId="331"/>
    <cellStyle name="Ênfase1 2" xfId="38"/>
    <cellStyle name="Ênfase1 3" xfId="332"/>
    <cellStyle name="Ênfase2 2" xfId="39"/>
    <cellStyle name="Ênfase2 2 2" xfId="333"/>
    <cellStyle name="Ênfase2 3" xfId="334"/>
    <cellStyle name="Ênfase3 2" xfId="40"/>
    <cellStyle name="Ênfase3 2 2" xfId="335"/>
    <cellStyle name="Ênfase3 3" xfId="336"/>
    <cellStyle name="Ênfase4 2" xfId="41"/>
    <cellStyle name="Ênfase4 2 2" xfId="337"/>
    <cellStyle name="Ênfase4 3" xfId="338"/>
    <cellStyle name="Ênfase5 2" xfId="42"/>
    <cellStyle name="Ênfase5 2 2" xfId="339"/>
    <cellStyle name="Ênfase5 3" xfId="340"/>
    <cellStyle name="Ênfase6 2" xfId="43"/>
    <cellStyle name="Ênfase6 3" xfId="341"/>
    <cellStyle name="Entrada 10" xfId="9123"/>
    <cellStyle name="Entrada 10 2" xfId="18254"/>
    <cellStyle name="Entrada 10 3" xfId="25240"/>
    <cellStyle name="Entrada 10 4" xfId="24132"/>
    <cellStyle name="Entrada 10 5" xfId="35544"/>
    <cellStyle name="Entrada 10 6" xfId="38466"/>
    <cellStyle name="Entrada 11" xfId="9124"/>
    <cellStyle name="Entrada 11 2" xfId="18255"/>
    <cellStyle name="Entrada 11 3" xfId="25241"/>
    <cellStyle name="Entrada 11 4" xfId="25117"/>
    <cellStyle name="Entrada 11 5" xfId="35545"/>
    <cellStyle name="Entrada 11 6" xfId="38467"/>
    <cellStyle name="Entrada 2" xfId="44"/>
    <cellStyle name="Entrada 2 10" xfId="24419"/>
    <cellStyle name="Entrada 2 11" xfId="25350"/>
    <cellStyle name="Entrada 2 12" xfId="28983"/>
    <cellStyle name="Entrada 2 13" xfId="25811"/>
    <cellStyle name="Entrada 2 14" xfId="31270"/>
    <cellStyle name="Entrada 2 2" xfId="342"/>
    <cellStyle name="Entrada 2 2 10" xfId="3101"/>
    <cellStyle name="Entrada 2 2 10 2" xfId="5707"/>
    <cellStyle name="Entrada 2 2 10 2 2" xfId="14861"/>
    <cellStyle name="Entrada 2 2 10 2 3" xfId="21857"/>
    <cellStyle name="Entrada 2 2 10 2 4" xfId="27064"/>
    <cellStyle name="Entrada 2 2 10 2 5" xfId="32752"/>
    <cellStyle name="Entrada 2 2 10 2 6" xfId="36427"/>
    <cellStyle name="Entrada 2 2 10 2 7" xfId="39153"/>
    <cellStyle name="Entrada 2 2 10 3" xfId="12255"/>
    <cellStyle name="Entrada 2 2 10 4" xfId="19258"/>
    <cellStyle name="Entrada 2 2 10 5" xfId="24005"/>
    <cellStyle name="Entrada 2 2 10 6" xfId="26422"/>
    <cellStyle name="Entrada 2 2 10 7" xfId="25652"/>
    <cellStyle name="Entrada 2 2 10 8" xfId="31577"/>
    <cellStyle name="Entrada 2 2 10 9" xfId="35287"/>
    <cellStyle name="Entrada 2 2 11" xfId="2996"/>
    <cellStyle name="Entrada 2 2 11 2" xfId="5708"/>
    <cellStyle name="Entrada 2 2 11 2 2" xfId="14862"/>
    <cellStyle name="Entrada 2 2 11 2 3" xfId="21858"/>
    <cellStyle name="Entrada 2 2 11 2 4" xfId="27062"/>
    <cellStyle name="Entrada 2 2 11 2 5" xfId="32753"/>
    <cellStyle name="Entrada 2 2 11 2 6" xfId="36428"/>
    <cellStyle name="Entrada 2 2 11 2 7" xfId="39154"/>
    <cellStyle name="Entrada 2 2 11 3" xfId="12150"/>
    <cellStyle name="Entrada 2 2 11 4" xfId="19153"/>
    <cellStyle name="Entrada 2 2 11 5" xfId="25164"/>
    <cellStyle name="Entrada 2 2 11 6" xfId="10068"/>
    <cellStyle name="Entrada 2 2 11 7" xfId="29836"/>
    <cellStyle name="Entrada 2 2 11 8" xfId="33813"/>
    <cellStyle name="Entrada 2 2 11 9" xfId="37375"/>
    <cellStyle name="Entrada 2 2 12" xfId="3792"/>
    <cellStyle name="Entrada 2 2 12 2" xfId="5709"/>
    <cellStyle name="Entrada 2 2 12 2 2" xfId="14863"/>
    <cellStyle name="Entrada 2 2 12 2 3" xfId="21859"/>
    <cellStyle name="Entrada 2 2 12 2 4" xfId="24372"/>
    <cellStyle name="Entrada 2 2 12 2 5" xfId="32754"/>
    <cellStyle name="Entrada 2 2 12 2 6" xfId="36429"/>
    <cellStyle name="Entrada 2 2 12 2 7" xfId="39155"/>
    <cellStyle name="Entrada 2 2 12 3" xfId="12946"/>
    <cellStyle name="Entrada 2 2 12 4" xfId="19945"/>
    <cellStyle name="Entrada 2 2 12 5" xfId="19672"/>
    <cellStyle name="Entrada 2 2 12 6" xfId="21271"/>
    <cellStyle name="Entrada 2 2 12 7" xfId="17567"/>
    <cellStyle name="Entrada 2 2 12 8" xfId="24136"/>
    <cellStyle name="Entrada 2 2 12 9" xfId="35017"/>
    <cellStyle name="Entrada 2 2 13" xfId="5706"/>
    <cellStyle name="Entrada 2 2 13 2" xfId="14860"/>
    <cellStyle name="Entrada 2 2 13 3" xfId="21856"/>
    <cellStyle name="Entrada 2 2 13 4" xfId="9206"/>
    <cellStyle name="Entrada 2 2 13 5" xfId="32751"/>
    <cellStyle name="Entrada 2 2 13 6" xfId="36426"/>
    <cellStyle name="Entrada 2 2 13 7" xfId="39152"/>
    <cellStyle name="Entrada 2 2 14" xfId="9500"/>
    <cellStyle name="Entrada 2 2 15" xfId="17952"/>
    <cellStyle name="Entrada 2 2 16" xfId="29312"/>
    <cellStyle name="Entrada 2 2 17" xfId="25581"/>
    <cellStyle name="Entrada 2 2 18" xfId="31733"/>
    <cellStyle name="Entrada 2 2 19" xfId="35413"/>
    <cellStyle name="Entrada 2 2 2" xfId="343"/>
    <cellStyle name="Entrada 2 2 2 10" xfId="2997"/>
    <cellStyle name="Entrada 2 2 2 10 2" xfId="5711"/>
    <cellStyle name="Entrada 2 2 2 10 2 2" xfId="14865"/>
    <cellStyle name="Entrada 2 2 2 10 2 3" xfId="21861"/>
    <cellStyle name="Entrada 2 2 2 10 2 4" xfId="27065"/>
    <cellStyle name="Entrada 2 2 2 10 2 5" xfId="32756"/>
    <cellStyle name="Entrada 2 2 2 10 2 6" xfId="36431"/>
    <cellStyle name="Entrada 2 2 2 10 2 7" xfId="39157"/>
    <cellStyle name="Entrada 2 2 2 10 3" xfId="12151"/>
    <cellStyle name="Entrada 2 2 2 10 4" xfId="19154"/>
    <cellStyle name="Entrada 2 2 2 10 5" xfId="24684"/>
    <cellStyle name="Entrada 2 2 2 10 6" xfId="17595"/>
    <cellStyle name="Entrada 2 2 2 10 7" xfId="22668"/>
    <cellStyle name="Entrada 2 2 2 10 8" xfId="20063"/>
    <cellStyle name="Entrada 2 2 2 10 9" xfId="31412"/>
    <cellStyle name="Entrada 2 2 2 11" xfId="2965"/>
    <cellStyle name="Entrada 2 2 2 11 2" xfId="5712"/>
    <cellStyle name="Entrada 2 2 2 11 2 2" xfId="14866"/>
    <cellStyle name="Entrada 2 2 2 11 2 3" xfId="21862"/>
    <cellStyle name="Entrada 2 2 2 11 2 4" xfId="29506"/>
    <cellStyle name="Entrada 2 2 2 11 2 5" xfId="32757"/>
    <cellStyle name="Entrada 2 2 2 11 2 6" xfId="36432"/>
    <cellStyle name="Entrada 2 2 2 11 2 7" xfId="39158"/>
    <cellStyle name="Entrada 2 2 2 11 3" xfId="12119"/>
    <cellStyle name="Entrada 2 2 2 11 4" xfId="19122"/>
    <cellStyle name="Entrada 2 2 2 11 5" xfId="25154"/>
    <cellStyle name="Entrada 2 2 2 11 6" xfId="26389"/>
    <cellStyle name="Entrada 2 2 2 11 7" xfId="22453"/>
    <cellStyle name="Entrada 2 2 2 11 8" xfId="9910"/>
    <cellStyle name="Entrada 2 2 2 11 9" xfId="31414"/>
    <cellStyle name="Entrada 2 2 2 12" xfId="5710"/>
    <cellStyle name="Entrada 2 2 2 12 2" xfId="14864"/>
    <cellStyle name="Entrada 2 2 2 12 3" xfId="21860"/>
    <cellStyle name="Entrada 2 2 2 12 4" xfId="27066"/>
    <cellStyle name="Entrada 2 2 2 12 5" xfId="32755"/>
    <cellStyle name="Entrada 2 2 2 12 6" xfId="36430"/>
    <cellStyle name="Entrada 2 2 2 12 7" xfId="39156"/>
    <cellStyle name="Entrada 2 2 2 13" xfId="9501"/>
    <cellStyle name="Entrada 2 2 2 14" xfId="17951"/>
    <cellStyle name="Entrada 2 2 2 15" xfId="29315"/>
    <cellStyle name="Entrada 2 2 2 16" xfId="25583"/>
    <cellStyle name="Entrada 2 2 2 17" xfId="31736"/>
    <cellStyle name="Entrada 2 2 2 18" xfId="35416"/>
    <cellStyle name="Entrada 2 2 2 19" xfId="38451"/>
    <cellStyle name="Entrada 2 2 2 2" xfId="1870"/>
    <cellStyle name="Entrada 2 2 2 2 10" xfId="28565"/>
    <cellStyle name="Entrada 2 2 2 2 11" xfId="22539"/>
    <cellStyle name="Entrada 2 2 2 2 12" xfId="25942"/>
    <cellStyle name="Entrada 2 2 2 2 13" xfId="31056"/>
    <cellStyle name="Entrada 2 2 2 2 14" xfId="34948"/>
    <cellStyle name="Entrada 2 2 2 2 2" xfId="2567"/>
    <cellStyle name="Entrada 2 2 2 2 2 2" xfId="5714"/>
    <cellStyle name="Entrada 2 2 2 2 2 2 2" xfId="14868"/>
    <cellStyle name="Entrada 2 2 2 2 2 2 3" xfId="21864"/>
    <cellStyle name="Entrada 2 2 2 2 2 2 4" xfId="27067"/>
    <cellStyle name="Entrada 2 2 2 2 2 2 5" xfId="32759"/>
    <cellStyle name="Entrada 2 2 2 2 2 2 6" xfId="36434"/>
    <cellStyle name="Entrada 2 2 2 2 2 2 7" xfId="39160"/>
    <cellStyle name="Entrada 2 2 2 2 2 3" xfId="11721"/>
    <cellStyle name="Entrada 2 2 2 2 2 4" xfId="18724"/>
    <cellStyle name="Entrada 2 2 2 2 2 5" xfId="21341"/>
    <cellStyle name="Entrada 2 2 2 2 2 6" xfId="19595"/>
    <cellStyle name="Entrada 2 2 2 2 2 7" xfId="30048"/>
    <cellStyle name="Entrada 2 2 2 2 2 8" xfId="9609"/>
    <cellStyle name="Entrada 2 2 2 2 2 9" xfId="34973"/>
    <cellStyle name="Entrada 2 2 2 2 3" xfId="3756"/>
    <cellStyle name="Entrada 2 2 2 2 3 2" xfId="5715"/>
    <cellStyle name="Entrada 2 2 2 2 3 2 2" xfId="14869"/>
    <cellStyle name="Entrada 2 2 2 2 3 2 3" xfId="21865"/>
    <cellStyle name="Entrada 2 2 2 2 3 2 4" xfId="25161"/>
    <cellStyle name="Entrada 2 2 2 2 3 2 5" xfId="32760"/>
    <cellStyle name="Entrada 2 2 2 2 3 2 6" xfId="36435"/>
    <cellStyle name="Entrada 2 2 2 2 3 2 7" xfId="39161"/>
    <cellStyle name="Entrada 2 2 2 2 3 3" xfId="12910"/>
    <cellStyle name="Entrada 2 2 2 2 3 4" xfId="19909"/>
    <cellStyle name="Entrada 2 2 2 2 3 5" xfId="24160"/>
    <cellStyle name="Entrada 2 2 2 2 3 6" xfId="9625"/>
    <cellStyle name="Entrada 2 2 2 2 3 7" xfId="27307"/>
    <cellStyle name="Entrada 2 2 2 2 3 8" xfId="33536"/>
    <cellStyle name="Entrada 2 2 2 2 3 9" xfId="37204"/>
    <cellStyle name="Entrada 2 2 2 2 4" xfId="4258"/>
    <cellStyle name="Entrada 2 2 2 2 4 2" xfId="5716"/>
    <cellStyle name="Entrada 2 2 2 2 4 2 2" xfId="14870"/>
    <cellStyle name="Entrada 2 2 2 2 4 2 3" xfId="21866"/>
    <cellStyle name="Entrada 2 2 2 2 4 2 4" xfId="24903"/>
    <cellStyle name="Entrada 2 2 2 2 4 2 5" xfId="32761"/>
    <cellStyle name="Entrada 2 2 2 2 4 2 6" xfId="36436"/>
    <cellStyle name="Entrada 2 2 2 2 4 2 7" xfId="39162"/>
    <cellStyle name="Entrada 2 2 2 2 4 3" xfId="13412"/>
    <cellStyle name="Entrada 2 2 2 2 4 4" xfId="20410"/>
    <cellStyle name="Entrada 2 2 2 2 4 5" xfId="27703"/>
    <cellStyle name="Entrada 2 2 2 2 4 6" xfId="19761"/>
    <cellStyle name="Entrada 2 2 2 2 4 7" xfId="31905"/>
    <cellStyle name="Entrada 2 2 2 2 4 8" xfId="31890"/>
    <cellStyle name="Entrada 2 2 2 2 4 9" xfId="35538"/>
    <cellStyle name="Entrada 2 2 2 2 5" xfId="2872"/>
    <cellStyle name="Entrada 2 2 2 2 5 2" xfId="5717"/>
    <cellStyle name="Entrada 2 2 2 2 5 2 2" xfId="14871"/>
    <cellStyle name="Entrada 2 2 2 2 5 2 3" xfId="21867"/>
    <cellStyle name="Entrada 2 2 2 2 5 2 4" xfId="25176"/>
    <cellStyle name="Entrada 2 2 2 2 5 2 5" xfId="32762"/>
    <cellStyle name="Entrada 2 2 2 2 5 2 6" xfId="36437"/>
    <cellStyle name="Entrada 2 2 2 2 5 2 7" xfId="39163"/>
    <cellStyle name="Entrada 2 2 2 2 5 3" xfId="12026"/>
    <cellStyle name="Entrada 2 2 2 2 5 4" xfId="19029"/>
    <cellStyle name="Entrada 2 2 2 2 5 5" xfId="17438"/>
    <cellStyle name="Entrada 2 2 2 2 5 6" xfId="18373"/>
    <cellStyle name="Entrada 2 2 2 2 5 7" xfId="29898"/>
    <cellStyle name="Entrada 2 2 2 2 5 8" xfId="33875"/>
    <cellStyle name="Entrada 2 2 2 2 5 9" xfId="37437"/>
    <cellStyle name="Entrada 2 2 2 2 6" xfId="2975"/>
    <cellStyle name="Entrada 2 2 2 2 6 2" xfId="5718"/>
    <cellStyle name="Entrada 2 2 2 2 6 2 2" xfId="14872"/>
    <cellStyle name="Entrada 2 2 2 2 6 2 3" xfId="21868"/>
    <cellStyle name="Entrada 2 2 2 2 6 2 4" xfId="29507"/>
    <cellStyle name="Entrada 2 2 2 2 6 2 5" xfId="32763"/>
    <cellStyle name="Entrada 2 2 2 2 6 2 6" xfId="36438"/>
    <cellStyle name="Entrada 2 2 2 2 6 2 7" xfId="39164"/>
    <cellStyle name="Entrada 2 2 2 2 6 3" xfId="12129"/>
    <cellStyle name="Entrada 2 2 2 2 6 4" xfId="19132"/>
    <cellStyle name="Entrada 2 2 2 2 6 5" xfId="17436"/>
    <cellStyle name="Entrada 2 2 2 2 6 6" xfId="23145"/>
    <cellStyle name="Entrada 2 2 2 2 6 7" xfId="29847"/>
    <cellStyle name="Entrada 2 2 2 2 6 8" xfId="31554"/>
    <cellStyle name="Entrada 2 2 2 2 6 9" xfId="35270"/>
    <cellStyle name="Entrada 2 2 2 2 7" xfId="5713"/>
    <cellStyle name="Entrada 2 2 2 2 7 2" xfId="14867"/>
    <cellStyle name="Entrada 2 2 2 2 7 3" xfId="21863"/>
    <cellStyle name="Entrada 2 2 2 2 7 4" xfId="24305"/>
    <cellStyle name="Entrada 2 2 2 2 7 5" xfId="32758"/>
    <cellStyle name="Entrada 2 2 2 2 7 6" xfId="36433"/>
    <cellStyle name="Entrada 2 2 2 2 7 7" xfId="39159"/>
    <cellStyle name="Entrada 2 2 2 2 8" xfId="11024"/>
    <cellStyle name="Entrada 2 2 2 2 9" xfId="15493"/>
    <cellStyle name="Entrada 2 2 2 3" xfId="2274"/>
    <cellStyle name="Entrada 2 2 2 3 10" xfId="17282"/>
    <cellStyle name="Entrada 2 2 2 3 11" xfId="25055"/>
    <cellStyle name="Entrada 2 2 2 3 12" xfId="22472"/>
    <cellStyle name="Entrada 2 2 2 3 13" xfId="23110"/>
    <cellStyle name="Entrada 2 2 2 3 14" xfId="18116"/>
    <cellStyle name="Entrada 2 2 2 3 2" xfId="2674"/>
    <cellStyle name="Entrada 2 2 2 3 2 2" xfId="5720"/>
    <cellStyle name="Entrada 2 2 2 3 2 2 2" xfId="14874"/>
    <cellStyle name="Entrada 2 2 2 3 2 2 3" xfId="21870"/>
    <cellStyle name="Entrada 2 2 2 3 2 2 4" xfId="24902"/>
    <cellStyle name="Entrada 2 2 2 3 2 2 5" xfId="32765"/>
    <cellStyle name="Entrada 2 2 2 3 2 2 6" xfId="36440"/>
    <cellStyle name="Entrada 2 2 2 3 2 2 7" xfId="39166"/>
    <cellStyle name="Entrada 2 2 2 3 2 3" xfId="11828"/>
    <cellStyle name="Entrada 2 2 2 3 2 4" xfId="18831"/>
    <cellStyle name="Entrada 2 2 2 3 2 5" xfId="18239"/>
    <cellStyle name="Entrada 2 2 2 3 2 6" xfId="19468"/>
    <cellStyle name="Entrada 2 2 2 3 2 7" xfId="29996"/>
    <cellStyle name="Entrada 2 2 2 3 2 8" xfId="33973"/>
    <cellStyle name="Entrada 2 2 2 3 2 9" xfId="37535"/>
    <cellStyle name="Entrada 2 2 2 3 3" xfId="3956"/>
    <cellStyle name="Entrada 2 2 2 3 3 2" xfId="5721"/>
    <cellStyle name="Entrada 2 2 2 3 3 2 2" xfId="14875"/>
    <cellStyle name="Entrada 2 2 2 3 3 2 3" xfId="21871"/>
    <cellStyle name="Entrada 2 2 2 3 3 2 4" xfId="17024"/>
    <cellStyle name="Entrada 2 2 2 3 3 2 5" xfId="32766"/>
    <cellStyle name="Entrada 2 2 2 3 3 2 6" xfId="36441"/>
    <cellStyle name="Entrada 2 2 2 3 3 2 7" xfId="39167"/>
    <cellStyle name="Entrada 2 2 2 3 3 3" xfId="13110"/>
    <cellStyle name="Entrada 2 2 2 3 3 4" xfId="20108"/>
    <cellStyle name="Entrada 2 2 2 3 3 5" xfId="22964"/>
    <cellStyle name="Entrada 2 2 2 3 3 6" xfId="17090"/>
    <cellStyle name="Entrada 2 2 2 3 3 7" xfId="24489"/>
    <cellStyle name="Entrada 2 2 2 3 3 8" xfId="31662"/>
    <cellStyle name="Entrada 2 2 2 3 3 9" xfId="35342"/>
    <cellStyle name="Entrada 2 2 2 3 4" xfId="4394"/>
    <cellStyle name="Entrada 2 2 2 3 4 2" xfId="5722"/>
    <cellStyle name="Entrada 2 2 2 3 4 2 2" xfId="14876"/>
    <cellStyle name="Entrada 2 2 2 3 4 2 3" xfId="21872"/>
    <cellStyle name="Entrada 2 2 2 3 4 2 4" xfId="24901"/>
    <cellStyle name="Entrada 2 2 2 3 4 2 5" xfId="32767"/>
    <cellStyle name="Entrada 2 2 2 3 4 2 6" xfId="36442"/>
    <cellStyle name="Entrada 2 2 2 3 4 2 7" xfId="39168"/>
    <cellStyle name="Entrada 2 2 2 3 4 3" xfId="13548"/>
    <cellStyle name="Entrada 2 2 2 3 4 4" xfId="20546"/>
    <cellStyle name="Entrada 2 2 2 3 4 5" xfId="24744"/>
    <cellStyle name="Entrada 2 2 2 3 4 6" xfId="29229"/>
    <cellStyle name="Entrada 2 2 2 3 4 7" xfId="17920"/>
    <cellStyle name="Entrada 2 2 2 3 4 8" xfId="19616"/>
    <cellStyle name="Entrada 2 2 2 3 4 9" xfId="31251"/>
    <cellStyle name="Entrada 2 2 2 3 5" xfId="4648"/>
    <cellStyle name="Entrada 2 2 2 3 5 2" xfId="5723"/>
    <cellStyle name="Entrada 2 2 2 3 5 2 2" xfId="14877"/>
    <cellStyle name="Entrada 2 2 2 3 5 2 3" xfId="21873"/>
    <cellStyle name="Entrada 2 2 2 3 5 2 4" xfId="24897"/>
    <cellStyle name="Entrada 2 2 2 3 5 2 5" xfId="32768"/>
    <cellStyle name="Entrada 2 2 2 3 5 2 6" xfId="36443"/>
    <cellStyle name="Entrada 2 2 2 3 5 2 7" xfId="39169"/>
    <cellStyle name="Entrada 2 2 2 3 5 3" xfId="13802"/>
    <cellStyle name="Entrada 2 2 2 3 5 4" xfId="20800"/>
    <cellStyle name="Entrada 2 2 2 3 5 5" xfId="27513"/>
    <cellStyle name="Entrada 2 2 2 3 5 6" xfId="29258"/>
    <cellStyle name="Entrada 2 2 2 3 5 7" xfId="29398"/>
    <cellStyle name="Entrada 2 2 2 3 5 8" xfId="32194"/>
    <cellStyle name="Entrada 2 2 2 3 5 9" xfId="35869"/>
    <cellStyle name="Entrada 2 2 2 3 6" xfId="4894"/>
    <cellStyle name="Entrada 2 2 2 3 6 2" xfId="5724"/>
    <cellStyle name="Entrada 2 2 2 3 6 2 2" xfId="14878"/>
    <cellStyle name="Entrada 2 2 2 3 6 2 3" xfId="21874"/>
    <cellStyle name="Entrada 2 2 2 3 6 2 4" xfId="24894"/>
    <cellStyle name="Entrada 2 2 2 3 6 2 5" xfId="32769"/>
    <cellStyle name="Entrada 2 2 2 3 6 2 6" xfId="36444"/>
    <cellStyle name="Entrada 2 2 2 3 6 2 7" xfId="39170"/>
    <cellStyle name="Entrada 2 2 2 3 6 3" xfId="14048"/>
    <cellStyle name="Entrada 2 2 2 3 6 4" xfId="21046"/>
    <cellStyle name="Entrada 2 2 2 3 6 5" xfId="27391"/>
    <cellStyle name="Entrada 2 2 2 3 6 6" xfId="29282"/>
    <cellStyle name="Entrada 2 2 2 3 6 7" xfId="31940"/>
    <cellStyle name="Entrada 2 2 2 3 6 8" xfId="35618"/>
    <cellStyle name="Entrada 2 2 2 3 6 9" xfId="38529"/>
    <cellStyle name="Entrada 2 2 2 3 7" xfId="5719"/>
    <cellStyle name="Entrada 2 2 2 3 7 2" xfId="14873"/>
    <cellStyle name="Entrada 2 2 2 3 7 3" xfId="21869"/>
    <cellStyle name="Entrada 2 2 2 3 7 4" xfId="25177"/>
    <cellStyle name="Entrada 2 2 2 3 7 5" xfId="32764"/>
    <cellStyle name="Entrada 2 2 2 3 7 6" xfId="36439"/>
    <cellStyle name="Entrada 2 2 2 3 7 7" xfId="39165"/>
    <cellStyle name="Entrada 2 2 2 3 8" xfId="11428"/>
    <cellStyle name="Entrada 2 2 2 3 9" xfId="18431"/>
    <cellStyle name="Entrada 2 2 2 4" xfId="1797"/>
    <cellStyle name="Entrada 2 2 2 4 10" xfId="28603"/>
    <cellStyle name="Entrada 2 2 2 4 11" xfId="19718"/>
    <cellStyle name="Entrada 2 2 2 4 12" xfId="30932"/>
    <cellStyle name="Entrada 2 2 2 4 13" xfId="31054"/>
    <cellStyle name="Entrada 2 2 2 4 14" xfId="34944"/>
    <cellStyle name="Entrada 2 2 2 4 2" xfId="2545"/>
    <cellStyle name="Entrada 2 2 2 4 2 2" xfId="5726"/>
    <cellStyle name="Entrada 2 2 2 4 2 2 2" xfId="14880"/>
    <cellStyle name="Entrada 2 2 2 4 2 2 3" xfId="21876"/>
    <cellStyle name="Entrada 2 2 2 4 2 2 4" xfId="24899"/>
    <cellStyle name="Entrada 2 2 2 4 2 2 5" xfId="32771"/>
    <cellStyle name="Entrada 2 2 2 4 2 2 6" xfId="36446"/>
    <cellStyle name="Entrada 2 2 2 4 2 2 7" xfId="39172"/>
    <cellStyle name="Entrada 2 2 2 4 2 3" xfId="11699"/>
    <cellStyle name="Entrada 2 2 2 4 2 4" xfId="18702"/>
    <cellStyle name="Entrada 2 2 2 4 2 5" xfId="17958"/>
    <cellStyle name="Entrada 2 2 2 4 2 6" xfId="9219"/>
    <cellStyle name="Entrada 2 2 2 4 2 7" xfId="29094"/>
    <cellStyle name="Entrada 2 2 2 4 2 8" xfId="28476"/>
    <cellStyle name="Entrada 2 2 2 4 2 9" xfId="31433"/>
    <cellStyle name="Entrada 2 2 2 4 3" xfId="3716"/>
    <cellStyle name="Entrada 2 2 2 4 3 2" xfId="5727"/>
    <cellStyle name="Entrada 2 2 2 4 3 2 2" xfId="14881"/>
    <cellStyle name="Entrada 2 2 2 4 3 2 3" xfId="21877"/>
    <cellStyle name="Entrada 2 2 2 4 3 2 4" xfId="25175"/>
    <cellStyle name="Entrada 2 2 2 4 3 2 5" xfId="32772"/>
    <cellStyle name="Entrada 2 2 2 4 3 2 6" xfId="36447"/>
    <cellStyle name="Entrada 2 2 2 4 3 2 7" xfId="39173"/>
    <cellStyle name="Entrada 2 2 2 4 3 3" xfId="12870"/>
    <cellStyle name="Entrada 2 2 2 4 3 4" xfId="19869"/>
    <cellStyle name="Entrada 2 2 2 4 3 5" xfId="27966"/>
    <cellStyle name="Entrada 2 2 2 4 3 6" xfId="23237"/>
    <cellStyle name="Entrada 2 2 2 4 3 7" xfId="29000"/>
    <cellStyle name="Entrada 2 2 2 4 3 8" xfId="33556"/>
    <cellStyle name="Entrada 2 2 2 4 3 9" xfId="37224"/>
    <cellStyle name="Entrada 2 2 2 4 4" xfId="4221"/>
    <cellStyle name="Entrada 2 2 2 4 4 2" xfId="5728"/>
    <cellStyle name="Entrada 2 2 2 4 4 2 2" xfId="14882"/>
    <cellStyle name="Entrada 2 2 2 4 4 2 3" xfId="21878"/>
    <cellStyle name="Entrada 2 2 2 4 4 2 4" xfId="24898"/>
    <cellStyle name="Entrada 2 2 2 4 4 2 5" xfId="32773"/>
    <cellStyle name="Entrada 2 2 2 4 4 2 6" xfId="36448"/>
    <cellStyle name="Entrada 2 2 2 4 4 2 7" xfId="39174"/>
    <cellStyle name="Entrada 2 2 2 4 4 3" xfId="13375"/>
    <cellStyle name="Entrada 2 2 2 4 4 4" xfId="20373"/>
    <cellStyle name="Entrada 2 2 2 4 4 5" xfId="22674"/>
    <cellStyle name="Entrada 2 2 2 4 4 6" xfId="25043"/>
    <cellStyle name="Entrada 2 2 2 4 4 7" xfId="29150"/>
    <cellStyle name="Entrada 2 2 2 4 4 8" xfId="33360"/>
    <cellStyle name="Entrada 2 2 2 4 4 9" xfId="37035"/>
    <cellStyle name="Entrada 2 2 2 4 5" xfId="3126"/>
    <cellStyle name="Entrada 2 2 2 4 5 2" xfId="5729"/>
    <cellStyle name="Entrada 2 2 2 4 5 2 2" xfId="14883"/>
    <cellStyle name="Entrada 2 2 2 4 5 2 3" xfId="21879"/>
    <cellStyle name="Entrada 2 2 2 4 5 2 4" xfId="27070"/>
    <cellStyle name="Entrada 2 2 2 4 5 2 5" xfId="32774"/>
    <cellStyle name="Entrada 2 2 2 4 5 2 6" xfId="36449"/>
    <cellStyle name="Entrada 2 2 2 4 5 2 7" xfId="39175"/>
    <cellStyle name="Entrada 2 2 2 4 5 3" xfId="12280"/>
    <cellStyle name="Entrada 2 2 2 4 5 4" xfId="19283"/>
    <cellStyle name="Entrada 2 2 2 4 5 5" xfId="24708"/>
    <cellStyle name="Entrada 2 2 2 4 5 6" xfId="10274"/>
    <cellStyle name="Entrada 2 2 2 4 5 7" xfId="29777"/>
    <cellStyle name="Entrada 2 2 2 4 5 8" xfId="33754"/>
    <cellStyle name="Entrada 2 2 2 4 5 9" xfId="37316"/>
    <cellStyle name="Entrada 2 2 2 4 6" xfId="4312"/>
    <cellStyle name="Entrada 2 2 2 4 6 2" xfId="5730"/>
    <cellStyle name="Entrada 2 2 2 4 6 2 2" xfId="14884"/>
    <cellStyle name="Entrada 2 2 2 4 6 2 3" xfId="21880"/>
    <cellStyle name="Entrada 2 2 2 4 6 2 4" xfId="17387"/>
    <cellStyle name="Entrada 2 2 2 4 6 2 5" xfId="32775"/>
    <cellStyle name="Entrada 2 2 2 4 6 2 6" xfId="36450"/>
    <cellStyle name="Entrada 2 2 2 4 6 2 7" xfId="39176"/>
    <cellStyle name="Entrada 2 2 2 4 6 3" xfId="13466"/>
    <cellStyle name="Entrada 2 2 2 4 6 4" xfId="20464"/>
    <cellStyle name="Entrada 2 2 2 4 6 5" xfId="24138"/>
    <cellStyle name="Entrada 2 2 2 4 6 6" xfId="25305"/>
    <cellStyle name="Entrada 2 2 2 4 6 7" xfId="22634"/>
    <cellStyle name="Entrada 2 2 2 4 6 8" xfId="29031"/>
    <cellStyle name="Entrada 2 2 2 4 6 9" xfId="29603"/>
    <cellStyle name="Entrada 2 2 2 4 7" xfId="5725"/>
    <cellStyle name="Entrada 2 2 2 4 7 2" xfId="14879"/>
    <cellStyle name="Entrada 2 2 2 4 7 3" xfId="21875"/>
    <cellStyle name="Entrada 2 2 2 4 7 4" xfId="19784"/>
    <cellStyle name="Entrada 2 2 2 4 7 5" xfId="32770"/>
    <cellStyle name="Entrada 2 2 2 4 7 6" xfId="36445"/>
    <cellStyle name="Entrada 2 2 2 4 7 7" xfId="39171"/>
    <cellStyle name="Entrada 2 2 2 4 8" xfId="10951"/>
    <cellStyle name="Entrada 2 2 2 4 9" xfId="9607"/>
    <cellStyle name="Entrada 2 2 2 5" xfId="2035"/>
    <cellStyle name="Entrada 2 2 2 5 10" xfId="28484"/>
    <cellStyle name="Entrada 2 2 2 5 11" xfId="17580"/>
    <cellStyle name="Entrada 2 2 2 5 12" xfId="25699"/>
    <cellStyle name="Entrada 2 2 2 5 13" xfId="30860"/>
    <cellStyle name="Entrada 2 2 2 5 14" xfId="34799"/>
    <cellStyle name="Entrada 2 2 2 5 2" xfId="2576"/>
    <cellStyle name="Entrada 2 2 2 5 2 2" xfId="5732"/>
    <cellStyle name="Entrada 2 2 2 5 2 2 2" xfId="14886"/>
    <cellStyle name="Entrada 2 2 2 5 2 2 3" xfId="21882"/>
    <cellStyle name="Entrada 2 2 2 5 2 2 4" xfId="19481"/>
    <cellStyle name="Entrada 2 2 2 5 2 2 5" xfId="32777"/>
    <cellStyle name="Entrada 2 2 2 5 2 2 6" xfId="36452"/>
    <cellStyle name="Entrada 2 2 2 5 2 2 7" xfId="39178"/>
    <cellStyle name="Entrada 2 2 2 5 2 3" xfId="11730"/>
    <cellStyle name="Entrada 2 2 2 5 2 4" xfId="18733"/>
    <cellStyle name="Entrada 2 2 2 5 2 5" xfId="23266"/>
    <cellStyle name="Entrada 2 2 2 5 2 6" xfId="26257"/>
    <cellStyle name="Entrada 2 2 2 5 2 7" xfId="17668"/>
    <cellStyle name="Entrada 2 2 2 5 2 8" xfId="26491"/>
    <cellStyle name="Entrada 2 2 2 5 2 9" xfId="33624"/>
    <cellStyle name="Entrada 2 2 2 5 3" xfId="3809"/>
    <cellStyle name="Entrada 2 2 2 5 3 2" xfId="5733"/>
    <cellStyle name="Entrada 2 2 2 5 3 2 2" xfId="14887"/>
    <cellStyle name="Entrada 2 2 2 5 3 2 3" xfId="21883"/>
    <cellStyle name="Entrada 2 2 2 5 3 2 4" xfId="27069"/>
    <cellStyle name="Entrada 2 2 2 5 3 2 5" xfId="32778"/>
    <cellStyle name="Entrada 2 2 2 5 3 2 6" xfId="36453"/>
    <cellStyle name="Entrada 2 2 2 5 3 2 7" xfId="39179"/>
    <cellStyle name="Entrada 2 2 2 5 3 3" xfId="12963"/>
    <cellStyle name="Entrada 2 2 2 5 3 4" xfId="19962"/>
    <cellStyle name="Entrada 2 2 2 5 3 5" xfId="23049"/>
    <cellStyle name="Entrada 2 2 2 5 3 6" xfId="26590"/>
    <cellStyle name="Entrada 2 2 2 5 3 7" xfId="22646"/>
    <cellStyle name="Entrada 2 2 2 5 3 8" xfId="24004"/>
    <cellStyle name="Entrada 2 2 2 5 3 9" xfId="29076"/>
    <cellStyle name="Entrada 2 2 2 5 4" xfId="4285"/>
    <cellStyle name="Entrada 2 2 2 5 4 2" xfId="5734"/>
    <cellStyle name="Entrada 2 2 2 5 4 2 2" xfId="14888"/>
    <cellStyle name="Entrada 2 2 2 5 4 2 3" xfId="21884"/>
    <cellStyle name="Entrada 2 2 2 5 4 2 4" xfId="23361"/>
    <cellStyle name="Entrada 2 2 2 5 4 2 5" xfId="32779"/>
    <cellStyle name="Entrada 2 2 2 5 4 2 6" xfId="36454"/>
    <cellStyle name="Entrada 2 2 2 5 4 2 7" xfId="39180"/>
    <cellStyle name="Entrada 2 2 2 5 4 3" xfId="13439"/>
    <cellStyle name="Entrada 2 2 2 5 4 4" xfId="20437"/>
    <cellStyle name="Entrada 2 2 2 5 4 5" xfId="22683"/>
    <cellStyle name="Entrada 2 2 2 5 4 6" xfId="22792"/>
    <cellStyle name="Entrada 2 2 2 5 4 7" xfId="24120"/>
    <cellStyle name="Entrada 2 2 2 5 4 8" xfId="26059"/>
    <cellStyle name="Entrada 2 2 2 5 4 9" xfId="30323"/>
    <cellStyle name="Entrada 2 2 2 5 5" xfId="4558"/>
    <cellStyle name="Entrada 2 2 2 5 5 2" xfId="5735"/>
    <cellStyle name="Entrada 2 2 2 5 5 2 2" xfId="14889"/>
    <cellStyle name="Entrada 2 2 2 5 5 2 3" xfId="21885"/>
    <cellStyle name="Entrada 2 2 2 5 5 2 4" xfId="22579"/>
    <cellStyle name="Entrada 2 2 2 5 5 2 5" xfId="32780"/>
    <cellStyle name="Entrada 2 2 2 5 5 2 6" xfId="36455"/>
    <cellStyle name="Entrada 2 2 2 5 5 2 7" xfId="39181"/>
    <cellStyle name="Entrada 2 2 2 5 5 3" xfId="13712"/>
    <cellStyle name="Entrada 2 2 2 5 5 4" xfId="20710"/>
    <cellStyle name="Entrada 2 2 2 5 5 5" xfId="27558"/>
    <cellStyle name="Entrada 2 2 2 5 5 6" xfId="22448"/>
    <cellStyle name="Entrada 2 2 2 5 5 7" xfId="9455"/>
    <cellStyle name="Entrada 2 2 2 5 5 8" xfId="17673"/>
    <cellStyle name="Entrada 2 2 2 5 5 9" xfId="34886"/>
    <cellStyle name="Entrada 2 2 2 5 6" xfId="4808"/>
    <cellStyle name="Entrada 2 2 2 5 6 2" xfId="5736"/>
    <cellStyle name="Entrada 2 2 2 5 6 2 2" xfId="14890"/>
    <cellStyle name="Entrada 2 2 2 5 6 2 3" xfId="21886"/>
    <cellStyle name="Entrada 2 2 2 5 6 2 4" xfId="27068"/>
    <cellStyle name="Entrada 2 2 2 5 6 2 5" xfId="32781"/>
    <cellStyle name="Entrada 2 2 2 5 6 2 6" xfId="36456"/>
    <cellStyle name="Entrada 2 2 2 5 6 2 7" xfId="39182"/>
    <cellStyle name="Entrada 2 2 2 5 6 3" xfId="13962"/>
    <cellStyle name="Entrada 2 2 2 5 6 4" xfId="20960"/>
    <cellStyle name="Entrada 2 2 2 5 6 5" xfId="10149"/>
    <cellStyle name="Entrada 2 2 2 5 6 6" xfId="29275"/>
    <cellStyle name="Entrada 2 2 2 5 6 7" xfId="17821"/>
    <cellStyle name="Entrada 2 2 2 5 6 8" xfId="19596"/>
    <cellStyle name="Entrada 2 2 2 5 6 9" xfId="28537"/>
    <cellStyle name="Entrada 2 2 2 5 7" xfId="5731"/>
    <cellStyle name="Entrada 2 2 2 5 7 2" xfId="14885"/>
    <cellStyle name="Entrada 2 2 2 5 7 3" xfId="21881"/>
    <cellStyle name="Entrada 2 2 2 5 7 4" xfId="24394"/>
    <cellStyle name="Entrada 2 2 2 5 7 5" xfId="32776"/>
    <cellStyle name="Entrada 2 2 2 5 7 6" xfId="36451"/>
    <cellStyle name="Entrada 2 2 2 5 7 7" xfId="39177"/>
    <cellStyle name="Entrada 2 2 2 5 8" xfId="11189"/>
    <cellStyle name="Entrada 2 2 2 5 9" xfId="9201"/>
    <cellStyle name="Entrada 2 2 2 6" xfId="1628"/>
    <cellStyle name="Entrada 2 2 2 6 10" xfId="25376"/>
    <cellStyle name="Entrada 2 2 2 6 11" xfId="19405"/>
    <cellStyle name="Entrada 2 2 2 6 12" xfId="34930"/>
    <cellStyle name="Entrada 2 2 2 6 13" xfId="38393"/>
    <cellStyle name="Entrada 2 2 2 6 2" xfId="3284"/>
    <cellStyle name="Entrada 2 2 2 6 2 2" xfId="5738"/>
    <cellStyle name="Entrada 2 2 2 6 2 2 2" xfId="14892"/>
    <cellStyle name="Entrada 2 2 2 6 2 2 3" xfId="21888"/>
    <cellStyle name="Entrada 2 2 2 6 2 2 4" xfId="24174"/>
    <cellStyle name="Entrada 2 2 2 6 2 2 5" xfId="32783"/>
    <cellStyle name="Entrada 2 2 2 6 2 2 6" xfId="36458"/>
    <cellStyle name="Entrada 2 2 2 6 2 2 7" xfId="39184"/>
    <cellStyle name="Entrada 2 2 2 6 2 3" xfId="12438"/>
    <cellStyle name="Entrada 2 2 2 6 2 4" xfId="19440"/>
    <cellStyle name="Entrada 2 2 2 6 2 5" xfId="9463"/>
    <cellStyle name="Entrada 2 2 2 6 2 6" xfId="15519"/>
    <cellStyle name="Entrada 2 2 2 6 2 7" xfId="18047"/>
    <cellStyle name="Entrada 2 2 2 6 2 8" xfId="31125"/>
    <cellStyle name="Entrada 2 2 2 6 2 9" xfId="31200"/>
    <cellStyle name="Entrada 2 2 2 6 3" xfId="2950"/>
    <cellStyle name="Entrada 2 2 2 6 3 2" xfId="5739"/>
    <cellStyle name="Entrada 2 2 2 6 3 2 2" xfId="14893"/>
    <cellStyle name="Entrada 2 2 2 6 3 2 3" xfId="21889"/>
    <cellStyle name="Entrada 2 2 2 6 3 2 4" xfId="27071"/>
    <cellStyle name="Entrada 2 2 2 6 3 2 5" xfId="32784"/>
    <cellStyle name="Entrada 2 2 2 6 3 2 6" xfId="36459"/>
    <cellStyle name="Entrada 2 2 2 6 3 2 7" xfId="39185"/>
    <cellStyle name="Entrada 2 2 2 6 3 3" xfId="12104"/>
    <cellStyle name="Entrada 2 2 2 6 3 4" xfId="19107"/>
    <cellStyle name="Entrada 2 2 2 6 3 5" xfId="24223"/>
    <cellStyle name="Entrada 2 2 2 6 3 6" xfId="28773"/>
    <cellStyle name="Entrada 2 2 2 6 3 7" xfId="29856"/>
    <cellStyle name="Entrada 2 2 2 6 3 8" xfId="17080"/>
    <cellStyle name="Entrada 2 2 2 6 3 9" xfId="31823"/>
    <cellStyle name="Entrada 2 2 2 6 4" xfId="3061"/>
    <cellStyle name="Entrada 2 2 2 6 4 2" xfId="5740"/>
    <cellStyle name="Entrada 2 2 2 6 4 2 2" xfId="14894"/>
    <cellStyle name="Entrada 2 2 2 6 4 2 3" xfId="21890"/>
    <cellStyle name="Entrada 2 2 2 6 4 2 4" xfId="24395"/>
    <cellStyle name="Entrada 2 2 2 6 4 2 5" xfId="32785"/>
    <cellStyle name="Entrada 2 2 2 6 4 2 6" xfId="36460"/>
    <cellStyle name="Entrada 2 2 2 6 4 2 7" xfId="39186"/>
    <cellStyle name="Entrada 2 2 2 6 4 3" xfId="12215"/>
    <cellStyle name="Entrada 2 2 2 6 4 4" xfId="19218"/>
    <cellStyle name="Entrada 2 2 2 6 4 5" xfId="24704"/>
    <cellStyle name="Entrada 2 2 2 6 4 6" xfId="28776"/>
    <cellStyle name="Entrada 2 2 2 6 4 7" xfId="29797"/>
    <cellStyle name="Entrada 2 2 2 6 4 8" xfId="31570"/>
    <cellStyle name="Entrada 2 2 2 6 4 9" xfId="35280"/>
    <cellStyle name="Entrada 2 2 2 6 5" xfId="3779"/>
    <cellStyle name="Entrada 2 2 2 6 5 2" xfId="5741"/>
    <cellStyle name="Entrada 2 2 2 6 5 2 2" xfId="14895"/>
    <cellStyle name="Entrada 2 2 2 6 5 2 3" xfId="21891"/>
    <cellStyle name="Entrada 2 2 2 6 5 2 4" xfId="27073"/>
    <cellStyle name="Entrada 2 2 2 6 5 2 5" xfId="32786"/>
    <cellStyle name="Entrada 2 2 2 6 5 2 6" xfId="36461"/>
    <cellStyle name="Entrada 2 2 2 6 5 2 7" xfId="39187"/>
    <cellStyle name="Entrada 2 2 2 6 5 3" xfId="12933"/>
    <cellStyle name="Entrada 2 2 2 6 5 4" xfId="19932"/>
    <cellStyle name="Entrada 2 2 2 6 5 5" xfId="17117"/>
    <cellStyle name="Entrada 2 2 2 6 5 6" xfId="19670"/>
    <cellStyle name="Entrada 2 2 2 6 5 7" xfId="9256"/>
    <cellStyle name="Entrada 2 2 2 6 5 8" xfId="33524"/>
    <cellStyle name="Entrada 2 2 2 6 5 9" xfId="37192"/>
    <cellStyle name="Entrada 2 2 2 6 6" xfId="5737"/>
    <cellStyle name="Entrada 2 2 2 6 6 2" xfId="14891"/>
    <cellStyle name="Entrada 2 2 2 6 6 3" xfId="21887"/>
    <cellStyle name="Entrada 2 2 2 6 6 4" xfId="17500"/>
    <cellStyle name="Entrada 2 2 2 6 6 5" xfId="32782"/>
    <cellStyle name="Entrada 2 2 2 6 6 6" xfId="36457"/>
    <cellStyle name="Entrada 2 2 2 6 6 7" xfId="39183"/>
    <cellStyle name="Entrada 2 2 2 6 7" xfId="10782"/>
    <cellStyle name="Entrada 2 2 2 6 8" xfId="16499"/>
    <cellStyle name="Entrada 2 2 2 6 9" xfId="28688"/>
    <cellStyle name="Entrada 2 2 2 7" xfId="2456"/>
    <cellStyle name="Entrada 2 2 2 7 2" xfId="5742"/>
    <cellStyle name="Entrada 2 2 2 7 2 2" xfId="14896"/>
    <cellStyle name="Entrada 2 2 2 7 2 3" xfId="21892"/>
    <cellStyle name="Entrada 2 2 2 7 2 4" xfId="23368"/>
    <cellStyle name="Entrada 2 2 2 7 2 5" xfId="32787"/>
    <cellStyle name="Entrada 2 2 2 7 2 6" xfId="36462"/>
    <cellStyle name="Entrada 2 2 2 7 2 7" xfId="39188"/>
    <cellStyle name="Entrada 2 2 2 7 3" xfId="11610"/>
    <cellStyle name="Entrada 2 2 2 7 4" xfId="18613"/>
    <cellStyle name="Entrada 2 2 2 7 5" xfId="24612"/>
    <cellStyle name="Entrada 2 2 2 7 6" xfId="17464"/>
    <cellStyle name="Entrada 2 2 2 7 7" xfId="17664"/>
    <cellStyle name="Entrada 2 2 2 7 8" xfId="17323"/>
    <cellStyle name="Entrada 2 2 2 7 9" xfId="30903"/>
    <cellStyle name="Entrada 2 2 2 8" xfId="2934"/>
    <cellStyle name="Entrada 2 2 2 8 2" xfId="5743"/>
    <cellStyle name="Entrada 2 2 2 8 2 2" xfId="14897"/>
    <cellStyle name="Entrada 2 2 2 8 2 3" xfId="21893"/>
    <cellStyle name="Entrada 2 2 2 8 2 4" xfId="27074"/>
    <cellStyle name="Entrada 2 2 2 8 2 5" xfId="32788"/>
    <cellStyle name="Entrada 2 2 2 8 2 6" xfId="36463"/>
    <cellStyle name="Entrada 2 2 2 8 2 7" xfId="39189"/>
    <cellStyle name="Entrada 2 2 2 8 3" xfId="12088"/>
    <cellStyle name="Entrada 2 2 2 8 4" xfId="19091"/>
    <cellStyle name="Entrada 2 2 2 8 5" xfId="28322"/>
    <cellStyle name="Entrada 2 2 2 8 6" xfId="26382"/>
    <cellStyle name="Entrada 2 2 2 8 7" xfId="25660"/>
    <cellStyle name="Entrada 2 2 2 8 8" xfId="18289"/>
    <cellStyle name="Entrada 2 2 2 8 9" xfId="17374"/>
    <cellStyle name="Entrada 2 2 2 9" xfId="3100"/>
    <cellStyle name="Entrada 2 2 2 9 2" xfId="5744"/>
    <cellStyle name="Entrada 2 2 2 9 2 2" xfId="14898"/>
    <cellStyle name="Entrada 2 2 2 9 2 3" xfId="21894"/>
    <cellStyle name="Entrada 2 2 2 9 2 4" xfId="27076"/>
    <cellStyle name="Entrada 2 2 2 9 2 5" xfId="32789"/>
    <cellStyle name="Entrada 2 2 2 9 2 6" xfId="36464"/>
    <cellStyle name="Entrada 2 2 2 9 2 7" xfId="39190"/>
    <cellStyle name="Entrada 2 2 2 9 3" xfId="12254"/>
    <cellStyle name="Entrada 2 2 2 9 4" xfId="19257"/>
    <cellStyle name="Entrada 2 2 2 9 5" xfId="28273"/>
    <cellStyle name="Entrada 2 2 2 9 6" xfId="28772"/>
    <cellStyle name="Entrada 2 2 2 9 7" xfId="10059"/>
    <cellStyle name="Entrada 2 2 2 9 8" xfId="31915"/>
    <cellStyle name="Entrada 2 2 2 9 9" xfId="31406"/>
    <cellStyle name="Entrada 2 2 20" xfId="38448"/>
    <cellStyle name="Entrada 2 2 3" xfId="1871"/>
    <cellStyle name="Entrada 2 2 3 10" xfId="28567"/>
    <cellStyle name="Entrada 2 2 3 11" xfId="18063"/>
    <cellStyle name="Entrada 2 2 3 12" xfId="30907"/>
    <cellStyle name="Entrada 2 2 3 13" xfId="34834"/>
    <cellStyle name="Entrada 2 2 3 14" xfId="38347"/>
    <cellStyle name="Entrada 2 2 3 2" xfId="2568"/>
    <cellStyle name="Entrada 2 2 3 2 2" xfId="5746"/>
    <cellStyle name="Entrada 2 2 3 2 2 2" xfId="14900"/>
    <cellStyle name="Entrada 2 2 3 2 2 3" xfId="21896"/>
    <cellStyle name="Entrada 2 2 3 2 2 4" xfId="9192"/>
    <cellStyle name="Entrada 2 2 3 2 2 5" xfId="32791"/>
    <cellStyle name="Entrada 2 2 3 2 2 6" xfId="36466"/>
    <cellStyle name="Entrada 2 2 3 2 2 7" xfId="39192"/>
    <cellStyle name="Entrada 2 2 3 2 3" xfId="11722"/>
    <cellStyle name="Entrada 2 2 3 2 4" xfId="18725"/>
    <cellStyle name="Entrada 2 2 3 2 5" xfId="19469"/>
    <cellStyle name="Entrada 2 2 3 2 6" xfId="26253"/>
    <cellStyle name="Entrada 2 2 3 2 7" xfId="26511"/>
    <cellStyle name="Entrada 2 2 3 2 8" xfId="34025"/>
    <cellStyle name="Entrada 2 2 3 2 9" xfId="37587"/>
    <cellStyle name="Entrada 2 2 3 3" xfId="3757"/>
    <cellStyle name="Entrada 2 2 3 3 2" xfId="5747"/>
    <cellStyle name="Entrada 2 2 3 3 2 2" xfId="14901"/>
    <cellStyle name="Entrada 2 2 3 3 2 3" xfId="21897"/>
    <cellStyle name="Entrada 2 2 3 3 2 4" xfId="27075"/>
    <cellStyle name="Entrada 2 2 3 3 2 5" xfId="32792"/>
    <cellStyle name="Entrada 2 2 3 3 2 6" xfId="36467"/>
    <cellStyle name="Entrada 2 2 3 3 2 7" xfId="39193"/>
    <cellStyle name="Entrada 2 2 3 3 3" xfId="12911"/>
    <cellStyle name="Entrada 2 2 3 3 4" xfId="19910"/>
    <cellStyle name="Entrada 2 2 3 3 5" xfId="27946"/>
    <cellStyle name="Entrada 2 2 3 3 6" xfId="26579"/>
    <cellStyle name="Entrada 2 2 3 3 7" xfId="28448"/>
    <cellStyle name="Entrada 2 2 3 3 8" xfId="31142"/>
    <cellStyle name="Entrada 2 2 3 3 9" xfId="35018"/>
    <cellStyle name="Entrada 2 2 3 4" xfId="4259"/>
    <cellStyle name="Entrada 2 2 3 4 2" xfId="5748"/>
    <cellStyle name="Entrada 2 2 3 4 2 2" xfId="14902"/>
    <cellStyle name="Entrada 2 2 3 4 2 3" xfId="21898"/>
    <cellStyle name="Entrada 2 2 3 4 2 4" xfId="10283"/>
    <cellStyle name="Entrada 2 2 3 4 2 5" xfId="32793"/>
    <cellStyle name="Entrada 2 2 3 4 2 6" xfId="36468"/>
    <cellStyle name="Entrada 2 2 3 4 2 7" xfId="39194"/>
    <cellStyle name="Entrada 2 2 3 4 3" xfId="13413"/>
    <cellStyle name="Entrada 2 2 3 4 4" xfId="20411"/>
    <cellStyle name="Entrada 2 2 3 4 5" xfId="17118"/>
    <cellStyle name="Entrada 2 2 3 4 6" xfId="24205"/>
    <cellStyle name="Entrada 2 2 3 4 7" xfId="31904"/>
    <cellStyle name="Entrada 2 2 3 4 8" xfId="25962"/>
    <cellStyle name="Entrada 2 2 3 4 9" xfId="25384"/>
    <cellStyle name="Entrada 2 2 3 5" xfId="3135"/>
    <cellStyle name="Entrada 2 2 3 5 2" xfId="5749"/>
    <cellStyle name="Entrada 2 2 3 5 2 2" xfId="14903"/>
    <cellStyle name="Entrada 2 2 3 5 2 3" xfId="21899"/>
    <cellStyle name="Entrada 2 2 3 5 2 4" xfId="22572"/>
    <cellStyle name="Entrada 2 2 3 5 2 5" xfId="32794"/>
    <cellStyle name="Entrada 2 2 3 5 2 6" xfId="36469"/>
    <cellStyle name="Entrada 2 2 3 5 2 7" xfId="39195"/>
    <cellStyle name="Entrada 2 2 3 5 3" xfId="12289"/>
    <cellStyle name="Entrada 2 2 3 5 4" xfId="19292"/>
    <cellStyle name="Entrada 2 2 3 5 5" xfId="28249"/>
    <cellStyle name="Entrada 2 2 3 5 6" xfId="26425"/>
    <cellStyle name="Entrada 2 2 3 5 7" xfId="28106"/>
    <cellStyle name="Entrada 2 2 3 5 8" xfId="33749"/>
    <cellStyle name="Entrada 2 2 3 5 9" xfId="37311"/>
    <cellStyle name="Entrada 2 2 3 6" xfId="4338"/>
    <cellStyle name="Entrada 2 2 3 6 2" xfId="5750"/>
    <cellStyle name="Entrada 2 2 3 6 2 2" xfId="14904"/>
    <cellStyle name="Entrada 2 2 3 6 2 3" xfId="21900"/>
    <cellStyle name="Entrada 2 2 3 6 2 4" xfId="24304"/>
    <cellStyle name="Entrada 2 2 3 6 2 5" xfId="32795"/>
    <cellStyle name="Entrada 2 2 3 6 2 6" xfId="36470"/>
    <cellStyle name="Entrada 2 2 3 6 2 7" xfId="39196"/>
    <cellStyle name="Entrada 2 2 3 6 3" xfId="13492"/>
    <cellStyle name="Entrada 2 2 3 6 4" xfId="20490"/>
    <cellStyle name="Entrada 2 2 3 6 5" xfId="24739"/>
    <cellStyle name="Entrada 2 2 3 6 6" xfId="28581"/>
    <cellStyle name="Entrada 2 2 3 6 7" xfId="22864"/>
    <cellStyle name="Entrada 2 2 3 6 8" xfId="30952"/>
    <cellStyle name="Entrada 2 2 3 6 9" xfId="34869"/>
    <cellStyle name="Entrada 2 2 3 7" xfId="5745"/>
    <cellStyle name="Entrada 2 2 3 7 2" xfId="14899"/>
    <cellStyle name="Entrada 2 2 3 7 3" xfId="21895"/>
    <cellStyle name="Entrada 2 2 3 7 4" xfId="27072"/>
    <cellStyle name="Entrada 2 2 3 7 5" xfId="32790"/>
    <cellStyle name="Entrada 2 2 3 7 6" xfId="36465"/>
    <cellStyle name="Entrada 2 2 3 7 7" xfId="39191"/>
    <cellStyle name="Entrada 2 2 3 8" xfId="11025"/>
    <cellStyle name="Entrada 2 2 3 9" xfId="15500"/>
    <cellStyle name="Entrada 2 2 4" xfId="2275"/>
    <cellStyle name="Entrada 2 2 4 10" xfId="23043"/>
    <cellStyle name="Entrada 2 2 4 11" xfId="22977"/>
    <cellStyle name="Entrada 2 2 4 12" xfId="30189"/>
    <cellStyle name="Entrada 2 2 4 13" xfId="34165"/>
    <cellStyle name="Entrada 2 2 4 14" xfId="37727"/>
    <cellStyle name="Entrada 2 2 4 2" xfId="2675"/>
    <cellStyle name="Entrada 2 2 4 2 2" xfId="5752"/>
    <cellStyle name="Entrada 2 2 4 2 2 2" xfId="14906"/>
    <cellStyle name="Entrada 2 2 4 2 2 3" xfId="21902"/>
    <cellStyle name="Entrada 2 2 4 2 2 4" xfId="24896"/>
    <cellStyle name="Entrada 2 2 4 2 2 5" xfId="32797"/>
    <cellStyle name="Entrada 2 2 4 2 2 6" xfId="36472"/>
    <cellStyle name="Entrada 2 2 4 2 2 7" xfId="39198"/>
    <cellStyle name="Entrada 2 2 4 2 3" xfId="11829"/>
    <cellStyle name="Entrada 2 2 4 2 4" xfId="18832"/>
    <cellStyle name="Entrada 2 2 4 2 5" xfId="17391"/>
    <cellStyle name="Entrada 2 2 4 2 6" xfId="26300"/>
    <cellStyle name="Entrada 2 2 4 2 7" xfId="24529"/>
    <cellStyle name="Entrada 2 2 4 2 8" xfId="29641"/>
    <cellStyle name="Entrada 2 2 4 2 9" xfId="33627"/>
    <cellStyle name="Entrada 2 2 4 3" xfId="3957"/>
    <cellStyle name="Entrada 2 2 4 3 2" xfId="5753"/>
    <cellStyle name="Entrada 2 2 4 3 2 2" xfId="14907"/>
    <cellStyle name="Entrada 2 2 4 3 2 3" xfId="21903"/>
    <cellStyle name="Entrada 2 2 4 3 2 4" xfId="9170"/>
    <cellStyle name="Entrada 2 2 4 3 2 5" xfId="32798"/>
    <cellStyle name="Entrada 2 2 4 3 2 6" xfId="36473"/>
    <cellStyle name="Entrada 2 2 4 3 2 7" xfId="39199"/>
    <cellStyle name="Entrada 2 2 4 3 3" xfId="13111"/>
    <cellStyle name="Entrada 2 2 4 3 4" xfId="20109"/>
    <cellStyle name="Entrada 2 2 4 3 5" xfId="27851"/>
    <cellStyle name="Entrada 2 2 4 3 6" xfId="24145"/>
    <cellStyle name="Entrada 2 2 4 3 7" xfId="24594"/>
    <cellStyle name="Entrada 2 2 4 3 8" xfId="25822"/>
    <cellStyle name="Entrada 2 2 4 3 9" xfId="23030"/>
    <cellStyle name="Entrada 2 2 4 4" xfId="4395"/>
    <cellStyle name="Entrada 2 2 4 4 2" xfId="5754"/>
    <cellStyle name="Entrada 2 2 4 4 2 2" xfId="14908"/>
    <cellStyle name="Entrada 2 2 4 4 2 3" xfId="21904"/>
    <cellStyle name="Entrada 2 2 4 4 2 4" xfId="17396"/>
    <cellStyle name="Entrada 2 2 4 4 2 5" xfId="32799"/>
    <cellStyle name="Entrada 2 2 4 4 2 6" xfId="36474"/>
    <cellStyle name="Entrada 2 2 4 4 2 7" xfId="39200"/>
    <cellStyle name="Entrada 2 2 4 4 3" xfId="13549"/>
    <cellStyle name="Entrada 2 2 4 4 4" xfId="20547"/>
    <cellStyle name="Entrada 2 2 4 4 5" xfId="27634"/>
    <cellStyle name="Entrada 2 2 4 4 6" xfId="25462"/>
    <cellStyle name="Entrada 2 2 4 4 7" xfId="19772"/>
    <cellStyle name="Entrada 2 2 4 4 8" xfId="31740"/>
    <cellStyle name="Entrada 2 2 4 4 9" xfId="35420"/>
    <cellStyle name="Entrada 2 2 4 5" xfId="4649"/>
    <cellStyle name="Entrada 2 2 4 5 2" xfId="5755"/>
    <cellStyle name="Entrada 2 2 4 5 2 2" xfId="14909"/>
    <cellStyle name="Entrada 2 2 4 5 2 3" xfId="21905"/>
    <cellStyle name="Entrada 2 2 4 5 2 4" xfId="19719"/>
    <cellStyle name="Entrada 2 2 4 5 2 5" xfId="32800"/>
    <cellStyle name="Entrada 2 2 4 5 2 6" xfId="36475"/>
    <cellStyle name="Entrada 2 2 4 5 2 7" xfId="39201"/>
    <cellStyle name="Entrada 2 2 4 5 3" xfId="13803"/>
    <cellStyle name="Entrada 2 2 4 5 4" xfId="20801"/>
    <cellStyle name="Entrada 2 2 4 5 5" xfId="22753"/>
    <cellStyle name="Entrada 2 2 4 5 6" xfId="23399"/>
    <cellStyle name="Entrada 2 2 4 5 7" xfId="24331"/>
    <cellStyle name="Entrada 2 2 4 5 8" xfId="32197"/>
    <cellStyle name="Entrada 2 2 4 5 9" xfId="35872"/>
    <cellStyle name="Entrada 2 2 4 6" xfId="4895"/>
    <cellStyle name="Entrada 2 2 4 6 2" xfId="5756"/>
    <cellStyle name="Entrada 2 2 4 6 2 2" xfId="14910"/>
    <cellStyle name="Entrada 2 2 4 6 2 3" xfId="21906"/>
    <cellStyle name="Entrada 2 2 4 6 2 4" xfId="27079"/>
    <cellStyle name="Entrada 2 2 4 6 2 5" xfId="32801"/>
    <cellStyle name="Entrada 2 2 4 6 2 6" xfId="36476"/>
    <cellStyle name="Entrada 2 2 4 6 2 7" xfId="39202"/>
    <cellStyle name="Entrada 2 2 4 6 3" xfId="14049"/>
    <cellStyle name="Entrada 2 2 4 6 4" xfId="21047"/>
    <cellStyle name="Entrada 2 2 4 6 5" xfId="17731"/>
    <cellStyle name="Entrada 2 2 4 6 6" xfId="19663"/>
    <cellStyle name="Entrada 2 2 4 6 7" xfId="31941"/>
    <cellStyle name="Entrada 2 2 4 6 8" xfId="35619"/>
    <cellStyle name="Entrada 2 2 4 6 9" xfId="38530"/>
    <cellStyle name="Entrada 2 2 4 7" xfId="5751"/>
    <cellStyle name="Entrada 2 2 4 7 2" xfId="14905"/>
    <cellStyle name="Entrada 2 2 4 7 3" xfId="21901"/>
    <cellStyle name="Entrada 2 2 4 7 4" xfId="27077"/>
    <cellStyle name="Entrada 2 2 4 7 5" xfId="32796"/>
    <cellStyle name="Entrada 2 2 4 7 6" xfId="36471"/>
    <cellStyle name="Entrada 2 2 4 7 7" xfId="39197"/>
    <cellStyle name="Entrada 2 2 4 8" xfId="11429"/>
    <cellStyle name="Entrada 2 2 4 9" xfId="18432"/>
    <cellStyle name="Entrada 2 2 5" xfId="1672"/>
    <cellStyle name="Entrada 2 2 5 10" xfId="28666"/>
    <cellStyle name="Entrada 2 2 5 11" xfId="24724"/>
    <cellStyle name="Entrada 2 2 5 12" xfId="30992"/>
    <cellStyle name="Entrada 2 2 5 13" xfId="31376"/>
    <cellStyle name="Entrada 2 2 5 14" xfId="35131"/>
    <cellStyle name="Entrada 2 2 5 2" xfId="2499"/>
    <cellStyle name="Entrada 2 2 5 2 2" xfId="5758"/>
    <cellStyle name="Entrada 2 2 5 2 2 2" xfId="14912"/>
    <cellStyle name="Entrada 2 2 5 2 2 3" xfId="21908"/>
    <cellStyle name="Entrada 2 2 5 2 2 4" xfId="27080"/>
    <cellStyle name="Entrada 2 2 5 2 2 5" xfId="32803"/>
    <cellStyle name="Entrada 2 2 5 2 2 6" xfId="36478"/>
    <cellStyle name="Entrada 2 2 5 2 2 7" xfId="39204"/>
    <cellStyle name="Entrada 2 2 5 2 3" xfId="11653"/>
    <cellStyle name="Entrada 2 2 5 2 4" xfId="18656"/>
    <cellStyle name="Entrada 2 2 5 2 5" xfId="17399"/>
    <cellStyle name="Entrada 2 2 5 2 6" xfId="26219"/>
    <cellStyle name="Entrada 2 2 5 2 7" xfId="30081"/>
    <cellStyle name="Entrada 2 2 5 2 8" xfId="25037"/>
    <cellStyle name="Entrada 2 2 5 2 9" xfId="34814"/>
    <cellStyle name="Entrada 2 2 5 3" xfId="3649"/>
    <cellStyle name="Entrada 2 2 5 3 2" xfId="5759"/>
    <cellStyle name="Entrada 2 2 5 3 2 2" xfId="14913"/>
    <cellStyle name="Entrada 2 2 5 3 2 3" xfId="21909"/>
    <cellStyle name="Entrada 2 2 5 3 2 4" xfId="27078"/>
    <cellStyle name="Entrada 2 2 5 3 2 5" xfId="32804"/>
    <cellStyle name="Entrada 2 2 5 3 2 6" xfId="36479"/>
    <cellStyle name="Entrada 2 2 5 3 2 7" xfId="39205"/>
    <cellStyle name="Entrada 2 2 5 3 3" xfId="12803"/>
    <cellStyle name="Entrada 2 2 5 3 4" xfId="19802"/>
    <cellStyle name="Entrada 2 2 5 3 5" xfId="17138"/>
    <cellStyle name="Entrada 2 2 5 3 6" xfId="26556"/>
    <cellStyle name="Entrada 2 2 5 3 7" xfId="29565"/>
    <cellStyle name="Entrada 2 2 5 3 8" xfId="33583"/>
    <cellStyle name="Entrada 2 2 5 3 9" xfId="37251"/>
    <cellStyle name="Entrada 2 2 5 4" xfId="4158"/>
    <cellStyle name="Entrada 2 2 5 4 2" xfId="5760"/>
    <cellStyle name="Entrada 2 2 5 4 2 2" xfId="14914"/>
    <cellStyle name="Entrada 2 2 5 4 2 3" xfId="21910"/>
    <cellStyle name="Entrada 2 2 5 4 2 4" xfId="17501"/>
    <cellStyle name="Entrada 2 2 5 4 2 5" xfId="32805"/>
    <cellStyle name="Entrada 2 2 5 4 2 6" xfId="36480"/>
    <cellStyle name="Entrada 2 2 5 4 2 7" xfId="39206"/>
    <cellStyle name="Entrada 2 2 5 4 3" xfId="13312"/>
    <cellStyle name="Entrada 2 2 5 4 4" xfId="20310"/>
    <cellStyle name="Entrada 2 2 5 4 5" xfId="27753"/>
    <cellStyle name="Entrada 2 2 5 4 6" xfId="25278"/>
    <cellStyle name="Entrada 2 2 5 4 7" xfId="19552"/>
    <cellStyle name="Entrada 2 2 5 4 8" xfId="26023"/>
    <cellStyle name="Entrada 2 2 5 4 9" xfId="25324"/>
    <cellStyle name="Entrada 2 2 5 5" xfId="3073"/>
    <cellStyle name="Entrada 2 2 5 5 2" xfId="5761"/>
    <cellStyle name="Entrada 2 2 5 5 2 2" xfId="14915"/>
    <cellStyle name="Entrada 2 2 5 5 2 3" xfId="21911"/>
    <cellStyle name="Entrada 2 2 5 5 2 4" xfId="27084"/>
    <cellStyle name="Entrada 2 2 5 5 2 5" xfId="32806"/>
    <cellStyle name="Entrada 2 2 5 5 2 6" xfId="36481"/>
    <cellStyle name="Entrada 2 2 5 5 2 7" xfId="39207"/>
    <cellStyle name="Entrada 2 2 5 5 3" xfId="12227"/>
    <cellStyle name="Entrada 2 2 5 5 4" xfId="19230"/>
    <cellStyle name="Entrada 2 2 5 5 5" xfId="25224"/>
    <cellStyle name="Entrada 2 2 5 5 6" xfId="29140"/>
    <cellStyle name="Entrada 2 2 5 5 7" xfId="29799"/>
    <cellStyle name="Entrada 2 2 5 5 8" xfId="28536"/>
    <cellStyle name="Entrada 2 2 5 5 9" xfId="31043"/>
    <cellStyle name="Entrada 2 2 5 6" xfId="3766"/>
    <cellStyle name="Entrada 2 2 5 6 2" xfId="5762"/>
    <cellStyle name="Entrada 2 2 5 6 2 2" xfId="14916"/>
    <cellStyle name="Entrada 2 2 5 6 2 3" xfId="21912"/>
    <cellStyle name="Entrada 2 2 5 6 2 4" xfId="27081"/>
    <cellStyle name="Entrada 2 2 5 6 2 5" xfId="32807"/>
    <cellStyle name="Entrada 2 2 5 6 2 6" xfId="36482"/>
    <cellStyle name="Entrada 2 2 5 6 2 7" xfId="39208"/>
    <cellStyle name="Entrada 2 2 5 6 3" xfId="12920"/>
    <cellStyle name="Entrada 2 2 5 6 4" xfId="19919"/>
    <cellStyle name="Entrada 2 2 5 6 5" xfId="27947"/>
    <cellStyle name="Entrada 2 2 5 6 6" xfId="26581"/>
    <cellStyle name="Entrada 2 2 5 6 7" xfId="28790"/>
    <cellStyle name="Entrada 2 2 5 6 8" xfId="29681"/>
    <cellStyle name="Entrada 2 2 5 6 9" xfId="31920"/>
    <cellStyle name="Entrada 2 2 5 7" xfId="5757"/>
    <cellStyle name="Entrada 2 2 5 7 2" xfId="14911"/>
    <cellStyle name="Entrada 2 2 5 7 3" xfId="21907"/>
    <cellStyle name="Entrada 2 2 5 7 4" xfId="20061"/>
    <cellStyle name="Entrada 2 2 5 7 5" xfId="32802"/>
    <cellStyle name="Entrada 2 2 5 7 6" xfId="36477"/>
    <cellStyle name="Entrada 2 2 5 7 7" xfId="39203"/>
    <cellStyle name="Entrada 2 2 5 8" xfId="10826"/>
    <cellStyle name="Entrada 2 2 5 9" xfId="9265"/>
    <cellStyle name="Entrada 2 2 6" xfId="2323"/>
    <cellStyle name="Entrada 2 2 6 10" xfId="19385"/>
    <cellStyle name="Entrada 2 2 6 11" xfId="21339"/>
    <cellStyle name="Entrada 2 2 6 12" xfId="30169"/>
    <cellStyle name="Entrada 2 2 6 13" xfId="31474"/>
    <cellStyle name="Entrada 2 2 6 14" xfId="35184"/>
    <cellStyle name="Entrada 2 2 6 2" xfId="2723"/>
    <cellStyle name="Entrada 2 2 6 2 2" xfId="5764"/>
    <cellStyle name="Entrada 2 2 6 2 2 2" xfId="14918"/>
    <cellStyle name="Entrada 2 2 6 2 2 3" xfId="21914"/>
    <cellStyle name="Entrada 2 2 6 2 2 4" xfId="15547"/>
    <cellStyle name="Entrada 2 2 6 2 2 5" xfId="32809"/>
    <cellStyle name="Entrada 2 2 6 2 2 6" xfId="36484"/>
    <cellStyle name="Entrada 2 2 6 2 2 7" xfId="39210"/>
    <cellStyle name="Entrada 2 2 6 2 3" xfId="11877"/>
    <cellStyle name="Entrada 2 2 6 2 4" xfId="18880"/>
    <cellStyle name="Entrada 2 2 6 2 5" xfId="28416"/>
    <cellStyle name="Entrada 2 2 6 2 6" xfId="26320"/>
    <cellStyle name="Entrada 2 2 6 2 7" xfId="29972"/>
    <cellStyle name="Entrada 2 2 6 2 8" xfId="33948"/>
    <cellStyle name="Entrada 2 2 6 2 9" xfId="37510"/>
    <cellStyle name="Entrada 2 2 6 3" xfId="4005"/>
    <cellStyle name="Entrada 2 2 6 3 2" xfId="5765"/>
    <cellStyle name="Entrada 2 2 6 3 2 2" xfId="14919"/>
    <cellStyle name="Entrada 2 2 6 3 2 3" xfId="21915"/>
    <cellStyle name="Entrada 2 2 6 3 2 4" xfId="27083"/>
    <cellStyle name="Entrada 2 2 6 3 2 5" xfId="32810"/>
    <cellStyle name="Entrada 2 2 6 3 2 6" xfId="36485"/>
    <cellStyle name="Entrada 2 2 6 3 2 7" xfId="39211"/>
    <cellStyle name="Entrada 2 2 6 3 3" xfId="13159"/>
    <cellStyle name="Entrada 2 2 6 3 4" xfId="20157"/>
    <cellStyle name="Entrada 2 2 6 3 5" xfId="27828"/>
    <cellStyle name="Entrada 2 2 6 3 6" xfId="24180"/>
    <cellStyle name="Entrada 2 2 6 3 7" xfId="24129"/>
    <cellStyle name="Entrada 2 2 6 3 8" xfId="31678"/>
    <cellStyle name="Entrada 2 2 6 3 9" xfId="35358"/>
    <cellStyle name="Entrada 2 2 6 4" xfId="4443"/>
    <cellStyle name="Entrada 2 2 6 4 2" xfId="5766"/>
    <cellStyle name="Entrada 2 2 6 4 2 2" xfId="14920"/>
    <cellStyle name="Entrada 2 2 6 4 2 3" xfId="21916"/>
    <cellStyle name="Entrada 2 2 6 4 2 4" xfId="18240"/>
    <cellStyle name="Entrada 2 2 6 4 2 5" xfId="32811"/>
    <cellStyle name="Entrada 2 2 6 4 2 6" xfId="36486"/>
    <cellStyle name="Entrada 2 2 6 4 2 7" xfId="39212"/>
    <cellStyle name="Entrada 2 2 6 4 3" xfId="13597"/>
    <cellStyle name="Entrada 2 2 6 4 4" xfId="20595"/>
    <cellStyle name="Entrada 2 2 6 4 5" xfId="27614"/>
    <cellStyle name="Entrada 2 2 6 4 6" xfId="25025"/>
    <cellStyle name="Entrada 2 2 6 4 7" xfId="28957"/>
    <cellStyle name="Entrada 2 2 6 4 8" xfId="22957"/>
    <cellStyle name="Entrada 2 2 6 4 9" xfId="25753"/>
    <cellStyle name="Entrada 2 2 6 5" xfId="4697"/>
    <cellStyle name="Entrada 2 2 6 5 2" xfId="5767"/>
    <cellStyle name="Entrada 2 2 6 5 2 2" xfId="14921"/>
    <cellStyle name="Entrada 2 2 6 5 2 3" xfId="21917"/>
    <cellStyle name="Entrada 2 2 6 5 2 4" xfId="9438"/>
    <cellStyle name="Entrada 2 2 6 5 2 5" xfId="32812"/>
    <cellStyle name="Entrada 2 2 6 5 2 6" xfId="36487"/>
    <cellStyle name="Entrada 2 2 6 5 2 7" xfId="39213"/>
    <cellStyle name="Entrada 2 2 6 5 3" xfId="13851"/>
    <cellStyle name="Entrada 2 2 6 5 4" xfId="20849"/>
    <cellStyle name="Entrada 2 2 6 5 5" xfId="24262"/>
    <cellStyle name="Entrada 2 2 6 5 6" xfId="29270"/>
    <cellStyle name="Entrada 2 2 6 5 7" xfId="24581"/>
    <cellStyle name="Entrada 2 2 6 5 8" xfId="24532"/>
    <cellStyle name="Entrada 2 2 6 5 9" xfId="33704"/>
    <cellStyle name="Entrada 2 2 6 6" xfId="4943"/>
    <cellStyle name="Entrada 2 2 6 6 2" xfId="5768"/>
    <cellStyle name="Entrada 2 2 6 6 2 2" xfId="14922"/>
    <cellStyle name="Entrada 2 2 6 6 2 3" xfId="21918"/>
    <cellStyle name="Entrada 2 2 6 6 2 4" xfId="27082"/>
    <cellStyle name="Entrada 2 2 6 6 2 5" xfId="32813"/>
    <cellStyle name="Entrada 2 2 6 6 2 6" xfId="36488"/>
    <cellStyle name="Entrada 2 2 6 6 2 7" xfId="39214"/>
    <cellStyle name="Entrada 2 2 6 6 3" xfId="14097"/>
    <cellStyle name="Entrada 2 2 6 6 4" xfId="21095"/>
    <cellStyle name="Entrada 2 2 6 6 5" xfId="27367"/>
    <cellStyle name="Entrada 2 2 6 6 6" xfId="26778"/>
    <cellStyle name="Entrada 2 2 6 6 7" xfId="31989"/>
    <cellStyle name="Entrada 2 2 6 6 8" xfId="35667"/>
    <cellStyle name="Entrada 2 2 6 6 9" xfId="38578"/>
    <cellStyle name="Entrada 2 2 6 7" xfId="5763"/>
    <cellStyle name="Entrada 2 2 6 7 2" xfId="14917"/>
    <cellStyle name="Entrada 2 2 6 7 3" xfId="21913"/>
    <cellStyle name="Entrada 2 2 6 7 4" xfId="18088"/>
    <cellStyle name="Entrada 2 2 6 7 5" xfId="32808"/>
    <cellStyle name="Entrada 2 2 6 7 6" xfId="36483"/>
    <cellStyle name="Entrada 2 2 6 7 7" xfId="39209"/>
    <cellStyle name="Entrada 2 2 6 8" xfId="11477"/>
    <cellStyle name="Entrada 2 2 6 9" xfId="18480"/>
    <cellStyle name="Entrada 2 2 7" xfId="1627"/>
    <cellStyle name="Entrada 2 2 7 10" xfId="25965"/>
    <cellStyle name="Entrada 2 2 7 11" xfId="25850"/>
    <cellStyle name="Entrada 2 2 7 12" xfId="34923"/>
    <cellStyle name="Entrada 2 2 7 13" xfId="38386"/>
    <cellStyle name="Entrada 2 2 7 2" xfId="3283"/>
    <cellStyle name="Entrada 2 2 7 2 2" xfId="5770"/>
    <cellStyle name="Entrada 2 2 7 2 2 2" xfId="14924"/>
    <cellStyle name="Entrada 2 2 7 2 2 3" xfId="21920"/>
    <cellStyle name="Entrada 2 2 7 2 2 4" xfId="27085"/>
    <cellStyle name="Entrada 2 2 7 2 2 5" xfId="32815"/>
    <cellStyle name="Entrada 2 2 7 2 2 6" xfId="36490"/>
    <cellStyle name="Entrada 2 2 7 2 2 7" xfId="39216"/>
    <cellStyle name="Entrada 2 2 7 2 3" xfId="12437"/>
    <cellStyle name="Entrada 2 2 7 2 4" xfId="19439"/>
    <cellStyle name="Entrada 2 2 7 2 5" xfId="23201"/>
    <cellStyle name="Entrada 2 2 7 2 6" xfId="26467"/>
    <cellStyle name="Entrada 2 2 7 2 7" xfId="29707"/>
    <cellStyle name="Entrada 2 2 7 2 8" xfId="33685"/>
    <cellStyle name="Entrada 2 2 7 2 9" xfId="37273"/>
    <cellStyle name="Entrada 2 2 7 3" xfId="2842"/>
    <cellStyle name="Entrada 2 2 7 3 2" xfId="5771"/>
    <cellStyle name="Entrada 2 2 7 3 2 2" xfId="14925"/>
    <cellStyle name="Entrada 2 2 7 3 2 3" xfId="21921"/>
    <cellStyle name="Entrada 2 2 7 3 2 4" xfId="22887"/>
    <cellStyle name="Entrada 2 2 7 3 2 5" xfId="32816"/>
    <cellStyle name="Entrada 2 2 7 3 2 6" xfId="36491"/>
    <cellStyle name="Entrada 2 2 7 3 2 7" xfId="39217"/>
    <cellStyle name="Entrada 2 2 7 3 3" xfId="11996"/>
    <cellStyle name="Entrada 2 2 7 3 4" xfId="18999"/>
    <cellStyle name="Entrada 2 2 7 3 5" xfId="28362"/>
    <cellStyle name="Entrada 2 2 7 3 6" xfId="22603"/>
    <cellStyle name="Entrada 2 2 7 3 7" xfId="24590"/>
    <cellStyle name="Entrada 2 2 7 3 8" xfId="28953"/>
    <cellStyle name="Entrada 2 2 7 3 9" xfId="34989"/>
    <cellStyle name="Entrada 2 2 7 4" xfId="3060"/>
    <cellStyle name="Entrada 2 2 7 4 2" xfId="5772"/>
    <cellStyle name="Entrada 2 2 7 4 2 2" xfId="14926"/>
    <cellStyle name="Entrada 2 2 7 4 2 3" xfId="21922"/>
    <cellStyle name="Entrada 2 2 7 4 2 4" xfId="27086"/>
    <cellStyle name="Entrada 2 2 7 4 2 5" xfId="32817"/>
    <cellStyle name="Entrada 2 2 7 4 2 6" xfId="36492"/>
    <cellStyle name="Entrada 2 2 7 4 2 7" xfId="39218"/>
    <cellStyle name="Entrada 2 2 7 4 3" xfId="12214"/>
    <cellStyle name="Entrada 2 2 7 4 4" xfId="19217"/>
    <cellStyle name="Entrada 2 2 7 4 5" xfId="24703"/>
    <cellStyle name="Entrada 2 2 7 4 6" xfId="17573"/>
    <cellStyle name="Entrada 2 2 7 4 7" xfId="25653"/>
    <cellStyle name="Entrada 2 2 7 4 8" xfId="31569"/>
    <cellStyle name="Entrada 2 2 7 4 9" xfId="35273"/>
    <cellStyle name="Entrada 2 2 7 5" xfId="4125"/>
    <cellStyle name="Entrada 2 2 7 5 2" xfId="5773"/>
    <cellStyle name="Entrada 2 2 7 5 2 2" xfId="14927"/>
    <cellStyle name="Entrada 2 2 7 5 2 3" xfId="21923"/>
    <cellStyle name="Entrada 2 2 7 5 2 4" xfId="27088"/>
    <cellStyle name="Entrada 2 2 7 5 2 5" xfId="32818"/>
    <cellStyle name="Entrada 2 2 7 5 2 6" xfId="36493"/>
    <cellStyle name="Entrada 2 2 7 5 2 7" xfId="39219"/>
    <cellStyle name="Entrada 2 2 7 5 3" xfId="13279"/>
    <cellStyle name="Entrada 2 2 7 5 4" xfId="20277"/>
    <cellStyle name="Entrada 2 2 7 5 5" xfId="9569"/>
    <cellStyle name="Entrada 2 2 7 5 6" xfId="28564"/>
    <cellStyle name="Entrada 2 2 7 5 7" xfId="28204"/>
    <cellStyle name="Entrada 2 2 7 5 8" xfId="33404"/>
    <cellStyle name="Entrada 2 2 7 5 9" xfId="37079"/>
    <cellStyle name="Entrada 2 2 7 6" xfId="5769"/>
    <cellStyle name="Entrada 2 2 7 6 2" xfId="14923"/>
    <cellStyle name="Entrada 2 2 7 6 3" xfId="21919"/>
    <cellStyle name="Entrada 2 2 7 6 4" xfId="24135"/>
    <cellStyle name="Entrada 2 2 7 6 5" xfId="32814"/>
    <cellStyle name="Entrada 2 2 7 6 6" xfId="36489"/>
    <cellStyle name="Entrada 2 2 7 6 7" xfId="39215"/>
    <cellStyle name="Entrada 2 2 7 7" xfId="10781"/>
    <cellStyle name="Entrada 2 2 7 8" xfId="16500"/>
    <cellStyle name="Entrada 2 2 7 9" xfId="18068"/>
    <cellStyle name="Entrada 2 2 8" xfId="2455"/>
    <cellStyle name="Entrada 2 2 8 2" xfId="5774"/>
    <cellStyle name="Entrada 2 2 8 2 2" xfId="14928"/>
    <cellStyle name="Entrada 2 2 8 2 3" xfId="21924"/>
    <cellStyle name="Entrada 2 2 8 2 4" xfId="27087"/>
    <cellStyle name="Entrada 2 2 8 2 5" xfId="32819"/>
    <cellStyle name="Entrada 2 2 8 2 6" xfId="36494"/>
    <cellStyle name="Entrada 2 2 8 2 7" xfId="39220"/>
    <cellStyle name="Entrada 2 2 8 3" xfId="11609"/>
    <cellStyle name="Entrada 2 2 8 4" xfId="18612"/>
    <cellStyle name="Entrada 2 2 8 5" xfId="17784"/>
    <cellStyle name="Entrada 2 2 8 6" xfId="17937"/>
    <cellStyle name="Entrada 2 2 8 7" xfId="30104"/>
    <cellStyle name="Entrada 2 2 8 8" xfId="34080"/>
    <cellStyle name="Entrada 2 2 8 9" xfId="37642"/>
    <cellStyle name="Entrada 2 2 9" xfId="2933"/>
    <cellStyle name="Entrada 2 2 9 2" xfId="5775"/>
    <cellStyle name="Entrada 2 2 9 2 2" xfId="14929"/>
    <cellStyle name="Entrada 2 2 9 2 3" xfId="21925"/>
    <cellStyle name="Entrada 2 2 9 2 4" xfId="24373"/>
    <cellStyle name="Entrada 2 2 9 2 5" xfId="32820"/>
    <cellStyle name="Entrada 2 2 9 2 6" xfId="36495"/>
    <cellStyle name="Entrada 2 2 9 2 7" xfId="39221"/>
    <cellStyle name="Entrada 2 2 9 3" xfId="12087"/>
    <cellStyle name="Entrada 2 2 9 4" xfId="19090"/>
    <cellStyle name="Entrada 2 2 9 5" xfId="28319"/>
    <cellStyle name="Entrada 2 2 9 6" xfId="18005"/>
    <cellStyle name="Entrada 2 2 9 7" xfId="21221"/>
    <cellStyle name="Entrada 2 2 9 8" xfId="33844"/>
    <cellStyle name="Entrada 2 2 9 9" xfId="37406"/>
    <cellStyle name="Entrada 2 3" xfId="344"/>
    <cellStyle name="Entrada 2 3 10" xfId="2998"/>
    <cellStyle name="Entrada 2 3 10 2" xfId="5777"/>
    <cellStyle name="Entrada 2 3 10 2 2" xfId="14931"/>
    <cellStyle name="Entrada 2 3 10 2 3" xfId="21927"/>
    <cellStyle name="Entrada 2 3 10 2 4" xfId="29484"/>
    <cellStyle name="Entrada 2 3 10 2 5" xfId="32822"/>
    <cellStyle name="Entrada 2 3 10 2 6" xfId="36497"/>
    <cellStyle name="Entrada 2 3 10 2 7" xfId="39223"/>
    <cellStyle name="Entrada 2 3 10 3" xfId="12152"/>
    <cellStyle name="Entrada 2 3 10 4" xfId="19155"/>
    <cellStyle name="Entrada 2 3 10 5" xfId="24685"/>
    <cellStyle name="Entrada 2 3 10 6" xfId="26397"/>
    <cellStyle name="Entrada 2 3 10 7" xfId="29832"/>
    <cellStyle name="Entrada 2 3 10 8" xfId="33809"/>
    <cellStyle name="Entrada 2 3 10 9" xfId="37371"/>
    <cellStyle name="Entrada 2 3 11" xfId="3036"/>
    <cellStyle name="Entrada 2 3 11 2" xfId="5778"/>
    <cellStyle name="Entrada 2 3 11 2 2" xfId="14932"/>
    <cellStyle name="Entrada 2 3 11 2 3" xfId="21928"/>
    <cellStyle name="Entrada 2 3 11 2 4" xfId="29488"/>
    <cellStyle name="Entrada 2 3 11 2 5" xfId="32823"/>
    <cellStyle name="Entrada 2 3 11 2 6" xfId="36498"/>
    <cellStyle name="Entrada 2 3 11 2 7" xfId="39224"/>
    <cellStyle name="Entrada 2 3 11 3" xfId="12190"/>
    <cellStyle name="Entrada 2 3 11 4" xfId="19193"/>
    <cellStyle name="Entrada 2 3 11 5" xfId="28297"/>
    <cellStyle name="Entrada 2 3 11 6" xfId="17925"/>
    <cellStyle name="Entrada 2 3 11 7" xfId="29815"/>
    <cellStyle name="Entrada 2 3 11 8" xfId="25805"/>
    <cellStyle name="Entrada 2 3 11 9" xfId="31271"/>
    <cellStyle name="Entrada 2 3 12" xfId="5776"/>
    <cellStyle name="Entrada 2 3 12 2" xfId="14930"/>
    <cellStyle name="Entrada 2 3 12 3" xfId="21926"/>
    <cellStyle name="Entrada 2 3 12 4" xfId="29508"/>
    <cellStyle name="Entrada 2 3 12 5" xfId="32821"/>
    <cellStyle name="Entrada 2 3 12 6" xfId="36496"/>
    <cellStyle name="Entrada 2 3 12 7" xfId="39222"/>
    <cellStyle name="Entrada 2 3 13" xfId="9502"/>
    <cellStyle name="Entrada 2 3 14" xfId="17950"/>
    <cellStyle name="Entrada 2 3 15" xfId="24188"/>
    <cellStyle name="Entrada 2 3 16" xfId="28717"/>
    <cellStyle name="Entrada 2 3 17" xfId="19569"/>
    <cellStyle name="Entrada 2 3 18" xfId="31027"/>
    <cellStyle name="Entrada 2 3 19" xfId="31346"/>
    <cellStyle name="Entrada 2 3 2" xfId="1868"/>
    <cellStyle name="Entrada 2 3 2 10" xfId="28568"/>
    <cellStyle name="Entrada 2 3 2 11" xfId="28741"/>
    <cellStyle name="Entrada 2 3 2 12" xfId="30906"/>
    <cellStyle name="Entrada 2 3 2 13" xfId="34832"/>
    <cellStyle name="Entrada 2 3 2 14" xfId="38346"/>
    <cellStyle name="Entrada 2 3 2 2" xfId="2566"/>
    <cellStyle name="Entrada 2 3 2 2 2" xfId="5780"/>
    <cellStyle name="Entrada 2 3 2 2 2 2" xfId="14934"/>
    <cellStyle name="Entrada 2 3 2 2 2 3" xfId="21930"/>
    <cellStyle name="Entrada 2 3 2 2 2 4" xfId="18123"/>
    <cellStyle name="Entrada 2 3 2 2 2 5" xfId="32825"/>
    <cellStyle name="Entrada 2 3 2 2 2 6" xfId="36500"/>
    <cellStyle name="Entrada 2 3 2 2 2 7" xfId="39226"/>
    <cellStyle name="Entrada 2 3 2 2 3" xfId="11720"/>
    <cellStyle name="Entrada 2 3 2 2 4" xfId="18723"/>
    <cellStyle name="Entrada 2 3 2 2 5" xfId="21228"/>
    <cellStyle name="Entrada 2 3 2 2 6" xfId="17592"/>
    <cellStyle name="Entrada 2 3 2 2 7" xfId="29399"/>
    <cellStyle name="Entrada 2 3 2 2 8" xfId="34026"/>
    <cellStyle name="Entrada 2 3 2 2 9" xfId="37588"/>
    <cellStyle name="Entrada 2 3 2 3" xfId="3754"/>
    <cellStyle name="Entrada 2 3 2 3 2" xfId="5781"/>
    <cellStyle name="Entrada 2 3 2 3 2 2" xfId="14935"/>
    <cellStyle name="Entrada 2 3 2 3 2 3" xfId="21931"/>
    <cellStyle name="Entrada 2 3 2 3 2 4" xfId="29530"/>
    <cellStyle name="Entrada 2 3 2 3 2 5" xfId="32826"/>
    <cellStyle name="Entrada 2 3 2 3 2 6" xfId="36501"/>
    <cellStyle name="Entrada 2 3 2 3 2 7" xfId="39227"/>
    <cellStyle name="Entrada 2 3 2 3 3" xfId="12908"/>
    <cellStyle name="Entrada 2 3 2 3 4" xfId="19907"/>
    <cellStyle name="Entrada 2 3 2 3 5" xfId="27953"/>
    <cellStyle name="Entrada 2 3 2 3 6" xfId="18172"/>
    <cellStyle name="Entrada 2 3 2 3 7" xfId="25095"/>
    <cellStyle name="Entrada 2 3 2 3 8" xfId="31639"/>
    <cellStyle name="Entrada 2 3 2 3 9" xfId="35319"/>
    <cellStyle name="Entrada 2 3 2 4" xfId="4257"/>
    <cellStyle name="Entrada 2 3 2 4 2" xfId="5782"/>
    <cellStyle name="Entrada 2 3 2 4 2 2" xfId="14936"/>
    <cellStyle name="Entrada 2 3 2 4 2 3" xfId="21932"/>
    <cellStyle name="Entrada 2 3 2 4 2 4" xfId="19795"/>
    <cellStyle name="Entrada 2 3 2 4 2 5" xfId="32827"/>
    <cellStyle name="Entrada 2 3 2 4 2 6" xfId="36502"/>
    <cellStyle name="Entrada 2 3 2 4 2 7" xfId="39228"/>
    <cellStyle name="Entrada 2 3 2 4 3" xfId="13411"/>
    <cellStyle name="Entrada 2 3 2 4 4" xfId="20409"/>
    <cellStyle name="Entrada 2 3 2 4 5" xfId="22552"/>
    <cellStyle name="Entrada 2 3 2 4 6" xfId="28149"/>
    <cellStyle name="Entrada 2 3 2 4 7" xfId="25523"/>
    <cellStyle name="Entrada 2 3 2 4 8" xfId="31686"/>
    <cellStyle name="Entrada 2 3 2 4 9" xfId="35366"/>
    <cellStyle name="Entrada 2 3 2 5" xfId="3692"/>
    <cellStyle name="Entrada 2 3 2 5 2" xfId="5783"/>
    <cellStyle name="Entrada 2 3 2 5 2 2" xfId="14937"/>
    <cellStyle name="Entrada 2 3 2 5 2 3" xfId="21933"/>
    <cellStyle name="Entrada 2 3 2 5 2 4" xfId="24895"/>
    <cellStyle name="Entrada 2 3 2 5 2 5" xfId="32828"/>
    <cellStyle name="Entrada 2 3 2 5 2 6" xfId="36503"/>
    <cellStyle name="Entrada 2 3 2 5 2 7" xfId="39229"/>
    <cellStyle name="Entrada 2 3 2 5 3" xfId="12846"/>
    <cellStyle name="Entrada 2 3 2 5 4" xfId="19845"/>
    <cellStyle name="Entrada 2 3 2 5 5" xfId="27983"/>
    <cellStyle name="Entrada 2 3 2 5 6" xfId="29424"/>
    <cellStyle name="Entrada 2 3 2 5 7" xfId="28526"/>
    <cellStyle name="Entrada 2 3 2 5 8" xfId="33560"/>
    <cellStyle name="Entrada 2 3 2 5 9" xfId="37228"/>
    <cellStyle name="Entrada 2 3 2 6" xfId="4260"/>
    <cellStyle name="Entrada 2 3 2 6 2" xfId="5784"/>
    <cellStyle name="Entrada 2 3 2 6 2 2" xfId="14938"/>
    <cellStyle name="Entrada 2 3 2 6 2 3" xfId="21934"/>
    <cellStyle name="Entrada 2 3 2 6 2 4" xfId="27090"/>
    <cellStyle name="Entrada 2 3 2 6 2 5" xfId="32829"/>
    <cellStyle name="Entrada 2 3 2 6 2 6" xfId="36504"/>
    <cellStyle name="Entrada 2 3 2 6 2 7" xfId="39230"/>
    <cellStyle name="Entrada 2 3 2 6 3" xfId="13414"/>
    <cellStyle name="Entrada 2 3 2 6 4" xfId="20412"/>
    <cellStyle name="Entrada 2 3 2 6 5" xfId="20046"/>
    <cellStyle name="Entrada 2 3 2 6 6" xfId="22845"/>
    <cellStyle name="Entrada 2 3 2 6 7" xfId="31886"/>
    <cellStyle name="Entrada 2 3 2 6 8" xfId="25827"/>
    <cellStyle name="Entrada 2 3 2 6 9" xfId="31257"/>
    <cellStyle name="Entrada 2 3 2 7" xfId="5779"/>
    <cellStyle name="Entrada 2 3 2 7 2" xfId="14933"/>
    <cellStyle name="Entrada 2 3 2 7 3" xfId="21929"/>
    <cellStyle name="Entrada 2 3 2 7 4" xfId="29485"/>
    <cellStyle name="Entrada 2 3 2 7 5" xfId="32824"/>
    <cellStyle name="Entrada 2 3 2 7 6" xfId="36499"/>
    <cellStyle name="Entrada 2 3 2 7 7" xfId="39225"/>
    <cellStyle name="Entrada 2 3 2 8" xfId="11022"/>
    <cellStyle name="Entrada 2 3 2 9" xfId="15503"/>
    <cellStyle name="Entrada 2 3 3" xfId="2273"/>
    <cellStyle name="Entrada 2 3 3 10" xfId="22726"/>
    <cellStyle name="Entrada 2 3 3 11" xfId="26104"/>
    <cellStyle name="Entrada 2 3 3 12" xfId="26609"/>
    <cellStyle name="Entrada 2 3 3 13" xfId="34169"/>
    <cellStyle name="Entrada 2 3 3 14" xfId="37731"/>
    <cellStyle name="Entrada 2 3 3 2" xfId="2673"/>
    <cellStyle name="Entrada 2 3 3 2 2" xfId="5786"/>
    <cellStyle name="Entrada 2 3 3 2 2 2" xfId="14940"/>
    <cellStyle name="Entrada 2 3 3 2 2 3" xfId="21936"/>
    <cellStyle name="Entrada 2 3 3 2 2 4" xfId="22812"/>
    <cellStyle name="Entrada 2 3 3 2 2 5" xfId="32831"/>
    <cellStyle name="Entrada 2 3 3 2 2 6" xfId="36506"/>
    <cellStyle name="Entrada 2 3 3 2 2 7" xfId="39232"/>
    <cellStyle name="Entrada 2 3 3 2 3" xfId="11827"/>
    <cellStyle name="Entrada 2 3 3 2 4" xfId="18830"/>
    <cellStyle name="Entrada 2 3 3 2 5" xfId="28437"/>
    <cellStyle name="Entrada 2 3 3 2 6" xfId="25322"/>
    <cellStyle name="Entrada 2 3 3 2 7" xfId="9520"/>
    <cellStyle name="Entrada 2 3 3 2 8" xfId="25783"/>
    <cellStyle name="Entrada 2 3 3 2 9" xfId="31315"/>
    <cellStyle name="Entrada 2 3 3 3" xfId="3955"/>
    <cellStyle name="Entrada 2 3 3 3 2" xfId="5787"/>
    <cellStyle name="Entrada 2 3 3 3 2 2" xfId="14941"/>
    <cellStyle name="Entrada 2 3 3 3 2 3" xfId="21937"/>
    <cellStyle name="Entrada 2 3 3 3 2 4" xfId="27091"/>
    <cellStyle name="Entrada 2 3 3 3 2 5" xfId="32832"/>
    <cellStyle name="Entrada 2 3 3 3 2 6" xfId="36507"/>
    <cellStyle name="Entrada 2 3 3 3 2 7" xfId="39233"/>
    <cellStyle name="Entrada 2 3 3 3 3" xfId="13109"/>
    <cellStyle name="Entrada 2 3 3 3 4" xfId="20107"/>
    <cellStyle name="Entrada 2 3 3 3 5" xfId="27852"/>
    <cellStyle name="Entrada 2 3 3 3 6" xfId="28898"/>
    <cellStyle name="Entrada 2 3 3 3 7" xfId="29330"/>
    <cellStyle name="Entrada 2 3 3 3 8" xfId="25354"/>
    <cellStyle name="Entrada 2 3 3 3 9" xfId="31261"/>
    <cellStyle name="Entrada 2 3 3 4" xfId="4393"/>
    <cellStyle name="Entrada 2 3 3 4 2" xfId="5788"/>
    <cellStyle name="Entrada 2 3 3 4 2 2" xfId="14942"/>
    <cellStyle name="Entrada 2 3 3 4 2 3" xfId="21938"/>
    <cellStyle name="Entrada 2 3 3 4 2 4" xfId="17408"/>
    <cellStyle name="Entrada 2 3 3 4 2 5" xfId="32833"/>
    <cellStyle name="Entrada 2 3 3 4 2 6" xfId="36508"/>
    <cellStyle name="Entrada 2 3 3 4 2 7" xfId="39234"/>
    <cellStyle name="Entrada 2 3 3 4 3" xfId="13547"/>
    <cellStyle name="Entrada 2 3 3 4 4" xfId="20545"/>
    <cellStyle name="Entrada 2 3 3 4 5" xfId="24404"/>
    <cellStyle name="Entrada 2 3 3 4 6" xfId="21234"/>
    <cellStyle name="Entrada 2 3 3 4 7" xfId="31883"/>
    <cellStyle name="Entrada 2 3 3 4 8" xfId="28804"/>
    <cellStyle name="Entrada 2 3 3 4 9" xfId="27885"/>
    <cellStyle name="Entrada 2 3 3 5" xfId="4647"/>
    <cellStyle name="Entrada 2 3 3 5 2" xfId="5789"/>
    <cellStyle name="Entrada 2 3 3 5 2 2" xfId="14943"/>
    <cellStyle name="Entrada 2 3 3 5 2 3" xfId="21939"/>
    <cellStyle name="Entrada 2 3 3 5 2 4" xfId="27092"/>
    <cellStyle name="Entrada 2 3 3 5 2 5" xfId="32834"/>
    <cellStyle name="Entrada 2 3 3 5 2 6" xfId="36509"/>
    <cellStyle name="Entrada 2 3 3 5 2 7" xfId="39235"/>
    <cellStyle name="Entrada 2 3 3 5 3" xfId="13801"/>
    <cellStyle name="Entrada 2 3 3 5 4" xfId="20799"/>
    <cellStyle name="Entrada 2 3 3 5 5" xfId="10152"/>
    <cellStyle name="Entrada 2 3 3 5 6" xfId="24098"/>
    <cellStyle name="Entrada 2 3 3 5 7" xfId="26821"/>
    <cellStyle name="Entrada 2 3 3 5 8" xfId="31783"/>
    <cellStyle name="Entrada 2 3 3 5 9" xfId="35463"/>
    <cellStyle name="Entrada 2 3 3 6" xfId="4893"/>
    <cellStyle name="Entrada 2 3 3 6 2" xfId="5790"/>
    <cellStyle name="Entrada 2 3 3 6 2 2" xfId="14944"/>
    <cellStyle name="Entrada 2 3 3 6 2 3" xfId="21940"/>
    <cellStyle name="Entrada 2 3 3 6 2 4" xfId="27089"/>
    <cellStyle name="Entrada 2 3 3 6 2 5" xfId="32835"/>
    <cellStyle name="Entrada 2 3 3 6 2 6" xfId="36510"/>
    <cellStyle name="Entrada 2 3 3 6 2 7" xfId="39236"/>
    <cellStyle name="Entrada 2 3 3 6 3" xfId="14047"/>
    <cellStyle name="Entrada 2 3 3 6 4" xfId="21045"/>
    <cellStyle name="Entrada 2 3 3 6 5" xfId="10147"/>
    <cellStyle name="Entrada 2 3 3 6 6" xfId="20026"/>
    <cellStyle name="Entrada 2 3 3 6 7" xfId="31939"/>
    <cellStyle name="Entrada 2 3 3 6 8" xfId="35617"/>
    <cellStyle name="Entrada 2 3 3 6 9" xfId="38528"/>
    <cellStyle name="Entrada 2 3 3 7" xfId="5785"/>
    <cellStyle name="Entrada 2 3 3 7 2" xfId="14939"/>
    <cellStyle name="Entrada 2 3 3 7 3" xfId="21935"/>
    <cellStyle name="Entrada 2 3 3 7 4" xfId="24888"/>
    <cellStyle name="Entrada 2 3 3 7 5" xfId="32830"/>
    <cellStyle name="Entrada 2 3 3 7 6" xfId="36505"/>
    <cellStyle name="Entrada 2 3 3 7 7" xfId="39231"/>
    <cellStyle name="Entrada 2 3 3 8" xfId="11427"/>
    <cellStyle name="Entrada 2 3 3 9" xfId="18430"/>
    <cellStyle name="Entrada 2 3 4" xfId="1796"/>
    <cellStyle name="Entrada 2 3 4 10" xfId="22882"/>
    <cellStyle name="Entrada 2 3 4 11" xfId="23186"/>
    <cellStyle name="Entrada 2 3 4 12" xfId="23015"/>
    <cellStyle name="Entrada 2 3 4 13" xfId="34860"/>
    <cellStyle name="Entrada 2 3 4 14" xfId="38355"/>
    <cellStyle name="Entrada 2 3 4 2" xfId="2544"/>
    <cellStyle name="Entrada 2 3 4 2 2" xfId="5792"/>
    <cellStyle name="Entrada 2 3 4 2 2 2" xfId="14946"/>
    <cellStyle name="Entrada 2 3 4 2 2 3" xfId="21942"/>
    <cellStyle name="Entrada 2 3 4 2 2 4" xfId="10227"/>
    <cellStyle name="Entrada 2 3 4 2 2 5" xfId="32837"/>
    <cellStyle name="Entrada 2 3 4 2 2 6" xfId="36512"/>
    <cellStyle name="Entrada 2 3 4 2 2 7" xfId="39238"/>
    <cellStyle name="Entrada 2 3 4 2 3" xfId="11698"/>
    <cellStyle name="Entrada 2 3 4 2 4" xfId="18701"/>
    <cellStyle name="Entrada 2 3 4 2 5" xfId="9642"/>
    <cellStyle name="Entrada 2 3 4 2 6" xfId="26241"/>
    <cellStyle name="Entrada 2 3 4 2 7" xfId="30060"/>
    <cellStyle name="Entrada 2 3 4 2 8" xfId="34037"/>
    <cellStyle name="Entrada 2 3 4 2 9" xfId="37599"/>
    <cellStyle name="Entrada 2 3 4 3" xfId="3715"/>
    <cellStyle name="Entrada 2 3 4 3 2" xfId="5793"/>
    <cellStyle name="Entrada 2 3 4 3 2 2" xfId="14947"/>
    <cellStyle name="Entrada 2 3 4 3 2 3" xfId="21943"/>
    <cellStyle name="Entrada 2 3 4 3 2 4" xfId="27094"/>
    <cellStyle name="Entrada 2 3 4 3 2 5" xfId="32838"/>
    <cellStyle name="Entrada 2 3 4 3 2 6" xfId="36513"/>
    <cellStyle name="Entrada 2 3 4 3 2 7" xfId="39239"/>
    <cellStyle name="Entrada 2 3 4 3 3" xfId="12869"/>
    <cellStyle name="Entrada 2 3 4 3 4" xfId="19868"/>
    <cellStyle name="Entrada 2 3 4 3 5" xfId="23260"/>
    <cellStyle name="Entrada 2 3 4 3 6" xfId="21325"/>
    <cellStyle name="Entrada 2 3 4 3 7" xfId="29536"/>
    <cellStyle name="Entrada 2 3 4 3 8" xfId="33553"/>
    <cellStyle name="Entrada 2 3 4 3 9" xfId="37221"/>
    <cellStyle name="Entrada 2 3 4 4" xfId="4220"/>
    <cellStyle name="Entrada 2 3 4 4 2" xfId="5794"/>
    <cellStyle name="Entrada 2 3 4 4 2 2" xfId="14948"/>
    <cellStyle name="Entrada 2 3 4 4 2 3" xfId="21944"/>
    <cellStyle name="Entrada 2 3 4 4 2 4" xfId="22814"/>
    <cellStyle name="Entrada 2 3 4 4 2 5" xfId="32839"/>
    <cellStyle name="Entrada 2 3 4 4 2 6" xfId="36514"/>
    <cellStyle name="Entrada 2 3 4 4 2 7" xfId="39240"/>
    <cellStyle name="Entrada 2 3 4 4 3" xfId="13374"/>
    <cellStyle name="Entrada 2 3 4 4 4" xfId="20372"/>
    <cellStyle name="Entrada 2 3 4 4 5" xfId="27722"/>
    <cellStyle name="Entrada 2 3 4 4 6" xfId="29218"/>
    <cellStyle name="Entrada 2 3 4 4 7" xfId="27266"/>
    <cellStyle name="Entrada 2 3 4 4 8" xfId="29405"/>
    <cellStyle name="Entrada 2 3 4 4 9" xfId="35034"/>
    <cellStyle name="Entrada 2 3 4 5" xfId="4197"/>
    <cellStyle name="Entrada 2 3 4 5 2" xfId="5795"/>
    <cellStyle name="Entrada 2 3 4 5 2 2" xfId="14949"/>
    <cellStyle name="Entrada 2 3 4 5 2 3" xfId="21945"/>
    <cellStyle name="Entrada 2 3 4 5 2 4" xfId="27095"/>
    <cellStyle name="Entrada 2 3 4 5 2 5" xfId="32840"/>
    <cellStyle name="Entrada 2 3 4 5 2 6" xfId="36515"/>
    <cellStyle name="Entrada 2 3 4 5 2 7" xfId="39241"/>
    <cellStyle name="Entrada 2 3 4 5 3" xfId="13351"/>
    <cellStyle name="Entrada 2 3 4 5 4" xfId="20349"/>
    <cellStyle name="Entrada 2 3 4 5 5" xfId="24736"/>
    <cellStyle name="Entrada 2 3 4 5 6" xfId="25204"/>
    <cellStyle name="Entrada 2 3 4 5 7" xfId="29363"/>
    <cellStyle name="Entrada 2 3 4 5 8" xfId="33372"/>
    <cellStyle name="Entrada 2 3 4 5 9" xfId="37047"/>
    <cellStyle name="Entrada 2 3 4 6" xfId="2887"/>
    <cellStyle name="Entrada 2 3 4 6 2" xfId="5796"/>
    <cellStyle name="Entrada 2 3 4 6 2 2" xfId="14950"/>
    <cellStyle name="Entrada 2 3 4 6 2 3" xfId="21946"/>
    <cellStyle name="Entrada 2 3 4 6 2 4" xfId="24295"/>
    <cellStyle name="Entrada 2 3 4 6 2 5" xfId="32841"/>
    <cellStyle name="Entrada 2 3 4 6 2 6" xfId="36516"/>
    <cellStyle name="Entrada 2 3 4 6 2 7" xfId="39242"/>
    <cellStyle name="Entrada 2 3 4 6 3" xfId="12041"/>
    <cellStyle name="Entrada 2 3 4 6 4" xfId="19044"/>
    <cellStyle name="Entrada 2 3 4 6 5" xfId="24658"/>
    <cellStyle name="Entrada 2 3 4 6 6" xfId="17682"/>
    <cellStyle name="Entrada 2 3 4 6 7" xfId="29891"/>
    <cellStyle name="Entrada 2 3 4 6 8" xfId="22926"/>
    <cellStyle name="Entrada 2 3 4 6 9" xfId="31416"/>
    <cellStyle name="Entrada 2 3 4 7" xfId="5791"/>
    <cellStyle name="Entrada 2 3 4 7 2" xfId="14945"/>
    <cellStyle name="Entrada 2 3 4 7 3" xfId="21941"/>
    <cellStyle name="Entrada 2 3 4 7 4" xfId="27096"/>
    <cellStyle name="Entrada 2 3 4 7 5" xfId="32836"/>
    <cellStyle name="Entrada 2 3 4 7 6" xfId="36511"/>
    <cellStyle name="Entrada 2 3 4 7 7" xfId="39237"/>
    <cellStyle name="Entrada 2 3 4 8" xfId="10950"/>
    <cellStyle name="Entrada 2 3 4 9" xfId="9228"/>
    <cellStyle name="Entrada 2 3 5" xfId="2242"/>
    <cellStyle name="Entrada 2 3 5 10" xfId="17262"/>
    <cellStyle name="Entrada 2 3 5 11" xfId="25062"/>
    <cellStyle name="Entrada 2 3 5 12" xfId="30209"/>
    <cellStyle name="Entrada 2 3 5 13" xfId="34184"/>
    <cellStyle name="Entrada 2 3 5 14" xfId="37746"/>
    <cellStyle name="Entrada 2 3 5 2" xfId="2642"/>
    <cellStyle name="Entrada 2 3 5 2 2" xfId="5798"/>
    <cellStyle name="Entrada 2 3 5 2 2 2" xfId="14952"/>
    <cellStyle name="Entrada 2 3 5 2 2 3" xfId="21948"/>
    <cellStyle name="Entrada 2 3 5 2 2 4" xfId="27093"/>
    <cellStyle name="Entrada 2 3 5 2 2 5" xfId="32843"/>
    <cellStyle name="Entrada 2 3 5 2 2 6" xfId="36518"/>
    <cellStyle name="Entrada 2 3 5 2 2 7" xfId="39244"/>
    <cellStyle name="Entrada 2 3 5 2 3" xfId="11796"/>
    <cellStyle name="Entrada 2 3 5 2 4" xfId="18799"/>
    <cellStyle name="Entrada 2 3 5 2 5" xfId="19369"/>
    <cellStyle name="Entrada 2 3 5 2 6" xfId="26284"/>
    <cellStyle name="Entrada 2 3 5 2 7" xfId="17633"/>
    <cellStyle name="Entrada 2 3 5 2 8" xfId="31087"/>
    <cellStyle name="Entrada 2 3 5 2 9" xfId="31317"/>
    <cellStyle name="Entrada 2 3 5 3" xfId="3924"/>
    <cellStyle name="Entrada 2 3 5 3 2" xfId="5799"/>
    <cellStyle name="Entrada 2 3 5 3 2 2" xfId="14953"/>
    <cellStyle name="Entrada 2 3 5 3 2 3" xfId="21949"/>
    <cellStyle name="Entrada 2 3 5 3 2 4" xfId="24893"/>
    <cellStyle name="Entrada 2 3 5 3 2 5" xfId="32844"/>
    <cellStyle name="Entrada 2 3 5 3 2 6" xfId="36519"/>
    <cellStyle name="Entrada 2 3 5 3 2 7" xfId="39245"/>
    <cellStyle name="Entrada 2 3 5 3 3" xfId="13078"/>
    <cellStyle name="Entrada 2 3 5 3 4" xfId="20076"/>
    <cellStyle name="Entrada 2 3 5 3 5" xfId="24105"/>
    <cellStyle name="Entrada 2 3 5 3 6" xfId="26618"/>
    <cellStyle name="Entrada 2 3 5 3 7" xfId="28641"/>
    <cellStyle name="Entrada 2 3 5 3 8" xfId="31660"/>
    <cellStyle name="Entrada 2 3 5 3 9" xfId="35340"/>
    <cellStyle name="Entrada 2 3 5 4" xfId="4362"/>
    <cellStyle name="Entrada 2 3 5 4 2" xfId="5800"/>
    <cellStyle name="Entrada 2 3 5 4 2 2" xfId="14954"/>
    <cellStyle name="Entrada 2 3 5 4 2 3" xfId="21950"/>
    <cellStyle name="Entrada 2 3 5 4 2 4" xfId="18124"/>
    <cellStyle name="Entrada 2 3 5 4 2 5" xfId="32845"/>
    <cellStyle name="Entrada 2 3 5 4 2 6" xfId="36520"/>
    <cellStyle name="Entrada 2 3 5 4 2 7" xfId="39246"/>
    <cellStyle name="Entrada 2 3 5 4 3" xfId="13516"/>
    <cellStyle name="Entrada 2 3 5 4 4" xfId="20514"/>
    <cellStyle name="Entrada 2 3 5 4 5" xfId="27654"/>
    <cellStyle name="Entrada 2 3 5 4 6" xfId="29227"/>
    <cellStyle name="Entrada 2 3 5 4 7" xfId="25590"/>
    <cellStyle name="Entrada 2 3 5 4 8" xfId="31724"/>
    <cellStyle name="Entrada 2 3 5 4 9" xfId="35404"/>
    <cellStyle name="Entrada 2 3 5 5" xfId="4616"/>
    <cellStyle name="Entrada 2 3 5 5 2" xfId="5801"/>
    <cellStyle name="Entrada 2 3 5 5 2 2" xfId="14955"/>
    <cellStyle name="Entrada 2 3 5 5 2 3" xfId="21951"/>
    <cellStyle name="Entrada 2 3 5 5 2 4" xfId="27098"/>
    <cellStyle name="Entrada 2 3 5 5 2 5" xfId="32846"/>
    <cellStyle name="Entrada 2 3 5 5 2 6" xfId="36521"/>
    <cellStyle name="Entrada 2 3 5 5 2 7" xfId="39247"/>
    <cellStyle name="Entrada 2 3 5 5 3" xfId="13770"/>
    <cellStyle name="Entrada 2 3 5 5 4" xfId="20768"/>
    <cellStyle name="Entrada 2 3 5 5 5" xfId="17427"/>
    <cellStyle name="Entrada 2 3 5 5 6" xfId="24422"/>
    <cellStyle name="Entrada 2 3 5 5 7" xfId="26461"/>
    <cellStyle name="Entrada 2 3 5 5 8" xfId="22435"/>
    <cellStyle name="Entrada 2 3 5 5 9" xfId="17422"/>
    <cellStyle name="Entrada 2 3 5 6" xfId="4862"/>
    <cellStyle name="Entrada 2 3 5 6 2" xfId="5802"/>
    <cellStyle name="Entrada 2 3 5 6 2 2" xfId="14956"/>
    <cellStyle name="Entrada 2 3 5 6 2 3" xfId="21952"/>
    <cellStyle name="Entrada 2 3 5 6 2 4" xfId="18342"/>
    <cellStyle name="Entrada 2 3 5 6 2 5" xfId="32847"/>
    <cellStyle name="Entrada 2 3 5 6 2 6" xfId="36522"/>
    <cellStyle name="Entrada 2 3 5 6 2 7" xfId="39248"/>
    <cellStyle name="Entrada 2 3 5 6 3" xfId="14016"/>
    <cellStyle name="Entrada 2 3 5 6 4" xfId="21014"/>
    <cellStyle name="Entrada 2 3 5 6 5" xfId="27407"/>
    <cellStyle name="Entrada 2 3 5 6 6" xfId="29279"/>
    <cellStyle name="Entrada 2 3 5 6 7" xfId="19790"/>
    <cellStyle name="Entrada 2 3 5 6 8" xfId="35586"/>
    <cellStyle name="Entrada 2 3 5 6 9" xfId="38497"/>
    <cellStyle name="Entrada 2 3 5 7" xfId="5797"/>
    <cellStyle name="Entrada 2 3 5 7 2" xfId="14951"/>
    <cellStyle name="Entrada 2 3 5 7 3" xfId="21947"/>
    <cellStyle name="Entrada 2 3 5 7 4" xfId="27099"/>
    <cellStyle name="Entrada 2 3 5 7 5" xfId="32842"/>
    <cellStyle name="Entrada 2 3 5 7 6" xfId="36517"/>
    <cellStyle name="Entrada 2 3 5 7 7" xfId="39243"/>
    <cellStyle name="Entrada 2 3 5 8" xfId="11396"/>
    <cellStyle name="Entrada 2 3 5 9" xfId="18399"/>
    <cellStyle name="Entrada 2 3 6" xfId="1629"/>
    <cellStyle name="Entrada 2 3 6 10" xfId="29048"/>
    <cellStyle name="Entrada 2 3 6 11" xfId="31004"/>
    <cellStyle name="Entrada 2 3 6 12" xfId="31047"/>
    <cellStyle name="Entrada 2 3 6 13" xfId="31340"/>
    <cellStyle name="Entrada 2 3 6 2" xfId="3285"/>
    <cellStyle name="Entrada 2 3 6 2 2" xfId="5804"/>
    <cellStyle name="Entrada 2 3 6 2 2 2" xfId="14958"/>
    <cellStyle name="Entrada 2 3 6 2 2 3" xfId="21954"/>
    <cellStyle name="Entrada 2 3 6 2 2 4" xfId="24302"/>
    <cellStyle name="Entrada 2 3 6 2 2 5" xfId="32849"/>
    <cellStyle name="Entrada 2 3 6 2 2 6" xfId="36524"/>
    <cellStyle name="Entrada 2 3 6 2 2 7" xfId="39250"/>
    <cellStyle name="Entrada 2 3 6 2 3" xfId="12439"/>
    <cellStyle name="Entrada 2 3 6 2 4" xfId="19441"/>
    <cellStyle name="Entrada 2 3 6 2 5" xfId="28179"/>
    <cellStyle name="Entrada 2 3 6 2 6" xfId="22622"/>
    <cellStyle name="Entrada 2 3 6 2 7" xfId="29706"/>
    <cellStyle name="Entrada 2 3 6 2 8" xfId="33684"/>
    <cellStyle name="Entrada 2 3 6 2 9" xfId="37272"/>
    <cellStyle name="Entrada 2 3 6 3" xfId="2949"/>
    <cellStyle name="Entrada 2 3 6 3 2" xfId="5805"/>
    <cellStyle name="Entrada 2 3 6 3 2 2" xfId="14959"/>
    <cellStyle name="Entrada 2 3 6 3 2 3" xfId="21955"/>
    <cellStyle name="Entrada 2 3 6 3 2 4" xfId="27100"/>
    <cellStyle name="Entrada 2 3 6 3 2 5" xfId="32850"/>
    <cellStyle name="Entrada 2 3 6 3 2 6" xfId="36525"/>
    <cellStyle name="Entrada 2 3 6 3 2 7" xfId="39251"/>
    <cellStyle name="Entrada 2 3 6 3 3" xfId="12103"/>
    <cellStyle name="Entrada 2 3 6 3 4" xfId="19106"/>
    <cellStyle name="Entrada 2 3 6 3 5" xfId="28315"/>
    <cellStyle name="Entrada 2 3 6 3 6" xfId="22935"/>
    <cellStyle name="Entrada 2 3 6 3 7" xfId="22465"/>
    <cellStyle name="Entrada 2 3 6 3 8" xfId="33836"/>
    <cellStyle name="Entrada 2 3 6 3 9" xfId="37398"/>
    <cellStyle name="Entrada 2 3 6 4" xfId="3815"/>
    <cellStyle name="Entrada 2 3 6 4 2" xfId="5806"/>
    <cellStyle name="Entrada 2 3 6 4 2 2" xfId="14960"/>
    <cellStyle name="Entrada 2 3 6 4 2 3" xfId="21956"/>
    <cellStyle name="Entrada 2 3 6 4 2 4" xfId="27097"/>
    <cellStyle name="Entrada 2 3 6 4 2 5" xfId="32851"/>
    <cellStyle name="Entrada 2 3 6 4 2 6" xfId="36526"/>
    <cellStyle name="Entrada 2 3 6 4 2 7" xfId="39252"/>
    <cellStyle name="Entrada 2 3 6 4 3" xfId="12969"/>
    <cellStyle name="Entrada 2 3 6 4 4" xfId="19968"/>
    <cellStyle name="Entrada 2 3 6 4 5" xfId="27918"/>
    <cellStyle name="Entrada 2 3 6 4 6" xfId="25136"/>
    <cellStyle name="Entrada 2 3 6 4 7" xfId="24492"/>
    <cellStyle name="Entrada 2 3 6 4 8" xfId="29682"/>
    <cellStyle name="Entrada 2 3 6 4 9" xfId="33664"/>
    <cellStyle name="Entrada 2 3 6 5" xfId="3022"/>
    <cellStyle name="Entrada 2 3 6 5 2" xfId="5807"/>
    <cellStyle name="Entrada 2 3 6 5 2 2" xfId="14961"/>
    <cellStyle name="Entrada 2 3 6 5 2 3" xfId="21957"/>
    <cellStyle name="Entrada 2 3 6 5 2 4" xfId="18318"/>
    <cellStyle name="Entrada 2 3 6 5 2 5" xfId="32852"/>
    <cellStyle name="Entrada 2 3 6 5 2 6" xfId="36527"/>
    <cellStyle name="Entrada 2 3 6 5 2 7" xfId="39253"/>
    <cellStyle name="Entrada 2 3 6 5 3" xfId="12176"/>
    <cellStyle name="Entrada 2 3 6 5 4" xfId="19179"/>
    <cellStyle name="Entrada 2 3 6 5 5" xfId="28304"/>
    <cellStyle name="Entrada 2 3 6 5 6" xfId="18347"/>
    <cellStyle name="Entrada 2 3 6 5 7" xfId="25654"/>
    <cellStyle name="Entrada 2 3 6 5 8" xfId="33800"/>
    <cellStyle name="Entrada 2 3 6 5 9" xfId="37362"/>
    <cellStyle name="Entrada 2 3 6 6" xfId="5803"/>
    <cellStyle name="Entrada 2 3 6 6 2" xfId="14957"/>
    <cellStyle name="Entrada 2 3 6 6 3" xfId="21953"/>
    <cellStyle name="Entrada 2 3 6 6 4" xfId="24892"/>
    <cellStyle name="Entrada 2 3 6 6 5" xfId="32848"/>
    <cellStyle name="Entrada 2 3 6 6 6" xfId="36523"/>
    <cellStyle name="Entrada 2 3 6 6 7" xfId="39249"/>
    <cellStyle name="Entrada 2 3 6 7" xfId="10783"/>
    <cellStyle name="Entrada 2 3 6 8" xfId="16498"/>
    <cellStyle name="Entrada 2 3 6 9" xfId="24465"/>
    <cellStyle name="Entrada 2 3 7" xfId="2457"/>
    <cellStyle name="Entrada 2 3 7 2" xfId="5808"/>
    <cellStyle name="Entrada 2 3 7 2 2" xfId="14962"/>
    <cellStyle name="Entrada 2 3 7 2 3" xfId="21958"/>
    <cellStyle name="Entrada 2 3 7 2 4" xfId="25174"/>
    <cellStyle name="Entrada 2 3 7 2 5" xfId="32853"/>
    <cellStyle name="Entrada 2 3 7 2 6" xfId="36528"/>
    <cellStyle name="Entrada 2 3 7 2 7" xfId="39254"/>
    <cellStyle name="Entrada 2 3 7 3" xfId="11611"/>
    <cellStyle name="Entrada 2 3 7 4" xfId="18614"/>
    <cellStyle name="Entrada 2 3 7 5" xfId="18238"/>
    <cellStyle name="Entrada 2 3 7 6" xfId="18227"/>
    <cellStyle name="Entrada 2 3 7 7" xfId="30100"/>
    <cellStyle name="Entrada 2 3 7 8" xfId="34079"/>
    <cellStyle name="Entrada 2 3 7 9" xfId="37641"/>
    <cellStyle name="Entrada 2 3 8" xfId="2935"/>
    <cellStyle name="Entrada 2 3 8 2" xfId="5809"/>
    <cellStyle name="Entrada 2 3 8 2 2" xfId="14963"/>
    <cellStyle name="Entrada 2 3 8 2 3" xfId="21959"/>
    <cellStyle name="Entrada 2 3 8 2 4" xfId="24891"/>
    <cellStyle name="Entrada 2 3 8 2 5" xfId="32854"/>
    <cellStyle name="Entrada 2 3 8 2 6" xfId="36529"/>
    <cellStyle name="Entrada 2 3 8 2 7" xfId="39255"/>
    <cellStyle name="Entrada 2 3 8 3" xfId="12089"/>
    <cellStyle name="Entrada 2 3 8 4" xfId="19092"/>
    <cellStyle name="Entrada 2 3 8 5" xfId="9346"/>
    <cellStyle name="Entrada 2 3 8 6" xfId="22628"/>
    <cellStyle name="Entrada 2 3 8 7" xfId="29863"/>
    <cellStyle name="Entrada 2 3 8 8" xfId="33840"/>
    <cellStyle name="Entrada 2 3 8 9" xfId="37402"/>
    <cellStyle name="Entrada 2 3 9" xfId="3099"/>
    <cellStyle name="Entrada 2 3 9 2" xfId="5810"/>
    <cellStyle name="Entrada 2 3 9 2 2" xfId="14964"/>
    <cellStyle name="Entrada 2 3 9 2 3" xfId="21960"/>
    <cellStyle name="Entrada 2 3 9 2 4" xfId="25261"/>
    <cellStyle name="Entrada 2 3 9 2 5" xfId="32855"/>
    <cellStyle name="Entrada 2 3 9 2 6" xfId="36530"/>
    <cellStyle name="Entrada 2 3 9 2 7" xfId="39256"/>
    <cellStyle name="Entrada 2 3 9 3" xfId="12253"/>
    <cellStyle name="Entrada 2 3 9 4" xfId="19256"/>
    <cellStyle name="Entrada 2 3 9 5" xfId="19523"/>
    <cellStyle name="Entrada 2 3 9 6" xfId="9635"/>
    <cellStyle name="Entrada 2 3 9 7" xfId="29790"/>
    <cellStyle name="Entrada 2 3 9 8" xfId="33767"/>
    <cellStyle name="Entrada 2 3 9 9" xfId="37329"/>
    <cellStyle name="Entrada 2 4" xfId="1123"/>
    <cellStyle name="Entrada 2 4 10" xfId="2999"/>
    <cellStyle name="Entrada 2 4 10 2" xfId="5811"/>
    <cellStyle name="Entrada 2 4 10 2 2" xfId="14965"/>
    <cellStyle name="Entrada 2 4 10 2 3" xfId="21961"/>
    <cellStyle name="Entrada 2 4 10 2 4" xfId="27104"/>
    <cellStyle name="Entrada 2 4 10 2 5" xfId="32856"/>
    <cellStyle name="Entrada 2 4 10 2 6" xfId="36531"/>
    <cellStyle name="Entrada 2 4 10 2 7" xfId="39257"/>
    <cellStyle name="Entrada 2 4 10 3" xfId="12153"/>
    <cellStyle name="Entrada 2 4 10 4" xfId="19156"/>
    <cellStyle name="Entrada 2 4 10 5" xfId="24686"/>
    <cellStyle name="Entrada 2 4 10 6" xfId="18203"/>
    <cellStyle name="Entrada 2 4 10 7" xfId="29835"/>
    <cellStyle name="Entrada 2 4 10 8" xfId="33812"/>
    <cellStyle name="Entrada 2 4 10 9" xfId="37374"/>
    <cellStyle name="Entrada 2 4 11" xfId="3797"/>
    <cellStyle name="Entrada 2 4 11 2" xfId="5812"/>
    <cellStyle name="Entrada 2 4 11 2 2" xfId="14966"/>
    <cellStyle name="Entrada 2 4 11 2 3" xfId="21962"/>
    <cellStyle name="Entrada 2 4 11 2 4" xfId="10107"/>
    <cellStyle name="Entrada 2 4 11 2 5" xfId="32857"/>
    <cellStyle name="Entrada 2 4 11 2 6" xfId="36532"/>
    <cellStyle name="Entrada 2 4 11 2 7" xfId="39258"/>
    <cellStyle name="Entrada 2 4 11 3" xfId="12951"/>
    <cellStyle name="Entrada 2 4 11 4" xfId="19950"/>
    <cellStyle name="Entrada 2 4 11 5" xfId="21305"/>
    <cellStyle name="Entrada 2 4 11 6" xfId="22921"/>
    <cellStyle name="Entrada 2 4 11 7" xfId="28890"/>
    <cellStyle name="Entrada 2 4 11 8" xfId="33513"/>
    <cellStyle name="Entrada 2 4 11 9" xfId="37181"/>
    <cellStyle name="Entrada 2 4 12" xfId="1245"/>
    <cellStyle name="Entrada 2 4 12 2" xfId="5813"/>
    <cellStyle name="Entrada 2 4 12 2 2" xfId="14967"/>
    <cellStyle name="Entrada 2 4 12 2 3" xfId="21963"/>
    <cellStyle name="Entrada 2 4 12 2 4" xfId="27107"/>
    <cellStyle name="Entrada 2 4 12 2 5" xfId="32858"/>
    <cellStyle name="Entrada 2 4 12 2 6" xfId="36533"/>
    <cellStyle name="Entrada 2 4 12 2 7" xfId="39259"/>
    <cellStyle name="Entrada 2 4 12 3" xfId="10399"/>
    <cellStyle name="Entrada 2 4 12 4" xfId="17227"/>
    <cellStyle name="Entrada 2 4 12 5" xfId="28874"/>
    <cellStyle name="Entrada 2 4 12 6" xfId="25878"/>
    <cellStyle name="Entrada 2 4 12 7" xfId="25862"/>
    <cellStyle name="Entrada 2 4 12 8" xfId="23132"/>
    <cellStyle name="Entrada 2 4 12 9" xfId="33590"/>
    <cellStyle name="Entrada 2 4 13" xfId="10277"/>
    <cellStyle name="Entrada 2 4 14" xfId="17285"/>
    <cellStyle name="Entrada 2 4 15" xfId="9305"/>
    <cellStyle name="Entrada 2 4 16" xfId="31226"/>
    <cellStyle name="Entrada 2 4 17" xfId="35090"/>
    <cellStyle name="Entrada 2 4 18" xfId="38418"/>
    <cellStyle name="Entrada 2 4 2" xfId="1867"/>
    <cellStyle name="Entrada 2 4 2 10" xfId="17708"/>
    <cellStyle name="Entrada 2 4 2 11" xfId="25332"/>
    <cellStyle name="Entrada 2 4 2 12" xfId="29422"/>
    <cellStyle name="Entrada 2 4 2 13" xfId="31404"/>
    <cellStyle name="Entrada 2 4 2 14" xfId="35148"/>
    <cellStyle name="Entrada 2 4 2 2" xfId="2565"/>
    <cellStyle name="Entrada 2 4 2 2 2" xfId="5815"/>
    <cellStyle name="Entrada 2 4 2 2 2 2" xfId="14969"/>
    <cellStyle name="Entrada 2 4 2 2 2 3" xfId="21965"/>
    <cellStyle name="Entrada 2 4 2 2 2 4" xfId="19729"/>
    <cellStyle name="Entrada 2 4 2 2 2 5" xfId="32860"/>
    <cellStyle name="Entrada 2 4 2 2 2 6" xfId="36535"/>
    <cellStyle name="Entrada 2 4 2 2 2 7" xfId="39261"/>
    <cellStyle name="Entrada 2 4 2 2 3" xfId="11719"/>
    <cellStyle name="Entrada 2 4 2 2 4" xfId="18722"/>
    <cellStyle name="Entrada 2 4 2 2 5" xfId="25476"/>
    <cellStyle name="Entrada 2 4 2 2 6" xfId="26246"/>
    <cellStyle name="Entrada 2 4 2 2 7" xfId="30049"/>
    <cellStyle name="Entrada 2 4 2 2 8" xfId="34019"/>
    <cellStyle name="Entrada 2 4 2 2 9" xfId="37581"/>
    <cellStyle name="Entrada 2 4 2 3" xfId="3753"/>
    <cellStyle name="Entrada 2 4 2 3 2" xfId="5816"/>
    <cellStyle name="Entrada 2 4 2 3 2 2" xfId="14970"/>
    <cellStyle name="Entrada 2 4 2 3 2 3" xfId="21966"/>
    <cellStyle name="Entrada 2 4 2 3 2 4" xfId="27106"/>
    <cellStyle name="Entrada 2 4 2 3 2 5" xfId="32861"/>
    <cellStyle name="Entrada 2 4 2 3 2 6" xfId="36536"/>
    <cellStyle name="Entrada 2 4 2 3 2 7" xfId="39262"/>
    <cellStyle name="Entrada 2 4 2 3 3" xfId="12907"/>
    <cellStyle name="Entrada 2 4 2 3 4" xfId="19906"/>
    <cellStyle name="Entrada 2 4 2 3 5" xfId="17856"/>
    <cellStyle name="Entrada 2 4 2 3 6" xfId="28543"/>
    <cellStyle name="Entrada 2 4 2 3 7" xfId="25629"/>
    <cellStyle name="Entrada 2 4 2 3 8" xfId="25716"/>
    <cellStyle name="Entrada 2 4 2 3 9" xfId="30850"/>
    <cellStyle name="Entrada 2 4 2 4" xfId="4256"/>
    <cellStyle name="Entrada 2 4 2 4 2" xfId="5817"/>
    <cellStyle name="Entrada 2 4 2 4 2 2" xfId="14971"/>
    <cellStyle name="Entrada 2 4 2 4 2 3" xfId="21967"/>
    <cellStyle name="Entrada 2 4 2 4 2 4" xfId="27103"/>
    <cellStyle name="Entrada 2 4 2 4 2 5" xfId="32862"/>
    <cellStyle name="Entrada 2 4 2 4 2 6" xfId="36537"/>
    <cellStyle name="Entrada 2 4 2 4 2 7" xfId="39263"/>
    <cellStyle name="Entrada 2 4 2 4 3" xfId="13410"/>
    <cellStyle name="Entrada 2 4 2 4 4" xfId="20408"/>
    <cellStyle name="Entrada 2 4 2 4 5" xfId="27704"/>
    <cellStyle name="Entrada 2 4 2 4 6" xfId="25042"/>
    <cellStyle name="Entrada 2 4 2 4 7" xfId="19612"/>
    <cellStyle name="Entrada 2 4 2 4 8" xfId="21233"/>
    <cellStyle name="Entrada 2 4 2 4 9" xfId="34871"/>
    <cellStyle name="Entrada 2 4 2 5" xfId="2871"/>
    <cellStyle name="Entrada 2 4 2 5 2" xfId="5818"/>
    <cellStyle name="Entrada 2 4 2 5 2 2" xfId="14972"/>
    <cellStyle name="Entrada 2 4 2 5 2 3" xfId="21968"/>
    <cellStyle name="Entrada 2 4 2 5 2 4" xfId="25262"/>
    <cellStyle name="Entrada 2 4 2 5 2 5" xfId="32863"/>
    <cellStyle name="Entrada 2 4 2 5 2 6" xfId="36538"/>
    <cellStyle name="Entrada 2 4 2 5 2 7" xfId="39264"/>
    <cellStyle name="Entrada 2 4 2 5 3" xfId="12025"/>
    <cellStyle name="Entrada 2 4 2 5 4" xfId="19028"/>
    <cellStyle name="Entrada 2 4 2 5 5" xfId="28348"/>
    <cellStyle name="Entrada 2 4 2 5 6" xfId="26376"/>
    <cellStyle name="Entrada 2 4 2 5 7" xfId="29895"/>
    <cellStyle name="Entrada 2 4 2 5 8" xfId="33872"/>
    <cellStyle name="Entrada 2 4 2 5 9" xfId="37434"/>
    <cellStyle name="Entrada 2 4 2 6" xfId="2990"/>
    <cellStyle name="Entrada 2 4 2 6 2" xfId="5819"/>
    <cellStyle name="Entrada 2 4 2 6 2 2" xfId="14973"/>
    <cellStyle name="Entrada 2 4 2 6 2 3" xfId="21969"/>
    <cellStyle name="Entrada 2 4 2 6 2 4" xfId="24890"/>
    <cellStyle name="Entrada 2 4 2 6 2 5" xfId="32864"/>
    <cellStyle name="Entrada 2 4 2 6 2 6" xfId="36539"/>
    <cellStyle name="Entrada 2 4 2 6 2 7" xfId="39265"/>
    <cellStyle name="Entrada 2 4 2 6 3" xfId="12144"/>
    <cellStyle name="Entrada 2 4 2 6 4" xfId="19147"/>
    <cellStyle name="Entrada 2 4 2 6 5" xfId="9329"/>
    <cellStyle name="Entrada 2 4 2 6 6" xfId="26395"/>
    <cellStyle name="Entrada 2 4 2 6 7" xfId="24350"/>
    <cellStyle name="Entrada 2 4 2 6 8" xfId="31561"/>
    <cellStyle name="Entrada 2 4 2 6 9" xfId="35271"/>
    <cellStyle name="Entrada 2 4 2 7" xfId="5814"/>
    <cellStyle name="Entrada 2 4 2 7 2" xfId="14968"/>
    <cellStyle name="Entrada 2 4 2 7 3" xfId="21964"/>
    <cellStyle name="Entrada 2 4 2 7 4" xfId="27105"/>
    <cellStyle name="Entrada 2 4 2 7 5" xfId="32859"/>
    <cellStyle name="Entrada 2 4 2 7 6" xfId="36534"/>
    <cellStyle name="Entrada 2 4 2 7 7" xfId="39260"/>
    <cellStyle name="Entrada 2 4 2 8" xfId="11021"/>
    <cellStyle name="Entrada 2 4 2 9" xfId="15504"/>
    <cellStyle name="Entrada 2 4 3" xfId="2272"/>
    <cellStyle name="Entrada 2 4 3 10" xfId="22497"/>
    <cellStyle name="Entrada 2 4 3 11" xfId="26110"/>
    <cellStyle name="Entrada 2 4 3 12" xfId="30194"/>
    <cellStyle name="Entrada 2 4 3 13" xfId="25232"/>
    <cellStyle name="Entrada 2 4 3 14" xfId="29674"/>
    <cellStyle name="Entrada 2 4 3 2" xfId="2672"/>
    <cellStyle name="Entrada 2 4 3 2 2" xfId="5821"/>
    <cellStyle name="Entrada 2 4 3 2 2 2" xfId="14975"/>
    <cellStyle name="Entrada 2 4 3 2 2 3" xfId="21971"/>
    <cellStyle name="Entrada 2 4 3 2 2 4" xfId="27108"/>
    <cellStyle name="Entrada 2 4 3 2 2 5" xfId="32866"/>
    <cellStyle name="Entrada 2 4 3 2 2 6" xfId="36541"/>
    <cellStyle name="Entrada 2 4 3 2 2 7" xfId="39267"/>
    <cellStyle name="Entrada 2 4 3 2 3" xfId="11826"/>
    <cellStyle name="Entrada 2 4 3 2 4" xfId="18829"/>
    <cellStyle name="Entrada 2 4 3 2 5" xfId="9586"/>
    <cellStyle name="Entrada 2 4 3 2 6" xfId="26303"/>
    <cellStyle name="Entrada 2 4 3 2 7" xfId="29997"/>
    <cellStyle name="Entrada 2 4 3 2 8" xfId="33974"/>
    <cellStyle name="Entrada 2 4 3 2 9" xfId="37536"/>
    <cellStyle name="Entrada 2 4 3 3" xfId="3954"/>
    <cellStyle name="Entrada 2 4 3 3 2" xfId="5822"/>
    <cellStyle name="Entrada 2 4 3 3 2 2" xfId="14976"/>
    <cellStyle name="Entrada 2 4 3 3 2 3" xfId="21972"/>
    <cellStyle name="Entrada 2 4 3 3 2 4" xfId="24301"/>
    <cellStyle name="Entrada 2 4 3 3 2 5" xfId="32867"/>
    <cellStyle name="Entrada 2 4 3 3 2 6" xfId="36542"/>
    <cellStyle name="Entrada 2 4 3 3 2 7" xfId="39268"/>
    <cellStyle name="Entrada 2 4 3 3 3" xfId="13108"/>
    <cellStyle name="Entrada 2 4 3 3 4" xfId="20106"/>
    <cellStyle name="Entrada 2 4 3 3 5" xfId="15455"/>
    <cellStyle name="Entrada 2 4 3 3 6" xfId="26617"/>
    <cellStyle name="Entrada 2 4 3 3 7" xfId="19673"/>
    <cellStyle name="Entrada 2 4 3 3 8" xfId="31661"/>
    <cellStyle name="Entrada 2 4 3 3 9" xfId="35341"/>
    <cellStyle name="Entrada 2 4 3 4" xfId="4392"/>
    <cellStyle name="Entrada 2 4 3 4 2" xfId="5823"/>
    <cellStyle name="Entrada 2 4 3 4 2 2" xfId="14977"/>
    <cellStyle name="Entrada 2 4 3 4 2 3" xfId="21973"/>
    <cellStyle name="Entrada 2 4 3 4 2 4" xfId="27109"/>
    <cellStyle name="Entrada 2 4 3 4 2 5" xfId="32868"/>
    <cellStyle name="Entrada 2 4 3 4 2 6" xfId="36543"/>
    <cellStyle name="Entrada 2 4 3 4 2 7" xfId="39269"/>
    <cellStyle name="Entrada 2 4 3 4 3" xfId="13546"/>
    <cellStyle name="Entrada 2 4 3 4 4" xfId="20544"/>
    <cellStyle name="Entrada 2 4 3 4 5" xfId="22586"/>
    <cellStyle name="Entrada 2 4 3 4 6" xfId="28582"/>
    <cellStyle name="Entrada 2 4 3 4 7" xfId="25519"/>
    <cellStyle name="Entrada 2 4 3 4 8" xfId="31708"/>
    <cellStyle name="Entrada 2 4 3 4 9" xfId="35388"/>
    <cellStyle name="Entrada 2 4 3 5" xfId="4646"/>
    <cellStyle name="Entrada 2 4 3 5 2" xfId="5824"/>
    <cellStyle name="Entrada 2 4 3 5 2 2" xfId="14978"/>
    <cellStyle name="Entrada 2 4 3 5 2 3" xfId="21974"/>
    <cellStyle name="Entrada 2 4 3 5 2 4" xfId="27102"/>
    <cellStyle name="Entrada 2 4 3 5 2 5" xfId="32869"/>
    <cellStyle name="Entrada 2 4 3 5 2 6" xfId="36544"/>
    <cellStyle name="Entrada 2 4 3 5 2 7" xfId="39270"/>
    <cellStyle name="Entrada 2 4 3 5 3" xfId="13800"/>
    <cellStyle name="Entrada 2 4 3 5 4" xfId="20798"/>
    <cellStyle name="Entrada 2 4 3 5 5" xfId="27514"/>
    <cellStyle name="Entrada 2 4 3 5 6" xfId="24421"/>
    <cellStyle name="Entrada 2 4 3 5 7" xfId="18091"/>
    <cellStyle name="Entrada 2 4 3 5 8" xfId="25959"/>
    <cellStyle name="Entrada 2 4 3 5 9" xfId="22855"/>
    <cellStyle name="Entrada 2 4 3 6" xfId="4892"/>
    <cellStyle name="Entrada 2 4 3 6 2" xfId="5825"/>
    <cellStyle name="Entrada 2 4 3 6 2 2" xfId="14979"/>
    <cellStyle name="Entrada 2 4 3 6 2 3" xfId="21975"/>
    <cellStyle name="Entrada 2 4 3 6 2 4" xfId="27113"/>
    <cellStyle name="Entrada 2 4 3 6 2 5" xfId="32870"/>
    <cellStyle name="Entrada 2 4 3 6 2 6" xfId="36545"/>
    <cellStyle name="Entrada 2 4 3 6 2 7" xfId="39271"/>
    <cellStyle name="Entrada 2 4 3 6 3" xfId="14046"/>
    <cellStyle name="Entrada 2 4 3 6 4" xfId="21044"/>
    <cellStyle name="Entrada 2 4 3 6 5" xfId="27392"/>
    <cellStyle name="Entrada 2 4 3 6 6" xfId="29284"/>
    <cellStyle name="Entrada 2 4 3 6 7" xfId="31938"/>
    <cellStyle name="Entrada 2 4 3 6 8" xfId="35616"/>
    <cellStyle name="Entrada 2 4 3 6 9" xfId="38527"/>
    <cellStyle name="Entrada 2 4 3 7" xfId="5820"/>
    <cellStyle name="Entrada 2 4 3 7 2" xfId="14974"/>
    <cellStyle name="Entrada 2 4 3 7 3" xfId="21970"/>
    <cellStyle name="Entrada 2 4 3 7 4" xfId="20032"/>
    <cellStyle name="Entrada 2 4 3 7 5" xfId="32865"/>
    <cellStyle name="Entrada 2 4 3 7 6" xfId="36540"/>
    <cellStyle name="Entrada 2 4 3 7 7" xfId="39266"/>
    <cellStyle name="Entrada 2 4 3 8" xfId="11426"/>
    <cellStyle name="Entrada 2 4 3 9" xfId="18429"/>
    <cellStyle name="Entrada 2 4 4" xfId="1795"/>
    <cellStyle name="Entrada 2 4 4 10" xfId="28604"/>
    <cellStyle name="Entrada 2 4 4 11" xfId="29077"/>
    <cellStyle name="Entrada 2 4 4 12" xfId="25506"/>
    <cellStyle name="Entrada 2 4 4 13" xfId="34853"/>
    <cellStyle name="Entrada 2 4 4 14" xfId="38350"/>
    <cellStyle name="Entrada 2 4 4 2" xfId="2543"/>
    <cellStyle name="Entrada 2 4 4 2 2" xfId="5827"/>
    <cellStyle name="Entrada 2 4 4 2 2 2" xfId="14981"/>
    <cellStyle name="Entrada 2 4 4 2 2 3" xfId="21977"/>
    <cellStyle name="Entrada 2 4 4 2 2 4" xfId="27111"/>
    <cellStyle name="Entrada 2 4 4 2 2 5" xfId="32872"/>
    <cellStyle name="Entrada 2 4 4 2 2 6" xfId="36547"/>
    <cellStyle name="Entrada 2 4 4 2 2 7" xfId="39273"/>
    <cellStyle name="Entrada 2 4 4 2 3" xfId="11697"/>
    <cellStyle name="Entrada 2 4 4 2 4" xfId="18700"/>
    <cellStyle name="Entrada 2 4 4 2 5" xfId="25310"/>
    <cellStyle name="Entrada 2 4 4 2 6" xfId="18345"/>
    <cellStyle name="Entrada 2 4 4 2 7" xfId="19627"/>
    <cellStyle name="Entrada 2 4 4 2 8" xfId="29637"/>
    <cellStyle name="Entrada 2 4 4 2 9" xfId="33619"/>
    <cellStyle name="Entrada 2 4 4 3" xfId="3714"/>
    <cellStyle name="Entrada 2 4 4 3 2" xfId="5828"/>
    <cellStyle name="Entrada 2 4 4 3 2 2" xfId="14982"/>
    <cellStyle name="Entrada 2 4 4 3 2 3" xfId="21978"/>
    <cellStyle name="Entrada 2 4 4 3 2 4" xfId="22805"/>
    <cellStyle name="Entrada 2 4 4 3 2 5" xfId="32873"/>
    <cellStyle name="Entrada 2 4 4 3 2 6" xfId="36548"/>
    <cellStyle name="Entrada 2 4 4 3 2 7" xfId="39274"/>
    <cellStyle name="Entrada 2 4 4 3 3" xfId="12868"/>
    <cellStyle name="Entrada 2 4 4 3 4" xfId="19867"/>
    <cellStyle name="Entrada 2 4 4 3 5" xfId="23065"/>
    <cellStyle name="Entrada 2 4 4 3 6" xfId="26564"/>
    <cellStyle name="Entrada 2 4 4 3 7" xfId="29533"/>
    <cellStyle name="Entrada 2 4 4 3 8" xfId="25720"/>
    <cellStyle name="Entrada 2 4 4 3 9" xfId="34841"/>
    <cellStyle name="Entrada 2 4 4 4" xfId="4219"/>
    <cellStyle name="Entrada 2 4 4 4 2" xfId="5829"/>
    <cellStyle name="Entrada 2 4 4 4 2 2" xfId="14983"/>
    <cellStyle name="Entrada 2 4 4 4 2 3" xfId="21979"/>
    <cellStyle name="Entrada 2 4 4 4 2 4" xfId="27112"/>
    <cellStyle name="Entrada 2 4 4 4 2 5" xfId="32874"/>
    <cellStyle name="Entrada 2 4 4 4 2 6" xfId="36549"/>
    <cellStyle name="Entrada 2 4 4 4 2 7" xfId="39275"/>
    <cellStyle name="Entrada 2 4 4 4 3" xfId="13373"/>
    <cellStyle name="Entrada 2 4 4 4 4" xfId="20371"/>
    <cellStyle name="Entrada 2 4 4 4 5" xfId="10048"/>
    <cellStyle name="Entrada 2 4 4 4 6" xfId="25412"/>
    <cellStyle name="Entrada 2 4 4 4 7" xfId="28904"/>
    <cellStyle name="Entrada 2 4 4 4 8" xfId="33361"/>
    <cellStyle name="Entrada 2 4 4 4 9" xfId="37036"/>
    <cellStyle name="Entrada 2 4 4 5" xfId="2956"/>
    <cellStyle name="Entrada 2 4 4 5 2" xfId="5830"/>
    <cellStyle name="Entrada 2 4 4 5 2 2" xfId="14984"/>
    <cellStyle name="Entrada 2 4 4 5 2 3" xfId="21980"/>
    <cellStyle name="Entrada 2 4 4 5 2 4" xfId="24300"/>
    <cellStyle name="Entrada 2 4 4 5 2 5" xfId="32875"/>
    <cellStyle name="Entrada 2 4 4 5 2 6" xfId="36550"/>
    <cellStyle name="Entrada 2 4 4 5 2 7" xfId="39276"/>
    <cellStyle name="Entrada 2 4 4 5 3" xfId="12110"/>
    <cellStyle name="Entrada 2 4 4 5 4" xfId="19113"/>
    <cellStyle name="Entrada 2 4 4 5 5" xfId="24669"/>
    <cellStyle name="Entrada 2 4 4 5 6" xfId="22535"/>
    <cellStyle name="Entrada 2 4 4 5 7" xfId="26033"/>
    <cellStyle name="Entrada 2 4 4 5 8" xfId="33833"/>
    <cellStyle name="Entrada 2 4 4 5 9" xfId="37395"/>
    <cellStyle name="Entrada 2 4 4 6" xfId="3058"/>
    <cellStyle name="Entrada 2 4 4 6 2" xfId="5831"/>
    <cellStyle name="Entrada 2 4 4 6 2 2" xfId="14985"/>
    <cellStyle name="Entrada 2 4 4 6 2 3" xfId="21981"/>
    <cellStyle name="Entrada 2 4 4 6 2 4" xfId="9932"/>
    <cellStyle name="Entrada 2 4 4 6 2 5" xfId="32876"/>
    <cellStyle name="Entrada 2 4 4 6 2 6" xfId="36551"/>
    <cellStyle name="Entrada 2 4 4 6 2 7" xfId="39277"/>
    <cellStyle name="Entrada 2 4 4 6 3" xfId="12212"/>
    <cellStyle name="Entrada 2 4 4 6 4" xfId="19215"/>
    <cellStyle name="Entrada 2 4 4 6 5" xfId="24700"/>
    <cellStyle name="Entrada 2 4 4 6 6" xfId="18175"/>
    <cellStyle name="Entrada 2 4 4 6 7" xfId="29806"/>
    <cellStyle name="Entrada 2 4 4 6 8" xfId="33783"/>
    <cellStyle name="Entrada 2 4 4 6 9" xfId="37345"/>
    <cellStyle name="Entrada 2 4 4 7" xfId="5826"/>
    <cellStyle name="Entrada 2 4 4 7 2" xfId="14980"/>
    <cellStyle name="Entrada 2 4 4 7 3" xfId="21976"/>
    <cellStyle name="Entrada 2 4 4 7 4" xfId="18125"/>
    <cellStyle name="Entrada 2 4 4 7 5" xfId="32871"/>
    <cellStyle name="Entrada 2 4 4 7 6" xfId="36546"/>
    <cellStyle name="Entrada 2 4 4 7 7" xfId="39272"/>
    <cellStyle name="Entrada 2 4 4 8" xfId="10949"/>
    <cellStyle name="Entrada 2 4 4 9" xfId="9608"/>
    <cellStyle name="Entrada 2 4 5" xfId="2322"/>
    <cellStyle name="Entrada 2 4 5 10" xfId="23303"/>
    <cellStyle name="Entrada 2 4 5 11" xfId="26132"/>
    <cellStyle name="Entrada 2 4 5 12" xfId="30162"/>
    <cellStyle name="Entrada 2 4 5 13" xfId="31473"/>
    <cellStyle name="Entrada 2 4 5 14" xfId="35177"/>
    <cellStyle name="Entrada 2 4 5 2" xfId="2722"/>
    <cellStyle name="Entrada 2 4 5 2 2" xfId="5833"/>
    <cellStyle name="Entrada 2 4 5 2 2 2" xfId="14987"/>
    <cellStyle name="Entrada 2 4 5 2 2 3" xfId="21983"/>
    <cellStyle name="Entrada 2 4 5 2 2 4" xfId="10721"/>
    <cellStyle name="Entrada 2 4 5 2 2 5" xfId="32878"/>
    <cellStyle name="Entrada 2 4 5 2 2 6" xfId="36553"/>
    <cellStyle name="Entrada 2 4 5 2 2 7" xfId="39279"/>
    <cellStyle name="Entrada 2 4 5 2 3" xfId="11876"/>
    <cellStyle name="Entrada 2 4 5 2 4" xfId="18879"/>
    <cellStyle name="Entrada 2 4 5 2 5" xfId="24385"/>
    <cellStyle name="Entrada 2 4 5 2 6" xfId="22641"/>
    <cellStyle name="Entrada 2 4 5 2 7" xfId="26508"/>
    <cellStyle name="Entrada 2 4 5 2 8" xfId="31095"/>
    <cellStyle name="Entrada 2 4 5 2 9" xfId="31312"/>
    <cellStyle name="Entrada 2 4 5 3" xfId="4004"/>
    <cellStyle name="Entrada 2 4 5 3 2" xfId="5834"/>
    <cellStyle name="Entrada 2 4 5 3 2 2" xfId="14988"/>
    <cellStyle name="Entrada 2 4 5 3 2 3" xfId="21984"/>
    <cellStyle name="Entrada 2 4 5 3 2 4" xfId="27114"/>
    <cellStyle name="Entrada 2 4 5 3 2 5" xfId="32879"/>
    <cellStyle name="Entrada 2 4 5 3 2 6" xfId="36554"/>
    <cellStyle name="Entrada 2 4 5 3 2 7" xfId="39280"/>
    <cellStyle name="Entrada 2 4 5 3 3" xfId="13158"/>
    <cellStyle name="Entrada 2 4 5 3 4" xfId="20156"/>
    <cellStyle name="Entrada 2 4 5 3 5" xfId="17855"/>
    <cellStyle name="Entrada 2 4 5 3 6" xfId="22904"/>
    <cellStyle name="Entrada 2 4 5 3 7" xfId="25611"/>
    <cellStyle name="Entrada 2 4 5 3 8" xfId="25954"/>
    <cellStyle name="Entrada 2 4 5 3 9" xfId="31033"/>
    <cellStyle name="Entrada 2 4 5 4" xfId="4442"/>
    <cellStyle name="Entrada 2 4 5 4 2" xfId="5835"/>
    <cellStyle name="Entrada 2 4 5 4 2 2" xfId="14989"/>
    <cellStyle name="Entrada 2 4 5 4 2 3" xfId="21985"/>
    <cellStyle name="Entrada 2 4 5 4 2 4" xfId="22813"/>
    <cellStyle name="Entrada 2 4 5 4 2 5" xfId="32880"/>
    <cellStyle name="Entrada 2 4 5 4 2 6" xfId="36555"/>
    <cellStyle name="Entrada 2 4 5 4 2 7" xfId="39281"/>
    <cellStyle name="Entrada 2 4 5 4 3" xfId="13596"/>
    <cellStyle name="Entrada 2 4 5 4 4" xfId="20594"/>
    <cellStyle name="Entrada 2 4 5 4 5" xfId="24239"/>
    <cellStyle name="Entrada 2 4 5 4 6" xfId="17341"/>
    <cellStyle name="Entrada 2 4 5 4 7" xfId="23181"/>
    <cellStyle name="Entrada 2 4 5 4 8" xfId="31763"/>
    <cellStyle name="Entrada 2 4 5 4 9" xfId="35443"/>
    <cellStyle name="Entrada 2 4 5 5" xfId="4696"/>
    <cellStyle name="Entrada 2 4 5 5 2" xfId="5836"/>
    <cellStyle name="Entrada 2 4 5 5 2 2" xfId="14990"/>
    <cellStyle name="Entrada 2 4 5 5 2 3" xfId="21986"/>
    <cellStyle name="Entrada 2 4 5 5 2 4" xfId="27115"/>
    <cellStyle name="Entrada 2 4 5 5 2 5" xfId="32881"/>
    <cellStyle name="Entrada 2 4 5 5 2 6" xfId="36556"/>
    <cellStyle name="Entrada 2 4 5 5 2 7" xfId="39282"/>
    <cellStyle name="Entrada 2 4 5 5 3" xfId="13850"/>
    <cellStyle name="Entrada 2 4 5 5 4" xfId="20848"/>
    <cellStyle name="Entrada 2 4 5 5 5" xfId="27488"/>
    <cellStyle name="Entrada 2 4 5 5 6" xfId="17442"/>
    <cellStyle name="Entrada 2 4 5 5 7" xfId="17481"/>
    <cellStyle name="Entrada 2 4 5 5 8" xfId="32176"/>
    <cellStyle name="Entrada 2 4 5 5 9" xfId="35851"/>
    <cellStyle name="Entrada 2 4 5 6" xfId="4942"/>
    <cellStyle name="Entrada 2 4 5 6 2" xfId="5837"/>
    <cellStyle name="Entrada 2 4 5 6 2 2" xfId="14991"/>
    <cellStyle name="Entrada 2 4 5 6 2 3" xfId="21987"/>
    <cellStyle name="Entrada 2 4 5 6 2 4" xfId="27116"/>
    <cellStyle name="Entrada 2 4 5 6 2 5" xfId="32882"/>
    <cellStyle name="Entrada 2 4 5 6 2 6" xfId="36557"/>
    <cellStyle name="Entrada 2 4 5 6 2 7" xfId="39283"/>
    <cellStyle name="Entrada 2 4 5 6 3" xfId="14096"/>
    <cellStyle name="Entrada 2 4 5 6 4" xfId="21094"/>
    <cellStyle name="Entrada 2 4 5 6 5" xfId="22787"/>
    <cellStyle name="Entrada 2 4 5 6 6" xfId="22718"/>
    <cellStyle name="Entrada 2 4 5 6 7" xfId="31988"/>
    <cellStyle name="Entrada 2 4 5 6 8" xfId="35666"/>
    <cellStyle name="Entrada 2 4 5 6 9" xfId="38577"/>
    <cellStyle name="Entrada 2 4 5 7" xfId="5832"/>
    <cellStyle name="Entrada 2 4 5 7 2" xfId="14986"/>
    <cellStyle name="Entrada 2 4 5 7 3" xfId="21982"/>
    <cellStyle name="Entrada 2 4 5 7 4" xfId="27110"/>
    <cellStyle name="Entrada 2 4 5 7 5" xfId="32877"/>
    <cellStyle name="Entrada 2 4 5 7 6" xfId="36552"/>
    <cellStyle name="Entrada 2 4 5 7 7" xfId="39278"/>
    <cellStyle name="Entrada 2 4 5 8" xfId="11476"/>
    <cellStyle name="Entrada 2 4 5 9" xfId="18479"/>
    <cellStyle name="Entrada 2 4 6" xfId="1630"/>
    <cellStyle name="Entrada 2 4 6 10" xfId="25970"/>
    <cellStyle name="Entrada 2 4 6 11" xfId="31007"/>
    <cellStyle name="Entrada 2 4 6 12" xfId="34929"/>
    <cellStyle name="Entrada 2 4 6 13" xfId="38392"/>
    <cellStyle name="Entrada 2 4 6 2" xfId="3286"/>
    <cellStyle name="Entrada 2 4 6 2 2" xfId="5839"/>
    <cellStyle name="Entrada 2 4 6 2 2 2" xfId="14993"/>
    <cellStyle name="Entrada 2 4 6 2 2 3" xfId="21989"/>
    <cellStyle name="Entrada 2 4 6 2 2 4" xfId="28923"/>
    <cellStyle name="Entrada 2 4 6 2 2 5" xfId="32884"/>
    <cellStyle name="Entrada 2 4 6 2 2 6" xfId="36559"/>
    <cellStyle name="Entrada 2 4 6 2 2 7" xfId="39285"/>
    <cellStyle name="Entrada 2 4 6 2 3" xfId="12440"/>
    <cellStyle name="Entrada 2 4 6 2 4" xfId="19442"/>
    <cellStyle name="Entrada 2 4 6 2 5" xfId="28184"/>
    <cellStyle name="Entrada 2 4 6 2 6" xfId="28503"/>
    <cellStyle name="Entrada 2 4 6 2 7" xfId="28108"/>
    <cellStyle name="Entrada 2 4 6 2 8" xfId="29667"/>
    <cellStyle name="Entrada 2 4 6 2 9" xfId="35555"/>
    <cellStyle name="Entrada 2 4 6 3" xfId="2841"/>
    <cellStyle name="Entrada 2 4 6 3 2" xfId="5840"/>
    <cellStyle name="Entrada 2 4 6 3 2 2" xfId="14994"/>
    <cellStyle name="Entrada 2 4 6 3 2 3" xfId="21990"/>
    <cellStyle name="Entrada 2 4 6 3 2 4" xfId="24887"/>
    <cellStyle name="Entrada 2 4 6 3 2 5" xfId="32885"/>
    <cellStyle name="Entrada 2 4 6 3 2 6" xfId="36560"/>
    <cellStyle name="Entrada 2 4 6 3 2 7" xfId="39286"/>
    <cellStyle name="Entrada 2 4 6 3 3" xfId="11995"/>
    <cellStyle name="Entrada 2 4 6 3 4" xfId="18998"/>
    <cellStyle name="Entrada 2 4 6 3 5" xfId="17745"/>
    <cellStyle name="Entrada 2 4 6 3 6" xfId="26359"/>
    <cellStyle name="Entrada 2 4 6 3 7" xfId="29913"/>
    <cellStyle name="Entrada 2 4 6 3 8" xfId="33890"/>
    <cellStyle name="Entrada 2 4 6 3 9" xfId="37452"/>
    <cellStyle name="Entrada 2 4 6 4" xfId="2917"/>
    <cellStyle name="Entrada 2 4 6 4 2" xfId="5841"/>
    <cellStyle name="Entrada 2 4 6 4 2 2" xfId="14995"/>
    <cellStyle name="Entrada 2 4 6 4 2 3" xfId="21991"/>
    <cellStyle name="Entrada 2 4 6 4 2 4" xfId="27121"/>
    <cellStyle name="Entrada 2 4 6 4 2 5" xfId="32886"/>
    <cellStyle name="Entrada 2 4 6 4 2 6" xfId="36561"/>
    <cellStyle name="Entrada 2 4 6 4 2 7" xfId="39287"/>
    <cellStyle name="Entrada 2 4 6 4 3" xfId="12071"/>
    <cellStyle name="Entrada 2 4 6 4 4" xfId="19074"/>
    <cellStyle name="Entrada 2 4 6 4 5" xfId="28331"/>
    <cellStyle name="Entrada 2 4 6 4 6" xfId="28769"/>
    <cellStyle name="Entrada 2 4 6 4 7" xfId="17662"/>
    <cellStyle name="Entrada 2 4 6 4 8" xfId="33851"/>
    <cellStyle name="Entrada 2 4 6 4 9" xfId="37413"/>
    <cellStyle name="Entrada 2 4 6 5" xfId="3143"/>
    <cellStyle name="Entrada 2 4 6 5 2" xfId="5842"/>
    <cellStyle name="Entrada 2 4 6 5 2 2" xfId="14996"/>
    <cellStyle name="Entrada 2 4 6 5 2 3" xfId="21992"/>
    <cellStyle name="Entrada 2 4 6 5 2 4" xfId="24886"/>
    <cellStyle name="Entrada 2 4 6 5 2 5" xfId="32887"/>
    <cellStyle name="Entrada 2 4 6 5 2 6" xfId="36562"/>
    <cellStyle name="Entrada 2 4 6 5 2 7" xfId="39288"/>
    <cellStyle name="Entrada 2 4 6 5 3" xfId="12297"/>
    <cellStyle name="Entrada 2 4 6 5 4" xfId="19300"/>
    <cellStyle name="Entrada 2 4 6 5 5" xfId="28253"/>
    <cellStyle name="Entrada 2 4 6 5 6" xfId="25463"/>
    <cellStyle name="Entrada 2 4 6 5 7" xfId="29769"/>
    <cellStyle name="Entrada 2 4 6 5 8" xfId="31907"/>
    <cellStyle name="Entrada 2 4 6 5 9" xfId="25803"/>
    <cellStyle name="Entrada 2 4 6 6" xfId="5838"/>
    <cellStyle name="Entrada 2 4 6 6 2" xfId="14992"/>
    <cellStyle name="Entrada 2 4 6 6 3" xfId="21988"/>
    <cellStyle name="Entrada 2 4 6 6 4" xfId="24889"/>
    <cellStyle name="Entrada 2 4 6 6 5" xfId="32883"/>
    <cellStyle name="Entrada 2 4 6 6 6" xfId="36558"/>
    <cellStyle name="Entrada 2 4 6 6 7" xfId="39284"/>
    <cellStyle name="Entrada 2 4 6 7" xfId="10784"/>
    <cellStyle name="Entrada 2 4 6 8" xfId="16494"/>
    <cellStyle name="Entrada 2 4 6 9" xfId="17364"/>
    <cellStyle name="Entrada 2 4 7" xfId="2458"/>
    <cellStyle name="Entrada 2 4 7 2" xfId="5843"/>
    <cellStyle name="Entrada 2 4 7 2 2" xfId="14997"/>
    <cellStyle name="Entrada 2 4 7 2 3" xfId="21993"/>
    <cellStyle name="Entrada 2 4 7 2 4" xfId="9368"/>
    <cellStyle name="Entrada 2 4 7 2 5" xfId="32888"/>
    <cellStyle name="Entrada 2 4 7 2 6" xfId="36563"/>
    <cellStyle name="Entrada 2 4 7 2 7" xfId="39289"/>
    <cellStyle name="Entrada 2 4 7 3" xfId="11612"/>
    <cellStyle name="Entrada 2 4 7 4" xfId="18615"/>
    <cellStyle name="Entrada 2 4 7 5" xfId="22961"/>
    <cellStyle name="Entrada 2 4 7 6" xfId="26199"/>
    <cellStyle name="Entrada 2 4 7 7" xfId="30103"/>
    <cellStyle name="Entrada 2 4 7 8" xfId="28809"/>
    <cellStyle name="Entrada 2 4 7 9" xfId="34813"/>
    <cellStyle name="Entrada 2 4 8" xfId="2936"/>
    <cellStyle name="Entrada 2 4 8 2" xfId="5844"/>
    <cellStyle name="Entrada 2 4 8 2 2" xfId="14998"/>
    <cellStyle name="Entrada 2 4 8 2 3" xfId="21994"/>
    <cellStyle name="Entrada 2 4 8 2 4" xfId="27120"/>
    <cellStyle name="Entrada 2 4 8 2 5" xfId="32889"/>
    <cellStyle name="Entrada 2 4 8 2 6" xfId="36564"/>
    <cellStyle name="Entrada 2 4 8 2 7" xfId="39290"/>
    <cellStyle name="Entrada 2 4 8 3" xfId="12090"/>
    <cellStyle name="Entrada 2 4 8 4" xfId="19093"/>
    <cellStyle name="Entrada 2 4 8 5" xfId="28321"/>
    <cellStyle name="Entrada 2 4 8 6" xfId="22909"/>
    <cellStyle name="Entrada 2 4 8 7" xfId="29866"/>
    <cellStyle name="Entrada 2 4 8 8" xfId="33843"/>
    <cellStyle name="Entrada 2 4 8 9" xfId="37405"/>
    <cellStyle name="Entrada 2 4 9" xfId="3098"/>
    <cellStyle name="Entrada 2 4 9 2" xfId="5845"/>
    <cellStyle name="Entrada 2 4 9 2 2" xfId="14999"/>
    <cellStyle name="Entrada 2 4 9 2 3" xfId="21995"/>
    <cellStyle name="Entrada 2 4 9 2 4" xfId="22810"/>
    <cellStyle name="Entrada 2 4 9 2 5" xfId="32890"/>
    <cellStyle name="Entrada 2 4 9 2 6" xfId="36565"/>
    <cellStyle name="Entrada 2 4 9 2 7" xfId="39291"/>
    <cellStyle name="Entrada 2 4 9 3" xfId="12252"/>
    <cellStyle name="Entrada 2 4 9 4" xfId="19255"/>
    <cellStyle name="Entrada 2 4 9 5" xfId="28274"/>
    <cellStyle name="Entrada 2 4 9 6" xfId="26423"/>
    <cellStyle name="Entrada 2 4 9 7" xfId="28796"/>
    <cellStyle name="Entrada 2 4 9 8" xfId="22522"/>
    <cellStyle name="Entrada 2 4 9 9" xfId="31889"/>
    <cellStyle name="Entrada 2 5" xfId="1141"/>
    <cellStyle name="Entrada 2 5 10" xfId="3161"/>
    <cellStyle name="Entrada 2 5 10 2" xfId="5846"/>
    <cellStyle name="Entrada 2 5 10 2 2" xfId="15000"/>
    <cellStyle name="Entrada 2 5 10 2 3" xfId="21996"/>
    <cellStyle name="Entrada 2 5 10 2 4" xfId="9307"/>
    <cellStyle name="Entrada 2 5 10 2 5" xfId="32891"/>
    <cellStyle name="Entrada 2 5 10 2 6" xfId="36566"/>
    <cellStyle name="Entrada 2 5 10 2 7" xfId="39292"/>
    <cellStyle name="Entrada 2 5 10 3" xfId="12315"/>
    <cellStyle name="Entrada 2 5 10 4" xfId="19318"/>
    <cellStyle name="Entrada 2 5 10 5" xfId="29513"/>
    <cellStyle name="Entrada 2 5 10 6" xfId="23156"/>
    <cellStyle name="Entrada 2 5 10 7" xfId="9993"/>
    <cellStyle name="Entrada 2 5 10 8" xfId="31578"/>
    <cellStyle name="Entrada 2 5 10 9" xfId="35293"/>
    <cellStyle name="Entrada 2 5 11" xfId="2222"/>
    <cellStyle name="Entrada 2 5 11 2" xfId="5847"/>
    <cellStyle name="Entrada 2 5 11 2 2" xfId="15001"/>
    <cellStyle name="Entrada 2 5 11 2 3" xfId="21997"/>
    <cellStyle name="Entrada 2 5 11 2 4" xfId="24299"/>
    <cellStyle name="Entrada 2 5 11 2 5" xfId="32892"/>
    <cellStyle name="Entrada 2 5 11 2 6" xfId="36567"/>
    <cellStyle name="Entrada 2 5 11 2 7" xfId="39293"/>
    <cellStyle name="Entrada 2 5 11 3" xfId="11376"/>
    <cellStyle name="Entrada 2 5 11 4" xfId="18379"/>
    <cellStyle name="Entrada 2 5 11 5" xfId="19609"/>
    <cellStyle name="Entrada 2 5 11 6" xfId="26099"/>
    <cellStyle name="Entrada 2 5 11 7" xfId="25685"/>
    <cellStyle name="Entrada 2 5 11 8" xfId="34189"/>
    <cellStyle name="Entrada 2 5 11 9" xfId="37751"/>
    <cellStyle name="Entrada 2 5 12" xfId="10295"/>
    <cellStyle name="Entrada 2 5 13" xfId="17276"/>
    <cellStyle name="Entrada 2 5 14" xfId="18046"/>
    <cellStyle name="Entrada 2 5 15" xfId="19462"/>
    <cellStyle name="Entrada 2 5 16" xfId="26069"/>
    <cellStyle name="Entrada 2 5 17" xfId="30243"/>
    <cellStyle name="Entrada 2 5 2" xfId="2345"/>
    <cellStyle name="Entrada 2 5 2 10" xfId="25453"/>
    <cellStyle name="Entrada 2 5 2 11" xfId="23187"/>
    <cellStyle name="Entrada 2 5 2 12" xfId="29100"/>
    <cellStyle name="Entrada 2 5 2 13" xfId="34134"/>
    <cellStyle name="Entrada 2 5 2 14" xfId="37696"/>
    <cellStyle name="Entrada 2 5 2 2" xfId="2745"/>
    <cellStyle name="Entrada 2 5 2 2 2" xfId="5849"/>
    <cellStyle name="Entrada 2 5 2 2 2 2" xfId="15003"/>
    <cellStyle name="Entrada 2 5 2 2 2 3" xfId="21999"/>
    <cellStyle name="Entrada 2 5 2 2 2 4" xfId="27119"/>
    <cellStyle name="Entrada 2 5 2 2 2 5" xfId="32894"/>
    <cellStyle name="Entrada 2 5 2 2 2 6" xfId="36569"/>
    <cellStyle name="Entrada 2 5 2 2 2 7" xfId="39295"/>
    <cellStyle name="Entrada 2 5 2 2 3" xfId="11899"/>
    <cellStyle name="Entrada 2 5 2 2 4" xfId="18902"/>
    <cellStyle name="Entrada 2 5 2 2 5" xfId="24386"/>
    <cellStyle name="Entrada 2 5 2 2 6" xfId="22597"/>
    <cellStyle name="Entrada 2 5 2 2 7" xfId="22915"/>
    <cellStyle name="Entrada 2 5 2 2 8" xfId="33937"/>
    <cellStyle name="Entrada 2 5 2 2 9" xfId="37499"/>
    <cellStyle name="Entrada 2 5 2 3" xfId="4027"/>
    <cellStyle name="Entrada 2 5 2 3 2" xfId="5850"/>
    <cellStyle name="Entrada 2 5 2 3 2 2" xfId="15004"/>
    <cellStyle name="Entrada 2 5 2 3 2 3" xfId="22000"/>
    <cellStyle name="Entrada 2 5 2 3 2 4" xfId="24051"/>
    <cellStyle name="Entrada 2 5 2 3 2 5" xfId="32895"/>
    <cellStyle name="Entrada 2 5 2 3 2 6" xfId="36570"/>
    <cellStyle name="Entrada 2 5 2 3 2 7" xfId="39296"/>
    <cellStyle name="Entrada 2 5 2 3 3" xfId="13181"/>
    <cellStyle name="Entrada 2 5 2 3 4" xfId="20179"/>
    <cellStyle name="Entrada 2 5 2 3 5" xfId="27817"/>
    <cellStyle name="Entrada 2 5 2 3 6" xfId="19387"/>
    <cellStyle name="Entrada 2 5 2 3 7" xfId="25216"/>
    <cellStyle name="Entrada 2 5 2 3 8" xfId="31849"/>
    <cellStyle name="Entrada 2 5 2 3 9" xfId="35503"/>
    <cellStyle name="Entrada 2 5 2 4" xfId="4465"/>
    <cellStyle name="Entrada 2 5 2 4 2" xfId="5851"/>
    <cellStyle name="Entrada 2 5 2 4 2 2" xfId="15005"/>
    <cellStyle name="Entrada 2 5 2 4 2 3" xfId="22001"/>
    <cellStyle name="Entrada 2 5 2 4 2 4" xfId="27123"/>
    <cellStyle name="Entrada 2 5 2 4 2 5" xfId="32896"/>
    <cellStyle name="Entrada 2 5 2 4 2 6" xfId="36571"/>
    <cellStyle name="Entrada 2 5 2 4 2 7" xfId="39297"/>
    <cellStyle name="Entrada 2 5 2 4 3" xfId="13619"/>
    <cellStyle name="Entrada 2 5 2 4 4" xfId="20617"/>
    <cellStyle name="Entrada 2 5 2 4 5" xfId="27603"/>
    <cellStyle name="Entrada 2 5 2 4 6" xfId="26695"/>
    <cellStyle name="Entrada 2 5 2 4 7" xfId="25514"/>
    <cellStyle name="Entrada 2 5 2 4 8" xfId="25434"/>
    <cellStyle name="Entrada 2 5 2 4 9" xfId="35044"/>
    <cellStyle name="Entrada 2 5 2 5" xfId="4719"/>
    <cellStyle name="Entrada 2 5 2 5 2" xfId="5852"/>
    <cellStyle name="Entrada 2 5 2 5 2 2" xfId="15006"/>
    <cellStyle name="Entrada 2 5 2 5 2 3" xfId="22002"/>
    <cellStyle name="Entrada 2 5 2 5 2 4" xfId="24050"/>
    <cellStyle name="Entrada 2 5 2 5 2 5" xfId="32897"/>
    <cellStyle name="Entrada 2 5 2 5 2 6" xfId="36572"/>
    <cellStyle name="Entrada 2 5 2 5 2 7" xfId="39298"/>
    <cellStyle name="Entrada 2 5 2 5 3" xfId="13873"/>
    <cellStyle name="Entrada 2 5 2 5 4" xfId="20871"/>
    <cellStyle name="Entrada 2 5 2 5 5" xfId="27478"/>
    <cellStyle name="Entrada 2 5 2 5 6" xfId="28933"/>
    <cellStyle name="Entrada 2 5 2 5 7" xfId="19736"/>
    <cellStyle name="Entrada 2 5 2 5 8" xfId="32165"/>
    <cellStyle name="Entrada 2 5 2 5 9" xfId="35840"/>
    <cellStyle name="Entrada 2 5 2 6" xfId="4965"/>
    <cellStyle name="Entrada 2 5 2 6 2" xfId="5853"/>
    <cellStyle name="Entrada 2 5 2 6 2 2" xfId="15007"/>
    <cellStyle name="Entrada 2 5 2 6 2 3" xfId="22003"/>
    <cellStyle name="Entrada 2 5 2 6 2 4" xfId="27124"/>
    <cellStyle name="Entrada 2 5 2 6 2 5" xfId="32898"/>
    <cellStyle name="Entrada 2 5 2 6 2 6" xfId="36573"/>
    <cellStyle name="Entrada 2 5 2 6 2 7" xfId="39299"/>
    <cellStyle name="Entrada 2 5 2 6 3" xfId="14119"/>
    <cellStyle name="Entrada 2 5 2 6 4" xfId="21117"/>
    <cellStyle name="Entrada 2 5 2 6 5" xfId="19536"/>
    <cellStyle name="Entrada 2 5 2 6 6" xfId="28867"/>
    <cellStyle name="Entrada 2 5 2 6 7" xfId="32011"/>
    <cellStyle name="Entrada 2 5 2 6 8" xfId="35689"/>
    <cellStyle name="Entrada 2 5 2 6 9" xfId="38600"/>
    <cellStyle name="Entrada 2 5 2 7" xfId="5848"/>
    <cellStyle name="Entrada 2 5 2 7 2" xfId="15002"/>
    <cellStyle name="Entrada 2 5 2 7 3" xfId="21998"/>
    <cellStyle name="Entrada 2 5 2 7 4" xfId="27122"/>
    <cellStyle name="Entrada 2 5 2 7 5" xfId="32893"/>
    <cellStyle name="Entrada 2 5 2 7 6" xfId="36568"/>
    <cellStyle name="Entrada 2 5 2 7 7" xfId="39294"/>
    <cellStyle name="Entrada 2 5 2 8" xfId="11499"/>
    <cellStyle name="Entrada 2 5 2 9" xfId="18502"/>
    <cellStyle name="Entrada 2 5 3" xfId="2373"/>
    <cellStyle name="Entrada 2 5 3 10" xfId="18052"/>
    <cellStyle name="Entrada 2 5 3 11" xfId="17219"/>
    <cellStyle name="Entrada 2 5 3 12" xfId="18186"/>
    <cellStyle name="Entrada 2 5 3 13" xfId="31074"/>
    <cellStyle name="Entrada 2 5 3 14" xfId="34954"/>
    <cellStyle name="Entrada 2 5 3 2" xfId="2773"/>
    <cellStyle name="Entrada 2 5 3 2 2" xfId="5855"/>
    <cellStyle name="Entrada 2 5 3 2 2 2" xfId="15009"/>
    <cellStyle name="Entrada 2 5 3 2 2 3" xfId="22005"/>
    <cellStyle name="Entrada 2 5 3 2 2 4" xfId="27125"/>
    <cellStyle name="Entrada 2 5 3 2 2 5" xfId="32900"/>
    <cellStyle name="Entrada 2 5 3 2 2 6" xfId="36575"/>
    <cellStyle name="Entrada 2 5 3 2 2 7" xfId="39301"/>
    <cellStyle name="Entrada 2 5 3 2 3" xfId="11927"/>
    <cellStyle name="Entrada 2 5 3 2 4" xfId="18930"/>
    <cellStyle name="Entrada 2 5 3 2 5" xfId="28393"/>
    <cellStyle name="Entrada 2 5 3 2 6" xfId="24561"/>
    <cellStyle name="Entrada 2 5 3 2 7" xfId="25081"/>
    <cellStyle name="Entrada 2 5 3 2 8" xfId="31532"/>
    <cellStyle name="Entrada 2 5 3 2 9" xfId="35242"/>
    <cellStyle name="Entrada 2 5 3 3" xfId="4055"/>
    <cellStyle name="Entrada 2 5 3 3 2" xfId="5856"/>
    <cellStyle name="Entrada 2 5 3 3 2 2" xfId="15010"/>
    <cellStyle name="Entrada 2 5 3 3 2 3" xfId="22006"/>
    <cellStyle name="Entrada 2 5 3 3 2 4" xfId="27118"/>
    <cellStyle name="Entrada 2 5 3 3 2 5" xfId="32901"/>
    <cellStyle name="Entrada 2 5 3 3 2 6" xfId="36576"/>
    <cellStyle name="Entrada 2 5 3 3 2 7" xfId="39302"/>
    <cellStyle name="Entrada 2 5 3 3 3" xfId="13209"/>
    <cellStyle name="Entrada 2 5 3 3 4" xfId="20207"/>
    <cellStyle name="Entrada 2 5 3 3 5" xfId="25289"/>
    <cellStyle name="Entrada 2 5 3 3 6" xfId="29205"/>
    <cellStyle name="Entrada 2 5 3 3 7" xfId="17645"/>
    <cellStyle name="Entrada 2 5 3 3 8" xfId="17482"/>
    <cellStyle name="Entrada 2 5 3 3 9" xfId="35027"/>
    <cellStyle name="Entrada 2 5 3 4" xfId="4493"/>
    <cellStyle name="Entrada 2 5 3 4 2" xfId="5857"/>
    <cellStyle name="Entrada 2 5 3 4 2 2" xfId="15011"/>
    <cellStyle name="Entrada 2 5 3 4 2 3" xfId="22007"/>
    <cellStyle name="Entrada 2 5 3 4 2 4" xfId="24881"/>
    <cellStyle name="Entrada 2 5 3 4 2 5" xfId="32902"/>
    <cellStyle name="Entrada 2 5 3 4 2 6" xfId="36577"/>
    <cellStyle name="Entrada 2 5 3 4 2 7" xfId="39303"/>
    <cellStyle name="Entrada 2 5 3 4 3" xfId="13647"/>
    <cellStyle name="Entrada 2 5 3 4 4" xfId="20645"/>
    <cellStyle name="Entrada 2 5 3 4 5" xfId="24754"/>
    <cellStyle name="Entrada 2 5 3 4 6" xfId="25359"/>
    <cellStyle name="Entrada 2 5 3 4 7" xfId="18363"/>
    <cellStyle name="Entrada 2 5 3 4 8" xfId="32268"/>
    <cellStyle name="Entrada 2 5 3 4 9" xfId="35943"/>
    <cellStyle name="Entrada 2 5 3 5" xfId="4747"/>
    <cellStyle name="Entrada 2 5 3 5 2" xfId="5858"/>
    <cellStyle name="Entrada 2 5 3 5 2 2" xfId="15012"/>
    <cellStyle name="Entrada 2 5 3 5 2 3" xfId="22008"/>
    <cellStyle name="Entrada 2 5 3 5 2 4" xfId="27126"/>
    <cellStyle name="Entrada 2 5 3 5 2 5" xfId="32903"/>
    <cellStyle name="Entrada 2 5 3 5 2 6" xfId="36578"/>
    <cellStyle name="Entrada 2 5 3 5 2 7" xfId="39304"/>
    <cellStyle name="Entrada 2 5 3 5 3" xfId="13901"/>
    <cellStyle name="Entrada 2 5 3 5 4" xfId="20899"/>
    <cellStyle name="Entrada 2 5 3 5 5" xfId="27464"/>
    <cellStyle name="Entrada 2 5 3 5 6" xfId="17342"/>
    <cellStyle name="Entrada 2 5 3 5 7" xfId="19571"/>
    <cellStyle name="Entrada 2 5 3 5 8" xfId="32152"/>
    <cellStyle name="Entrada 2 5 3 5 9" xfId="35827"/>
    <cellStyle name="Entrada 2 5 3 6" xfId="4993"/>
    <cellStyle name="Entrada 2 5 3 6 2" xfId="5859"/>
    <cellStyle name="Entrada 2 5 3 6 2 2" xfId="15013"/>
    <cellStyle name="Entrada 2 5 3 6 2 3" xfId="22009"/>
    <cellStyle name="Entrada 2 5 3 6 2 4" xfId="27127"/>
    <cellStyle name="Entrada 2 5 3 6 2 5" xfId="32904"/>
    <cellStyle name="Entrada 2 5 3 6 2 6" xfId="36579"/>
    <cellStyle name="Entrada 2 5 3 6 2 7" xfId="39305"/>
    <cellStyle name="Entrada 2 5 3 6 3" xfId="14147"/>
    <cellStyle name="Entrada 2 5 3 6 4" xfId="21145"/>
    <cellStyle name="Entrada 2 5 3 6 5" xfId="27339"/>
    <cellStyle name="Entrada 2 5 3 6 6" xfId="19518"/>
    <cellStyle name="Entrada 2 5 3 6 7" xfId="32039"/>
    <cellStyle name="Entrada 2 5 3 6 8" xfId="35717"/>
    <cellStyle name="Entrada 2 5 3 6 9" xfId="38628"/>
    <cellStyle name="Entrada 2 5 3 7" xfId="5854"/>
    <cellStyle name="Entrada 2 5 3 7 2" xfId="15008"/>
    <cellStyle name="Entrada 2 5 3 7 3" xfId="22004"/>
    <cellStyle name="Entrada 2 5 3 7 4" xfId="24296"/>
    <cellStyle name="Entrada 2 5 3 7 5" xfId="32899"/>
    <cellStyle name="Entrada 2 5 3 7 6" xfId="36574"/>
    <cellStyle name="Entrada 2 5 3 7 7" xfId="39300"/>
    <cellStyle name="Entrada 2 5 3 8" xfId="11527"/>
    <cellStyle name="Entrada 2 5 3 9" xfId="18530"/>
    <cellStyle name="Entrada 2 5 4" xfId="2397"/>
    <cellStyle name="Entrada 2 5 4 10" xfId="18338"/>
    <cellStyle name="Entrada 2 5 4 11" xfId="22951"/>
    <cellStyle name="Entrada 2 5 4 12" xfId="10056"/>
    <cellStyle name="Entrada 2 5 4 13" xfId="34108"/>
    <cellStyle name="Entrada 2 5 4 14" xfId="37670"/>
    <cellStyle name="Entrada 2 5 4 2" xfId="2797"/>
    <cellStyle name="Entrada 2 5 4 2 2" xfId="5861"/>
    <cellStyle name="Entrada 2 5 4 2 2 2" xfId="15015"/>
    <cellStyle name="Entrada 2 5 4 2 2 3" xfId="22011"/>
    <cellStyle name="Entrada 2 5 4 2 2 4" xfId="27128"/>
    <cellStyle name="Entrada 2 5 4 2 2 5" xfId="32906"/>
    <cellStyle name="Entrada 2 5 4 2 2 6" xfId="36581"/>
    <cellStyle name="Entrada 2 5 4 2 2 7" xfId="39307"/>
    <cellStyle name="Entrada 2 5 4 2 3" xfId="11951"/>
    <cellStyle name="Entrada 2 5 4 2 4" xfId="18954"/>
    <cellStyle name="Entrada 2 5 4 2 5" xfId="28385"/>
    <cellStyle name="Entrada 2 5 4 2 6" xfId="17685"/>
    <cellStyle name="Entrada 2 5 4 2 7" xfId="29089"/>
    <cellStyle name="Entrada 2 5 4 2 8" xfId="24128"/>
    <cellStyle name="Entrada 2 5 4 2 9" xfId="31428"/>
    <cellStyle name="Entrada 2 5 4 3" xfId="4079"/>
    <cellStyle name="Entrada 2 5 4 3 2" xfId="5862"/>
    <cellStyle name="Entrada 2 5 4 3 2 2" xfId="15016"/>
    <cellStyle name="Entrada 2 5 4 3 2 3" xfId="22012"/>
    <cellStyle name="Entrada 2 5 4 3 2 4" xfId="9282"/>
    <cellStyle name="Entrada 2 5 4 3 2 5" xfId="32907"/>
    <cellStyle name="Entrada 2 5 4 3 2 6" xfId="36582"/>
    <cellStyle name="Entrada 2 5 4 3 2 7" xfId="39308"/>
    <cellStyle name="Entrada 2 5 4 3 3" xfId="13233"/>
    <cellStyle name="Entrada 2 5 4 3 4" xfId="20231"/>
    <cellStyle name="Entrada 2 5 4 3 5" xfId="25300"/>
    <cellStyle name="Entrada 2 5 4 3 6" xfId="22540"/>
    <cellStyle name="Entrada 2 5 4 3 7" xfId="17785"/>
    <cellStyle name="Entrada 2 5 4 3 8" xfId="33427"/>
    <cellStyle name="Entrada 2 5 4 3 9" xfId="37102"/>
    <cellStyle name="Entrada 2 5 4 4" xfId="4517"/>
    <cellStyle name="Entrada 2 5 4 4 2" xfId="5863"/>
    <cellStyle name="Entrada 2 5 4 4 2 2" xfId="15017"/>
    <cellStyle name="Entrada 2 5 4 4 2 3" xfId="22013"/>
    <cellStyle name="Entrada 2 5 4 4 2 4" xfId="27129"/>
    <cellStyle name="Entrada 2 5 4 4 2 5" xfId="32908"/>
    <cellStyle name="Entrada 2 5 4 4 2 6" xfId="36583"/>
    <cellStyle name="Entrada 2 5 4 4 2 7" xfId="39309"/>
    <cellStyle name="Entrada 2 5 4 4 3" xfId="13671"/>
    <cellStyle name="Entrada 2 5 4 4 4" xfId="20669"/>
    <cellStyle name="Entrada 2 5 4 4 5" xfId="27570"/>
    <cellStyle name="Entrada 2 5 4 4 6" xfId="29434"/>
    <cellStyle name="Entrada 2 5 4 4 7" xfId="25410"/>
    <cellStyle name="Entrada 2 5 4 4 8" xfId="32254"/>
    <cellStyle name="Entrada 2 5 4 4 9" xfId="35929"/>
    <cellStyle name="Entrada 2 5 4 5" xfId="4771"/>
    <cellStyle name="Entrada 2 5 4 5 2" xfId="5864"/>
    <cellStyle name="Entrada 2 5 4 5 2 2" xfId="15018"/>
    <cellStyle name="Entrada 2 5 4 5 2 3" xfId="22014"/>
    <cellStyle name="Entrada 2 5 4 5 2 4" xfId="23279"/>
    <cellStyle name="Entrada 2 5 4 5 2 5" xfId="32909"/>
    <cellStyle name="Entrada 2 5 4 5 2 6" xfId="36584"/>
    <cellStyle name="Entrada 2 5 4 5 2 7" xfId="39310"/>
    <cellStyle name="Entrada 2 5 4 5 3" xfId="13925"/>
    <cellStyle name="Entrada 2 5 4 5 4" xfId="20923"/>
    <cellStyle name="Entrada 2 5 4 5 5" xfId="22776"/>
    <cellStyle name="Entrada 2 5 4 5 6" xfId="23364"/>
    <cellStyle name="Entrada 2 5 4 5 7" xfId="28994"/>
    <cellStyle name="Entrada 2 5 4 5 8" xfId="32138"/>
    <cellStyle name="Entrada 2 5 4 5 9" xfId="35813"/>
    <cellStyle name="Entrada 2 5 4 6" xfId="5017"/>
    <cellStyle name="Entrada 2 5 4 6 2" xfId="5865"/>
    <cellStyle name="Entrada 2 5 4 6 2 2" xfId="15019"/>
    <cellStyle name="Entrada 2 5 4 6 2 3" xfId="22015"/>
    <cellStyle name="Entrada 2 5 4 6 2 4" xfId="18087"/>
    <cellStyle name="Entrada 2 5 4 6 2 5" xfId="32910"/>
    <cellStyle name="Entrada 2 5 4 6 2 6" xfId="36585"/>
    <cellStyle name="Entrada 2 5 4 6 2 7" xfId="39311"/>
    <cellStyle name="Entrada 2 5 4 6 3" xfId="14171"/>
    <cellStyle name="Entrada 2 5 4 6 4" xfId="21169"/>
    <cellStyle name="Entrada 2 5 4 6 5" xfId="24824"/>
    <cellStyle name="Entrada 2 5 4 6 6" xfId="26786"/>
    <cellStyle name="Entrada 2 5 4 6 7" xfId="32063"/>
    <cellStyle name="Entrada 2 5 4 6 8" xfId="35741"/>
    <cellStyle name="Entrada 2 5 4 6 9" xfId="38652"/>
    <cellStyle name="Entrada 2 5 4 7" xfId="5860"/>
    <cellStyle name="Entrada 2 5 4 7 2" xfId="15014"/>
    <cellStyle name="Entrada 2 5 4 7 3" xfId="22010"/>
    <cellStyle name="Entrada 2 5 4 7 4" xfId="19376"/>
    <cellStyle name="Entrada 2 5 4 7 5" xfId="32905"/>
    <cellStyle name="Entrada 2 5 4 7 6" xfId="36580"/>
    <cellStyle name="Entrada 2 5 4 7 7" xfId="39306"/>
    <cellStyle name="Entrada 2 5 4 8" xfId="11551"/>
    <cellStyle name="Entrada 2 5 4 9" xfId="18554"/>
    <cellStyle name="Entrada 2 5 5" xfId="2421"/>
    <cellStyle name="Entrada 2 5 5 10" xfId="23321"/>
    <cellStyle name="Entrada 2 5 5 11" xfId="26181"/>
    <cellStyle name="Entrada 2 5 5 12" xfId="25928"/>
    <cellStyle name="Entrada 2 5 5 13" xfId="34096"/>
    <cellStyle name="Entrada 2 5 5 14" xfId="37658"/>
    <cellStyle name="Entrada 2 5 5 2" xfId="2821"/>
    <cellStyle name="Entrada 2 5 5 2 2" xfId="5867"/>
    <cellStyle name="Entrada 2 5 5 2 2 2" xfId="15021"/>
    <cellStyle name="Entrada 2 5 5 2 2 3" xfId="22017"/>
    <cellStyle name="Entrada 2 5 5 2 2 4" xfId="27117"/>
    <cellStyle name="Entrada 2 5 5 2 2 5" xfId="32912"/>
    <cellStyle name="Entrada 2 5 5 2 2 6" xfId="36587"/>
    <cellStyle name="Entrada 2 5 5 2 2 7" xfId="39313"/>
    <cellStyle name="Entrada 2 5 5 2 3" xfId="11975"/>
    <cellStyle name="Entrada 2 5 5 2 4" xfId="18978"/>
    <cellStyle name="Entrada 2 5 5 2 5" xfId="28373"/>
    <cellStyle name="Entrada 2 5 5 2 6" xfId="17919"/>
    <cellStyle name="Entrada 2 5 5 2 7" xfId="17326"/>
    <cellStyle name="Entrada 2 5 5 2 8" xfId="33899"/>
    <cellStyle name="Entrada 2 5 5 2 9" xfId="37461"/>
    <cellStyle name="Entrada 2 5 5 3" xfId="4103"/>
    <cellStyle name="Entrada 2 5 5 3 2" xfId="5868"/>
    <cellStyle name="Entrada 2 5 5 3 2 2" xfId="15022"/>
    <cellStyle name="Entrada 2 5 5 3 2 3" xfId="22018"/>
    <cellStyle name="Entrada 2 5 5 3 2 4" xfId="22811"/>
    <cellStyle name="Entrada 2 5 5 3 2 5" xfId="32913"/>
    <cellStyle name="Entrada 2 5 5 3 2 6" xfId="36588"/>
    <cellStyle name="Entrada 2 5 5 3 2 7" xfId="39314"/>
    <cellStyle name="Entrada 2 5 5 3 3" xfId="13257"/>
    <cellStyle name="Entrada 2 5 5 3 4" xfId="20255"/>
    <cellStyle name="Entrada 2 5 5 3 5" xfId="24726"/>
    <cellStyle name="Entrada 2 5 5 3 6" xfId="19801"/>
    <cellStyle name="Entrada 2 5 5 3 7" xfId="17176"/>
    <cellStyle name="Entrada 2 5 5 3 8" xfId="29402"/>
    <cellStyle name="Entrada 2 5 5 3 9" xfId="27543"/>
    <cellStyle name="Entrada 2 5 5 4" xfId="4541"/>
    <cellStyle name="Entrada 2 5 5 4 2" xfId="5869"/>
    <cellStyle name="Entrada 2 5 5 4 2 2" xfId="15023"/>
    <cellStyle name="Entrada 2 5 5 4 2 3" xfId="22019"/>
    <cellStyle name="Entrada 2 5 5 4 2 4" xfId="27131"/>
    <cellStyle name="Entrada 2 5 5 4 2 5" xfId="32914"/>
    <cellStyle name="Entrada 2 5 5 4 2 6" xfId="36589"/>
    <cellStyle name="Entrada 2 5 5 4 2 7" xfId="39315"/>
    <cellStyle name="Entrada 2 5 5 4 3" xfId="13695"/>
    <cellStyle name="Entrada 2 5 5 4 4" xfId="20693"/>
    <cellStyle name="Entrada 2 5 5 4 5" xfId="24758"/>
    <cellStyle name="Entrada 2 5 5 4 6" xfId="26714"/>
    <cellStyle name="Entrada 2 5 5 4 7" xfId="10191"/>
    <cellStyle name="Entrada 2 5 5 4 8" xfId="32247"/>
    <cellStyle name="Entrada 2 5 5 4 9" xfId="35922"/>
    <cellStyle name="Entrada 2 5 5 5" xfId="4795"/>
    <cellStyle name="Entrada 2 5 5 5 2" xfId="5870"/>
    <cellStyle name="Entrada 2 5 5 5 2 2" xfId="15024"/>
    <cellStyle name="Entrada 2 5 5 5 2 3" xfId="22020"/>
    <cellStyle name="Entrada 2 5 5 5 2 4" xfId="9441"/>
    <cellStyle name="Entrada 2 5 5 5 2 5" xfId="32915"/>
    <cellStyle name="Entrada 2 5 5 5 2 6" xfId="36590"/>
    <cellStyle name="Entrada 2 5 5 5 2 7" xfId="39316"/>
    <cellStyle name="Entrada 2 5 5 5 3" xfId="13949"/>
    <cellStyle name="Entrada 2 5 5 5 4" xfId="20947"/>
    <cellStyle name="Entrada 2 5 5 5 5" xfId="22779"/>
    <cellStyle name="Entrada 2 5 5 5 6" xfId="25231"/>
    <cellStyle name="Entrada 2 5 5 5 7" xfId="21227"/>
    <cellStyle name="Entrada 2 5 5 5 8" xfId="32126"/>
    <cellStyle name="Entrada 2 5 5 5 9" xfId="35801"/>
    <cellStyle name="Entrada 2 5 5 6" xfId="5041"/>
    <cellStyle name="Entrada 2 5 5 6 2" xfId="5871"/>
    <cellStyle name="Entrada 2 5 5 6 2 2" xfId="15025"/>
    <cellStyle name="Entrada 2 5 5 6 2 3" xfId="22021"/>
    <cellStyle name="Entrada 2 5 5 6 2 4" xfId="27132"/>
    <cellStyle name="Entrada 2 5 5 6 2 5" xfId="32916"/>
    <cellStyle name="Entrada 2 5 5 6 2 6" xfId="36591"/>
    <cellStyle name="Entrada 2 5 5 6 2 7" xfId="39317"/>
    <cellStyle name="Entrada 2 5 5 6 3" xfId="14195"/>
    <cellStyle name="Entrada 2 5 5 6 4" xfId="21193"/>
    <cellStyle name="Entrada 2 5 5 6 5" xfId="24044"/>
    <cellStyle name="Entrada 2 5 5 6 6" xfId="18069"/>
    <cellStyle name="Entrada 2 5 5 6 7" xfId="32087"/>
    <cellStyle name="Entrada 2 5 5 6 8" xfId="35765"/>
    <cellStyle name="Entrada 2 5 5 6 9" xfId="38676"/>
    <cellStyle name="Entrada 2 5 5 7" xfId="5866"/>
    <cellStyle name="Entrada 2 5 5 7 2" xfId="15020"/>
    <cellStyle name="Entrada 2 5 5 7 3" xfId="22016"/>
    <cellStyle name="Entrada 2 5 5 7 4" xfId="27130"/>
    <cellStyle name="Entrada 2 5 5 7 5" xfId="32911"/>
    <cellStyle name="Entrada 2 5 5 7 6" xfId="36586"/>
    <cellStyle name="Entrada 2 5 5 7 7" xfId="39312"/>
    <cellStyle name="Entrada 2 5 5 8" xfId="11575"/>
    <cellStyle name="Entrada 2 5 5 9" xfId="18578"/>
    <cellStyle name="Entrada 2 5 6" xfId="2623"/>
    <cellStyle name="Entrada 2 5 6 2" xfId="5872"/>
    <cellStyle name="Entrada 2 5 6 2 2" xfId="15026"/>
    <cellStyle name="Entrada 2 5 6 2 3" xfId="22022"/>
    <cellStyle name="Entrada 2 5 6 2 4" xfId="27136"/>
    <cellStyle name="Entrada 2 5 6 2 5" xfId="32917"/>
    <cellStyle name="Entrada 2 5 6 2 6" xfId="36592"/>
    <cellStyle name="Entrada 2 5 6 2 7" xfId="39318"/>
    <cellStyle name="Entrada 2 5 6 3" xfId="11777"/>
    <cellStyle name="Entrada 2 5 6 4" xfId="18780"/>
    <cellStyle name="Entrada 2 5 6 5" xfId="17752"/>
    <cellStyle name="Entrada 2 5 6 6" xfId="26278"/>
    <cellStyle name="Entrada 2 5 6 7" xfId="30022"/>
    <cellStyle name="Entrada 2 5 6 8" xfId="31211"/>
    <cellStyle name="Entrada 2 5 6 9" xfId="31282"/>
    <cellStyle name="Entrada 2 5 7" xfId="3191"/>
    <cellStyle name="Entrada 2 5 7 2" xfId="5873"/>
    <cellStyle name="Entrada 2 5 7 2 2" xfId="15027"/>
    <cellStyle name="Entrada 2 5 7 2 3" xfId="22023"/>
    <cellStyle name="Entrada 2 5 7 2 4" xfId="24885"/>
    <cellStyle name="Entrada 2 5 7 2 5" xfId="32918"/>
    <cellStyle name="Entrada 2 5 7 2 6" xfId="36593"/>
    <cellStyle name="Entrada 2 5 7 2 7" xfId="39319"/>
    <cellStyle name="Entrada 2 5 7 3" xfId="12345"/>
    <cellStyle name="Entrada 2 5 7 4" xfId="19348"/>
    <cellStyle name="Entrada 2 5 7 5" xfId="19635"/>
    <cellStyle name="Entrada 2 5 7 6" xfId="19613"/>
    <cellStyle name="Entrada 2 5 7 7" xfId="25857"/>
    <cellStyle name="Entrada 2 5 7 8" xfId="19648"/>
    <cellStyle name="Entrada 2 5 7 9" xfId="35566"/>
    <cellStyle name="Entrada 2 5 8" xfId="3710"/>
    <cellStyle name="Entrada 2 5 8 2" xfId="5874"/>
    <cellStyle name="Entrada 2 5 8 2 2" xfId="15028"/>
    <cellStyle name="Entrada 2 5 8 2 3" xfId="22024"/>
    <cellStyle name="Entrada 2 5 8 2 4" xfId="24884"/>
    <cellStyle name="Entrada 2 5 8 2 5" xfId="32919"/>
    <cellStyle name="Entrada 2 5 8 2 6" xfId="36594"/>
    <cellStyle name="Entrada 2 5 8 2 7" xfId="39320"/>
    <cellStyle name="Entrada 2 5 8 3" xfId="12864"/>
    <cellStyle name="Entrada 2 5 8 4" xfId="19863"/>
    <cellStyle name="Entrada 2 5 8 5" xfId="9637"/>
    <cellStyle name="Entrada 2 5 8 6" xfId="29178"/>
    <cellStyle name="Entrada 2 5 8 7" xfId="29538"/>
    <cellStyle name="Entrada 2 5 8 8" xfId="31144"/>
    <cellStyle name="Entrada 2 5 8 9" xfId="31298"/>
    <cellStyle name="Entrada 2 5 9" xfId="3040"/>
    <cellStyle name="Entrada 2 5 9 2" xfId="5875"/>
    <cellStyle name="Entrada 2 5 9 2 2" xfId="15029"/>
    <cellStyle name="Entrada 2 5 9 2 3" xfId="22025"/>
    <cellStyle name="Entrada 2 5 9 2 4" xfId="18131"/>
    <cellStyle name="Entrada 2 5 9 2 5" xfId="32920"/>
    <cellStyle name="Entrada 2 5 9 2 6" xfId="36595"/>
    <cellStyle name="Entrada 2 5 9 2 7" xfId="39321"/>
    <cellStyle name="Entrada 2 5 9 3" xfId="12194"/>
    <cellStyle name="Entrada 2 5 9 4" xfId="19197"/>
    <cellStyle name="Entrada 2 5 9 5" xfId="28295"/>
    <cellStyle name="Entrada 2 5 9 6" xfId="18290"/>
    <cellStyle name="Entrada 2 5 9 7" xfId="29812"/>
    <cellStyle name="Entrada 2 5 9 8" xfId="26539"/>
    <cellStyle name="Entrada 2 5 9 9" xfId="31303"/>
    <cellStyle name="Entrada 2 6" xfId="1602"/>
    <cellStyle name="Entrada 2 6 2" xfId="5876"/>
    <cellStyle name="Entrada 2 6 2 2" xfId="15030"/>
    <cellStyle name="Entrada 2 6 2 3" xfId="22026"/>
    <cellStyle name="Entrada 2 6 2 4" xfId="27135"/>
    <cellStyle name="Entrada 2 6 2 5" xfId="32921"/>
    <cellStyle name="Entrada 2 6 2 6" xfId="36596"/>
    <cellStyle name="Entrada 2 6 2 7" xfId="39322"/>
    <cellStyle name="Entrada 2 6 3" xfId="10756"/>
    <cellStyle name="Entrada 2 6 4" xfId="17020"/>
    <cellStyle name="Entrada 2 6 5" xfId="24461"/>
    <cellStyle name="Entrada 2 6 6" xfId="25963"/>
    <cellStyle name="Entrada 2 6 7" xfId="9525"/>
    <cellStyle name="Entrada 2 6 8" xfId="31348"/>
    <cellStyle name="Entrada 2 6 9" xfId="35108"/>
    <cellStyle name="Entrada 2 7" xfId="2435"/>
    <cellStyle name="Entrada 2 7 2" xfId="5877"/>
    <cellStyle name="Entrada 2 7 2 2" xfId="15031"/>
    <cellStyle name="Entrada 2 7 2 3" xfId="22027"/>
    <cellStyle name="Entrada 2 7 2 4" xfId="15484"/>
    <cellStyle name="Entrada 2 7 2 5" xfId="32922"/>
    <cellStyle name="Entrada 2 7 2 6" xfId="36597"/>
    <cellStyle name="Entrada 2 7 2 7" xfId="39323"/>
    <cellStyle name="Entrada 2 7 3" xfId="11589"/>
    <cellStyle name="Entrada 2 7 4" xfId="18592"/>
    <cellStyle name="Entrada 2 7 5" xfId="19652"/>
    <cellStyle name="Entrada 2 7 6" xfId="26191"/>
    <cellStyle name="Entrada 2 7 7" xfId="30098"/>
    <cellStyle name="Entrada 2 7 8" xfId="34083"/>
    <cellStyle name="Entrada 2 7 9" xfId="37645"/>
    <cellStyle name="Entrada 2 8" xfId="9204"/>
    <cellStyle name="Entrada 2 9" xfId="10252"/>
    <cellStyle name="Entrada 3" xfId="345"/>
    <cellStyle name="Entrada 3 10" xfId="1615"/>
    <cellStyle name="Entrada 3 10 2" xfId="5878"/>
    <cellStyle name="Entrada 3 10 2 2" xfId="15032"/>
    <cellStyle name="Entrada 3 10 2 3" xfId="22028"/>
    <cellStyle name="Entrada 3 10 2 4" xfId="22809"/>
    <cellStyle name="Entrada 3 10 2 5" xfId="32923"/>
    <cellStyle name="Entrada 3 10 2 6" xfId="36598"/>
    <cellStyle name="Entrada 3 10 2 7" xfId="39324"/>
    <cellStyle name="Entrada 3 10 3" xfId="10769"/>
    <cellStyle name="Entrada 3 10 4" xfId="9909"/>
    <cellStyle name="Entrada 3 10 5" xfId="19775"/>
    <cellStyle name="Entrada 3 10 6" xfId="17841"/>
    <cellStyle name="Entrada 3 10 7" xfId="31012"/>
    <cellStyle name="Entrada 3 10 8" xfId="34935"/>
    <cellStyle name="Entrada 3 10 9" xfId="38398"/>
    <cellStyle name="Entrada 3 11" xfId="2443"/>
    <cellStyle name="Entrada 3 11 2" xfId="5879"/>
    <cellStyle name="Entrada 3 11 2 2" xfId="15033"/>
    <cellStyle name="Entrada 3 11 2 3" xfId="22029"/>
    <cellStyle name="Entrada 3 11 2 4" xfId="19730"/>
    <cellStyle name="Entrada 3 11 2 5" xfId="32924"/>
    <cellStyle name="Entrada 3 11 2 6" xfId="36599"/>
    <cellStyle name="Entrada 3 11 2 7" xfId="39325"/>
    <cellStyle name="Entrada 3 11 3" xfId="11597"/>
    <cellStyle name="Entrada 3 11 4" xfId="18600"/>
    <cellStyle name="Entrada 3 11 5" xfId="17165"/>
    <cellStyle name="Entrada 3 11 6" xfId="26192"/>
    <cellStyle name="Entrada 3 11 7" xfId="30110"/>
    <cellStyle name="Entrada 3 11 8" xfId="34087"/>
    <cellStyle name="Entrada 3 11 9" xfId="37649"/>
    <cellStyle name="Entrada 3 12" xfId="2937"/>
    <cellStyle name="Entrada 3 12 2" xfId="5880"/>
    <cellStyle name="Entrada 3 12 2 2" xfId="15034"/>
    <cellStyle name="Entrada 3 12 2 3" xfId="22030"/>
    <cellStyle name="Entrada 3 12 2 4" xfId="27137"/>
    <cellStyle name="Entrada 3 12 2 5" xfId="32925"/>
    <cellStyle name="Entrada 3 12 2 6" xfId="36600"/>
    <cellStyle name="Entrada 3 12 2 7" xfId="39326"/>
    <cellStyle name="Entrada 3 12 3" xfId="12091"/>
    <cellStyle name="Entrada 3 12 4" xfId="19094"/>
    <cellStyle name="Entrada 3 12 5" xfId="22739"/>
    <cellStyle name="Entrada 3 12 6" xfId="28496"/>
    <cellStyle name="Entrada 3 12 7" xfId="25912"/>
    <cellStyle name="Entrada 3 12 8" xfId="22978"/>
    <cellStyle name="Entrada 3 12 9" xfId="31304"/>
    <cellStyle name="Entrada 3 13" xfId="3097"/>
    <cellStyle name="Entrada 3 13 2" xfId="5881"/>
    <cellStyle name="Entrada 3 13 2 2" xfId="15035"/>
    <cellStyle name="Entrada 3 13 2 3" xfId="22031"/>
    <cellStyle name="Entrada 3 13 2 4" xfId="27134"/>
    <cellStyle name="Entrada 3 13 2 5" xfId="32926"/>
    <cellStyle name="Entrada 3 13 2 6" xfId="36601"/>
    <cellStyle name="Entrada 3 13 2 7" xfId="39327"/>
    <cellStyle name="Entrada 3 13 3" xfId="12251"/>
    <cellStyle name="Entrada 3 13 4" xfId="19254"/>
    <cellStyle name="Entrada 3 13 5" xfId="9345"/>
    <cellStyle name="Entrada 3 13 6" xfId="24542"/>
    <cellStyle name="Entrada 3 13 7" xfId="29791"/>
    <cellStyle name="Entrada 3 13 8" xfId="33768"/>
    <cellStyle name="Entrada 3 13 9" xfId="37330"/>
    <cellStyle name="Entrada 3 14" xfId="3000"/>
    <cellStyle name="Entrada 3 14 2" xfId="5882"/>
    <cellStyle name="Entrada 3 14 2 2" xfId="15036"/>
    <cellStyle name="Entrada 3 14 2 3" xfId="22032"/>
    <cellStyle name="Entrada 3 14 2 4" xfId="9951"/>
    <cellStyle name="Entrada 3 14 2 5" xfId="32927"/>
    <cellStyle name="Entrada 3 14 2 6" xfId="36602"/>
    <cellStyle name="Entrada 3 14 2 7" xfId="39328"/>
    <cellStyle name="Entrada 3 14 3" xfId="12154"/>
    <cellStyle name="Entrada 3 14 4" xfId="19157"/>
    <cellStyle name="Entrada 3 14 5" xfId="24687"/>
    <cellStyle name="Entrada 3 14 6" xfId="25443"/>
    <cellStyle name="Entrada 3 14 7" xfId="15446"/>
    <cellStyle name="Entrada 3 14 8" xfId="25788"/>
    <cellStyle name="Entrada 3 14 9" xfId="34996"/>
    <cellStyle name="Entrada 3 15" xfId="3035"/>
    <cellStyle name="Entrada 3 15 2" xfId="5883"/>
    <cellStyle name="Entrada 3 15 2 2" xfId="15037"/>
    <cellStyle name="Entrada 3 15 2 3" xfId="22033"/>
    <cellStyle name="Entrada 3 15 2 4" xfId="27138"/>
    <cellStyle name="Entrada 3 15 2 5" xfId="32928"/>
    <cellStyle name="Entrada 3 15 2 6" xfId="36603"/>
    <cellStyle name="Entrada 3 15 2 7" xfId="39329"/>
    <cellStyle name="Entrada 3 15 3" xfId="12189"/>
    <cellStyle name="Entrada 3 15 4" xfId="19192"/>
    <cellStyle name="Entrada 3 15 5" xfId="28294"/>
    <cellStyle name="Entrada 3 15 6" xfId="26408"/>
    <cellStyle name="Entrada 3 15 7" xfId="26449"/>
    <cellStyle name="Entrada 3 15 8" xfId="29079"/>
    <cellStyle name="Entrada 3 15 9" xfId="33482"/>
    <cellStyle name="Entrada 3 16" xfId="9503"/>
    <cellStyle name="Entrada 3 17" xfId="17949"/>
    <cellStyle name="Entrada 3 18" xfId="29314"/>
    <cellStyle name="Entrada 3 19" xfId="18359"/>
    <cellStyle name="Entrada 3 2" xfId="346"/>
    <cellStyle name="Entrada 3 2 10" xfId="3096"/>
    <cellStyle name="Entrada 3 2 10 2" xfId="5885"/>
    <cellStyle name="Entrada 3 2 10 2 2" xfId="15039"/>
    <cellStyle name="Entrada 3 2 10 2 3" xfId="22035"/>
    <cellStyle name="Entrada 3 2 10 2 4" xfId="27139"/>
    <cellStyle name="Entrada 3 2 10 2 5" xfId="32930"/>
    <cellStyle name="Entrada 3 2 10 2 6" xfId="36605"/>
    <cellStyle name="Entrada 3 2 10 2 7" xfId="39331"/>
    <cellStyle name="Entrada 3 2 10 3" xfId="12250"/>
    <cellStyle name="Entrada 3 2 10 4" xfId="19253"/>
    <cellStyle name="Entrada 3 2 10 5" xfId="28275"/>
    <cellStyle name="Entrada 3 2 10 6" xfId="26421"/>
    <cellStyle name="Entrada 3 2 10 7" xfId="25908"/>
    <cellStyle name="Entrada 3 2 10 8" xfId="19600"/>
    <cellStyle name="Entrada 3 2 10 9" xfId="25637"/>
    <cellStyle name="Entrada 3 2 11" xfId="3759"/>
    <cellStyle name="Entrada 3 2 11 2" xfId="5886"/>
    <cellStyle name="Entrada 3 2 11 2 2" xfId="15040"/>
    <cellStyle name="Entrada 3 2 11 2 3" xfId="22036"/>
    <cellStyle name="Entrada 3 2 11 2 4" xfId="24298"/>
    <cellStyle name="Entrada 3 2 11 2 5" xfId="32931"/>
    <cellStyle name="Entrada 3 2 11 2 6" xfId="36606"/>
    <cellStyle name="Entrada 3 2 11 2 7" xfId="39332"/>
    <cellStyle name="Entrada 3 2 11 3" xfId="12913"/>
    <cellStyle name="Entrada 3 2 11 4" xfId="19912"/>
    <cellStyle name="Entrada 3 2 11 5" xfId="17655"/>
    <cellStyle name="Entrada 3 2 11 6" xfId="17803"/>
    <cellStyle name="Entrada 3 2 11 7" xfId="29159"/>
    <cellStyle name="Entrada 3 2 11 8" xfId="31884"/>
    <cellStyle name="Entrada 3 2 11 9" xfId="33660"/>
    <cellStyle name="Entrada 3 2 12" xfId="3795"/>
    <cellStyle name="Entrada 3 2 12 2" xfId="5887"/>
    <cellStyle name="Entrada 3 2 12 2 2" xfId="15041"/>
    <cellStyle name="Entrada 3 2 12 2 3" xfId="22037"/>
    <cellStyle name="Entrada 3 2 12 2 4" xfId="27140"/>
    <cellStyle name="Entrada 3 2 12 2 5" xfId="32932"/>
    <cellStyle name="Entrada 3 2 12 2 6" xfId="36607"/>
    <cellStyle name="Entrada 3 2 12 2 7" xfId="39333"/>
    <cellStyle name="Entrada 3 2 12 3" xfId="12949"/>
    <cellStyle name="Entrada 3 2 12 4" xfId="19948"/>
    <cellStyle name="Entrada 3 2 12 5" xfId="25304"/>
    <cellStyle name="Entrada 3 2 12 6" xfId="26584"/>
    <cellStyle name="Entrada 3 2 12 7" xfId="28055"/>
    <cellStyle name="Entrada 3 2 12 8" xfId="33517"/>
    <cellStyle name="Entrada 3 2 12 9" xfId="37185"/>
    <cellStyle name="Entrada 3 2 13" xfId="5884"/>
    <cellStyle name="Entrada 3 2 13 2" xfId="15038"/>
    <cellStyle name="Entrada 3 2 13 3" xfId="22034"/>
    <cellStyle name="Entrada 3 2 13 4" xfId="17301"/>
    <cellStyle name="Entrada 3 2 13 5" xfId="32929"/>
    <cellStyle name="Entrada 3 2 13 6" xfId="36604"/>
    <cellStyle name="Entrada 3 2 13 7" xfId="39330"/>
    <cellStyle name="Entrada 3 2 14" xfId="9504"/>
    <cellStyle name="Entrada 3 2 15" xfId="17948"/>
    <cellStyle name="Entrada 3 2 16" xfId="22708"/>
    <cellStyle name="Entrada 3 2 17" xfId="28024"/>
    <cellStyle name="Entrada 3 2 18" xfId="26546"/>
    <cellStyle name="Entrada 3 2 19" xfId="25636"/>
    <cellStyle name="Entrada 3 2 2" xfId="347"/>
    <cellStyle name="Entrada 3 2 2 10" xfId="3758"/>
    <cellStyle name="Entrada 3 2 2 10 2" xfId="5889"/>
    <cellStyle name="Entrada 3 2 2 10 2 2" xfId="15043"/>
    <cellStyle name="Entrada 3 2 2 10 2 3" xfId="22039"/>
    <cellStyle name="Entrada 3 2 2 10 2 4" xfId="27101"/>
    <cellStyle name="Entrada 3 2 2 10 2 5" xfId="32934"/>
    <cellStyle name="Entrada 3 2 2 10 2 6" xfId="36609"/>
    <cellStyle name="Entrada 3 2 2 10 2 7" xfId="39335"/>
    <cellStyle name="Entrada 3 2 2 10 3" xfId="12912"/>
    <cellStyle name="Entrada 3 2 2 10 4" xfId="19911"/>
    <cellStyle name="Entrada 3 2 2 10 5" xfId="27951"/>
    <cellStyle name="Entrada 3 2 2 10 6" xfId="28816"/>
    <cellStyle name="Entrada 3 2 2 10 7" xfId="24278"/>
    <cellStyle name="Entrada 3 2 2 10 8" xfId="33535"/>
    <cellStyle name="Entrada 3 2 2 10 9" xfId="37203"/>
    <cellStyle name="Entrada 3 2 2 11" xfId="4275"/>
    <cellStyle name="Entrada 3 2 2 11 2" xfId="5890"/>
    <cellStyle name="Entrada 3 2 2 11 2 2" xfId="15044"/>
    <cellStyle name="Entrada 3 2 2 11 2 3" xfId="22040"/>
    <cellStyle name="Entrada 3 2 2 11 2 4" xfId="17029"/>
    <cellStyle name="Entrada 3 2 2 11 2 5" xfId="32935"/>
    <cellStyle name="Entrada 3 2 2 11 2 6" xfId="36610"/>
    <cellStyle name="Entrada 3 2 2 11 2 7" xfId="39336"/>
    <cellStyle name="Entrada 3 2 2 11 3" xfId="13429"/>
    <cellStyle name="Entrada 3 2 2 11 4" xfId="20427"/>
    <cellStyle name="Entrada 3 2 2 11 5" xfId="22752"/>
    <cellStyle name="Entrada 3 2 2 11 6" xfId="9996"/>
    <cellStyle name="Entrada 3 2 2 11 7" xfId="19651"/>
    <cellStyle name="Entrada 3 2 2 11 8" xfId="9946"/>
    <cellStyle name="Entrada 3 2 2 11 9" xfId="29570"/>
    <cellStyle name="Entrada 3 2 2 12" xfId="5888"/>
    <cellStyle name="Entrada 3 2 2 12 2" xfId="15042"/>
    <cellStyle name="Entrada 3 2 2 12 3" xfId="22038"/>
    <cellStyle name="Entrada 3 2 2 12 4" xfId="27133"/>
    <cellStyle name="Entrada 3 2 2 12 5" xfId="32933"/>
    <cellStyle name="Entrada 3 2 2 12 6" xfId="36608"/>
    <cellStyle name="Entrada 3 2 2 12 7" xfId="39334"/>
    <cellStyle name="Entrada 3 2 2 13" xfId="9505"/>
    <cellStyle name="Entrada 3 2 2 14" xfId="17941"/>
    <cellStyle name="Entrada 3 2 2 15" xfId="29313"/>
    <cellStyle name="Entrada 3 2 2 16" xfId="25584"/>
    <cellStyle name="Entrada 3 2 2 17" xfId="31734"/>
    <cellStyle name="Entrada 3 2 2 18" xfId="35414"/>
    <cellStyle name="Entrada 3 2 2 19" xfId="38449"/>
    <cellStyle name="Entrada 3 2 2 2" xfId="1851"/>
    <cellStyle name="Entrada 3 2 2 2 10" xfId="28577"/>
    <cellStyle name="Entrada 3 2 2 2 11" xfId="17809"/>
    <cellStyle name="Entrada 3 2 2 2 12" xfId="30914"/>
    <cellStyle name="Entrada 3 2 2 2 13" xfId="34836"/>
    <cellStyle name="Entrada 3 2 2 2 14" xfId="38348"/>
    <cellStyle name="Entrada 3 2 2 2 2" xfId="2562"/>
    <cellStyle name="Entrada 3 2 2 2 2 2" xfId="5892"/>
    <cellStyle name="Entrada 3 2 2 2 2 2 2" xfId="15046"/>
    <cellStyle name="Entrada 3 2 2 2 2 2 3" xfId="22042"/>
    <cellStyle name="Entrada 3 2 2 2 2 2 4" xfId="25170"/>
    <cellStyle name="Entrada 3 2 2 2 2 2 5" xfId="32937"/>
    <cellStyle name="Entrada 3 2 2 2 2 2 6" xfId="36612"/>
    <cellStyle name="Entrada 3 2 2 2 2 2 7" xfId="39338"/>
    <cellStyle name="Entrada 3 2 2 2 2 3" xfId="11716"/>
    <cellStyle name="Entrada 3 2 2 2 2 4" xfId="18719"/>
    <cellStyle name="Entrada 3 2 2 2 2 5" xfId="22988"/>
    <cellStyle name="Entrada 3 2 2 2 2 6" xfId="26250"/>
    <cellStyle name="Entrada 3 2 2 2 2 7" xfId="29493"/>
    <cellStyle name="Entrada 3 2 2 2 2 8" xfId="34028"/>
    <cellStyle name="Entrada 3 2 2 2 2 9" xfId="37590"/>
    <cellStyle name="Entrada 3 2 2 2 3" xfId="3746"/>
    <cellStyle name="Entrada 3 2 2 2 3 2" xfId="5893"/>
    <cellStyle name="Entrada 3 2 2 2 3 2 2" xfId="15047"/>
    <cellStyle name="Entrada 3 2 2 2 3 2 3" xfId="22043"/>
    <cellStyle name="Entrada 3 2 2 2 3 2 4" xfId="24882"/>
    <cellStyle name="Entrada 3 2 2 2 3 2 5" xfId="32938"/>
    <cellStyle name="Entrada 3 2 2 2 3 2 6" xfId="36613"/>
    <cellStyle name="Entrada 3 2 2 2 3 2 7" xfId="39339"/>
    <cellStyle name="Entrada 3 2 2 2 3 3" xfId="12900"/>
    <cellStyle name="Entrada 3 2 2 2 3 4" xfId="19899"/>
    <cellStyle name="Entrada 3 2 2 2 3 5" xfId="17114"/>
    <cellStyle name="Entrada 3 2 2 2 3 6" xfId="28542"/>
    <cellStyle name="Entrada 3 2 2 2 3 7" xfId="29377"/>
    <cellStyle name="Entrada 3 2 2 2 3 8" xfId="15475"/>
    <cellStyle name="Entrada 3 2 2 2 3 9" xfId="34846"/>
    <cellStyle name="Entrada 3 2 2 2 4" xfId="4243"/>
    <cellStyle name="Entrada 3 2 2 2 4 2" xfId="5894"/>
    <cellStyle name="Entrada 3 2 2 2 4 2 2" xfId="15048"/>
    <cellStyle name="Entrada 3 2 2 2 4 2 3" xfId="22044"/>
    <cellStyle name="Entrada 3 2 2 2 4 2 4" xfId="25173"/>
    <cellStyle name="Entrada 3 2 2 2 4 2 5" xfId="32939"/>
    <cellStyle name="Entrada 3 2 2 2 4 2 6" xfId="36614"/>
    <cellStyle name="Entrada 3 2 2 2 4 2 7" xfId="39340"/>
    <cellStyle name="Entrada 3 2 2 2 4 3" xfId="13397"/>
    <cellStyle name="Entrada 3 2 2 2 4 4" xfId="20395"/>
    <cellStyle name="Entrada 3 2 2 2 4 5" xfId="22439"/>
    <cellStyle name="Entrada 3 2 2 2 4 6" xfId="18295"/>
    <cellStyle name="Entrada 3 2 2 2 4 7" xfId="28201"/>
    <cellStyle name="Entrada 3 2 2 2 4 8" xfId="35553"/>
    <cellStyle name="Entrada 3 2 2 2 4 9" xfId="38475"/>
    <cellStyle name="Entrada 3 2 2 2 5" xfId="4193"/>
    <cellStyle name="Entrada 3 2 2 2 5 2" xfId="5895"/>
    <cellStyle name="Entrada 3 2 2 2 5 2 2" xfId="15049"/>
    <cellStyle name="Entrada 3 2 2 2 5 2 3" xfId="22045"/>
    <cellStyle name="Entrada 3 2 2 2 5 2 4" xfId="24875"/>
    <cellStyle name="Entrada 3 2 2 2 5 2 5" xfId="32940"/>
    <cellStyle name="Entrada 3 2 2 2 5 2 6" xfId="36615"/>
    <cellStyle name="Entrada 3 2 2 2 5 2 7" xfId="39341"/>
    <cellStyle name="Entrada 3 2 2 2 5 3" xfId="13347"/>
    <cellStyle name="Entrada 3 2 2 2 5 4" xfId="20345"/>
    <cellStyle name="Entrada 3 2 2 2 5 5" xfId="27736"/>
    <cellStyle name="Entrada 3 2 2 2 5 6" xfId="21308"/>
    <cellStyle name="Entrada 3 2 2 2 5 7" xfId="18137"/>
    <cellStyle name="Entrada 3 2 2 2 5 8" xfId="33374"/>
    <cellStyle name="Entrada 3 2 2 2 5 9" xfId="37049"/>
    <cellStyle name="Entrada 3 2 2 2 6" xfId="3138"/>
    <cellStyle name="Entrada 3 2 2 2 6 2" xfId="5896"/>
    <cellStyle name="Entrada 3 2 2 2 6 2 2" xfId="15050"/>
    <cellStyle name="Entrada 3 2 2 2 6 2 3" xfId="22046"/>
    <cellStyle name="Entrada 3 2 2 2 6 2 4" xfId="24880"/>
    <cellStyle name="Entrada 3 2 2 2 6 2 5" xfId="32941"/>
    <cellStyle name="Entrada 3 2 2 2 6 2 6" xfId="36616"/>
    <cellStyle name="Entrada 3 2 2 2 6 2 7" xfId="39342"/>
    <cellStyle name="Entrada 3 2 2 2 6 3" xfId="12292"/>
    <cellStyle name="Entrada 3 2 2 2 6 4" xfId="19295"/>
    <cellStyle name="Entrada 3 2 2 2 6 5" xfId="28255"/>
    <cellStyle name="Entrada 3 2 2 2 6 6" xfId="28505"/>
    <cellStyle name="Entrada 3 2 2 2 6 7" xfId="29768"/>
    <cellStyle name="Entrada 3 2 2 2 6 8" xfId="25715"/>
    <cellStyle name="Entrada 3 2 2 2 6 9" xfId="31820"/>
    <cellStyle name="Entrada 3 2 2 2 7" xfId="5891"/>
    <cellStyle name="Entrada 3 2 2 2 7 2" xfId="15045"/>
    <cellStyle name="Entrada 3 2 2 2 7 3" xfId="22041"/>
    <cellStyle name="Entrada 3 2 2 2 7 4" xfId="24883"/>
    <cellStyle name="Entrada 3 2 2 2 7 5" xfId="32936"/>
    <cellStyle name="Entrada 3 2 2 2 7 6" xfId="36611"/>
    <cellStyle name="Entrada 3 2 2 2 7 7" xfId="39337"/>
    <cellStyle name="Entrada 3 2 2 2 8" xfId="11005"/>
    <cellStyle name="Entrada 3 2 2 2 9" xfId="15520"/>
    <cellStyle name="Entrada 3 2 2 3" xfId="2269"/>
    <cellStyle name="Entrada 3 2 2 3 10" xfId="15435"/>
    <cellStyle name="Entrada 3 2 2 3 11" xfId="22975"/>
    <cellStyle name="Entrada 3 2 2 3 12" xfId="30193"/>
    <cellStyle name="Entrada 3 2 2 3 13" xfId="34171"/>
    <cellStyle name="Entrada 3 2 2 3 14" xfId="37733"/>
    <cellStyle name="Entrada 3 2 2 3 2" xfId="2669"/>
    <cellStyle name="Entrada 3 2 2 3 2 2" xfId="5898"/>
    <cellStyle name="Entrada 3 2 2 3 2 2 2" xfId="15052"/>
    <cellStyle name="Entrada 3 2 2 3 2 2 3" xfId="22048"/>
    <cellStyle name="Entrada 3 2 2 3 2 2 4" xfId="24879"/>
    <cellStyle name="Entrada 3 2 2 3 2 2 5" xfId="32943"/>
    <cellStyle name="Entrada 3 2 2 3 2 2 6" xfId="36618"/>
    <cellStyle name="Entrada 3 2 2 3 2 2 7" xfId="39344"/>
    <cellStyle name="Entrada 3 2 2 3 2 3" xfId="11823"/>
    <cellStyle name="Entrada 3 2 2 3 2 4" xfId="18826"/>
    <cellStyle name="Entrada 3 2 2 3 2 5" xfId="28439"/>
    <cellStyle name="Entrada 3 2 2 3 2 6" xfId="26299"/>
    <cellStyle name="Entrada 3 2 2 3 2 7" xfId="29998"/>
    <cellStyle name="Entrada 3 2 2 3 2 8" xfId="33975"/>
    <cellStyle name="Entrada 3 2 2 3 2 9" xfId="37537"/>
    <cellStyle name="Entrada 3 2 2 3 3" xfId="3951"/>
    <cellStyle name="Entrada 3 2 2 3 3 2" xfId="5899"/>
    <cellStyle name="Entrada 3 2 2 3 3 2 2" xfId="15053"/>
    <cellStyle name="Entrada 3 2 2 3 3 2 3" xfId="22049"/>
    <cellStyle name="Entrada 3 2 2 3 3 2 4" xfId="29490"/>
    <cellStyle name="Entrada 3 2 2 3 3 2 5" xfId="32944"/>
    <cellStyle name="Entrada 3 2 2 3 3 2 6" xfId="36619"/>
    <cellStyle name="Entrada 3 2 2 3 3 2 7" xfId="39345"/>
    <cellStyle name="Entrada 3 2 2 3 3 3" xfId="13105"/>
    <cellStyle name="Entrada 3 2 2 3 3 4" xfId="20103"/>
    <cellStyle name="Entrada 3 2 2 3 3 5" xfId="27854"/>
    <cellStyle name="Entrada 3 2 2 3 3 6" xfId="25507"/>
    <cellStyle name="Entrada 3 2 2 3 3 7" xfId="17671"/>
    <cellStyle name="Entrada 3 2 2 3 3 8" xfId="29685"/>
    <cellStyle name="Entrada 3 2 2 3 3 9" xfId="31598"/>
    <cellStyle name="Entrada 3 2 2 3 4" xfId="4389"/>
    <cellStyle name="Entrada 3 2 2 3 4 2" xfId="5900"/>
    <cellStyle name="Entrada 3 2 2 3 4 2 2" xfId="15054"/>
    <cellStyle name="Entrada 3 2 2 3 4 2 3" xfId="22050"/>
    <cellStyle name="Entrada 3 2 2 3 4 2 4" xfId="24878"/>
    <cellStyle name="Entrada 3 2 2 3 4 2 5" xfId="32945"/>
    <cellStyle name="Entrada 3 2 2 3 4 2 6" xfId="36620"/>
    <cellStyle name="Entrada 3 2 2 3 4 2 7" xfId="39346"/>
    <cellStyle name="Entrada 3 2 2 3 4 3" xfId="13543"/>
    <cellStyle name="Entrada 3 2 2 3 4 4" xfId="20541"/>
    <cellStyle name="Entrada 3 2 2 3 4 5" xfId="27640"/>
    <cellStyle name="Entrada 3 2 2 3 4 6" xfId="17295"/>
    <cellStyle name="Entrada 3 2 2 3 4 7" xfId="28702"/>
    <cellStyle name="Entrada 3 2 2 3 4 8" xfId="29406"/>
    <cellStyle name="Entrada 3 2 2 3 4 9" xfId="31030"/>
    <cellStyle name="Entrada 3 2 2 3 5" xfId="4643"/>
    <cellStyle name="Entrada 3 2 2 3 5 2" xfId="5901"/>
    <cellStyle name="Entrada 3 2 2 3 5 2 2" xfId="15055"/>
    <cellStyle name="Entrada 3 2 2 3 5 2 3" xfId="22051"/>
    <cellStyle name="Entrada 3 2 2 3 5 2 4" xfId="24877"/>
    <cellStyle name="Entrada 3 2 2 3 5 2 5" xfId="32946"/>
    <cellStyle name="Entrada 3 2 2 3 5 2 6" xfId="36621"/>
    <cellStyle name="Entrada 3 2 2 3 5 2 7" xfId="39347"/>
    <cellStyle name="Entrada 3 2 2 3 5 3" xfId="13797"/>
    <cellStyle name="Entrada 3 2 2 3 5 4" xfId="20795"/>
    <cellStyle name="Entrada 3 2 2 3 5 5" xfId="10083"/>
    <cellStyle name="Entrada 3 2 2 3 5 6" xfId="18083"/>
    <cellStyle name="Entrada 3 2 2 3 5 7" xfId="28910"/>
    <cellStyle name="Entrada 3 2 2 3 5 8" xfId="29723"/>
    <cellStyle name="Entrada 3 2 2 3 5 9" xfId="33701"/>
    <cellStyle name="Entrada 3 2 2 3 6" xfId="4889"/>
    <cellStyle name="Entrada 3 2 2 3 6 2" xfId="5902"/>
    <cellStyle name="Entrada 3 2 2 3 6 2 2" xfId="15056"/>
    <cellStyle name="Entrada 3 2 2 3 6 2 3" xfId="22052"/>
    <cellStyle name="Entrada 3 2 2 3 6 2 4" xfId="25222"/>
    <cellStyle name="Entrada 3 2 2 3 6 2 5" xfId="32947"/>
    <cellStyle name="Entrada 3 2 2 3 6 2 6" xfId="36622"/>
    <cellStyle name="Entrada 3 2 2 3 6 2 7" xfId="39348"/>
    <cellStyle name="Entrada 3 2 2 3 6 3" xfId="14043"/>
    <cellStyle name="Entrada 3 2 2 3 6 4" xfId="21041"/>
    <cellStyle name="Entrada 3 2 2 3 6 5" xfId="24801"/>
    <cellStyle name="Entrada 3 2 2 3 6 6" xfId="17210"/>
    <cellStyle name="Entrada 3 2 2 3 6 7" xfId="31935"/>
    <cellStyle name="Entrada 3 2 2 3 6 8" xfId="35613"/>
    <cellStyle name="Entrada 3 2 2 3 6 9" xfId="38524"/>
    <cellStyle name="Entrada 3 2 2 3 7" xfId="5897"/>
    <cellStyle name="Entrada 3 2 2 3 7 2" xfId="15051"/>
    <cellStyle name="Entrada 3 2 2 3 7 3" xfId="22047"/>
    <cellStyle name="Entrada 3 2 2 3 7 4" xfId="25172"/>
    <cellStyle name="Entrada 3 2 2 3 7 5" xfId="32942"/>
    <cellStyle name="Entrada 3 2 2 3 7 6" xfId="36617"/>
    <cellStyle name="Entrada 3 2 2 3 7 7" xfId="39343"/>
    <cellStyle name="Entrada 3 2 2 3 8" xfId="11423"/>
    <cellStyle name="Entrada 3 2 2 3 9" xfId="18426"/>
    <cellStyle name="Entrada 3 2 2 4" xfId="1782"/>
    <cellStyle name="Entrada 3 2 2 4 10" xfId="22720"/>
    <cellStyle name="Entrada 3 2 2 4 11" xfId="19619"/>
    <cellStyle name="Entrada 3 2 2 4 12" xfId="30943"/>
    <cellStyle name="Entrada 3 2 2 4 13" xfId="34866"/>
    <cellStyle name="Entrada 3 2 2 4 14" xfId="38357"/>
    <cellStyle name="Entrada 3 2 2 4 2" xfId="2541"/>
    <cellStyle name="Entrada 3 2 2 4 2 2" xfId="5904"/>
    <cellStyle name="Entrada 3 2 2 4 2 2 2" xfId="15058"/>
    <cellStyle name="Entrada 3 2 2 4 2 2 3" xfId="22054"/>
    <cellStyle name="Entrada 3 2 2 4 2 2 4" xfId="17250"/>
    <cellStyle name="Entrada 3 2 2 4 2 2 5" xfId="32949"/>
    <cellStyle name="Entrada 3 2 2 4 2 2 6" xfId="36624"/>
    <cellStyle name="Entrada 3 2 2 4 2 2 7" xfId="39350"/>
    <cellStyle name="Entrada 3 2 2 4 2 3" xfId="11695"/>
    <cellStyle name="Entrada 3 2 2 4 2 4" xfId="18698"/>
    <cellStyle name="Entrada 3 2 2 4 2 5" xfId="17267"/>
    <cellStyle name="Entrada 3 2 2 4 2 6" xfId="26240"/>
    <cellStyle name="Entrada 3 2 2 4 2 7" xfId="29400"/>
    <cellStyle name="Entrada 3 2 2 4 2 8" xfId="31083"/>
    <cellStyle name="Entrada 3 2 2 4 2 9" xfId="34967"/>
    <cellStyle name="Entrada 3 2 2 4 3" xfId="3706"/>
    <cellStyle name="Entrada 3 2 2 4 3 2" xfId="5905"/>
    <cellStyle name="Entrada 3 2 2 4 3 2 2" xfId="15059"/>
    <cellStyle name="Entrada 3 2 2 4 3 2 3" xfId="22055"/>
    <cellStyle name="Entrada 3 2 2 4 3 2 4" xfId="25171"/>
    <cellStyle name="Entrada 3 2 2 4 3 2 5" xfId="32950"/>
    <cellStyle name="Entrada 3 2 2 4 3 2 6" xfId="36625"/>
    <cellStyle name="Entrada 3 2 2 4 3 2 7" xfId="39351"/>
    <cellStyle name="Entrada 3 2 2 4 3 3" xfId="12860"/>
    <cellStyle name="Entrada 3 2 2 4 3 4" xfId="19859"/>
    <cellStyle name="Entrada 3 2 2 4 3 5" xfId="25466"/>
    <cellStyle name="Entrada 3 2 2 4 3 6" xfId="9560"/>
    <cellStyle name="Entrada 3 2 2 4 3 7" xfId="25632"/>
    <cellStyle name="Entrada 3 2 2 4 3 8" xfId="31633"/>
    <cellStyle name="Entrada 3 2 2 4 3 9" xfId="35313"/>
    <cellStyle name="Entrada 3 2 2 4 4" xfId="4216"/>
    <cellStyle name="Entrada 3 2 2 4 4 2" xfId="5906"/>
    <cellStyle name="Entrada 3 2 2 4 4 2 2" xfId="15060"/>
    <cellStyle name="Entrada 3 2 2 4 4 2 3" xfId="22056"/>
    <cellStyle name="Entrada 3 2 2 4 4 2 4" xfId="24876"/>
    <cellStyle name="Entrada 3 2 2 4 4 2 5" xfId="32951"/>
    <cellStyle name="Entrada 3 2 2 4 4 2 6" xfId="36626"/>
    <cellStyle name="Entrada 3 2 2 4 4 2 7" xfId="39352"/>
    <cellStyle name="Entrada 3 2 2 4 4 3" xfId="13370"/>
    <cellStyle name="Entrada 3 2 2 4 4 4" xfId="20368"/>
    <cellStyle name="Entrada 3 2 2 4 4 5" xfId="27724"/>
    <cellStyle name="Entrada 3 2 2 4 4 6" xfId="28144"/>
    <cellStyle name="Entrada 3 2 2 4 4 7" xfId="28721"/>
    <cellStyle name="Entrada 3 2 2 4 4 8" xfId="25945"/>
    <cellStyle name="Entrada 3 2 2 4 4 9" xfId="25766"/>
    <cellStyle name="Entrada 3 2 2 4 5" xfId="2875"/>
    <cellStyle name="Entrada 3 2 2 4 5 2" xfId="5907"/>
    <cellStyle name="Entrada 3 2 2 4 5 2 2" xfId="15061"/>
    <cellStyle name="Entrada 3 2 2 4 5 2 3" xfId="22057"/>
    <cellStyle name="Entrada 3 2 2 4 5 2 4" xfId="24869"/>
    <cellStyle name="Entrada 3 2 2 4 5 2 5" xfId="32952"/>
    <cellStyle name="Entrada 3 2 2 4 5 2 6" xfId="36627"/>
    <cellStyle name="Entrada 3 2 2 4 5 2 7" xfId="39353"/>
    <cellStyle name="Entrada 3 2 2 4 5 3" xfId="12029"/>
    <cellStyle name="Entrada 3 2 2 4 5 4" xfId="19032"/>
    <cellStyle name="Entrada 3 2 2 4 5 5" xfId="19777"/>
    <cellStyle name="Entrada 3 2 2 4 5 6" xfId="28213"/>
    <cellStyle name="Entrada 3 2 2 4 5 7" xfId="22994"/>
    <cellStyle name="Entrada 3 2 2 4 5 8" xfId="9247"/>
    <cellStyle name="Entrada 3 2 2 4 5 9" xfId="31605"/>
    <cellStyle name="Entrada 3 2 2 4 6" xfId="3738"/>
    <cellStyle name="Entrada 3 2 2 4 6 2" xfId="5908"/>
    <cellStyle name="Entrada 3 2 2 4 6 2 2" xfId="15062"/>
    <cellStyle name="Entrada 3 2 2 4 6 2 3" xfId="22058"/>
    <cellStyle name="Entrada 3 2 2 4 6 2 4" xfId="24874"/>
    <cellStyle name="Entrada 3 2 2 4 6 2 5" xfId="32953"/>
    <cellStyle name="Entrada 3 2 2 4 6 2 6" xfId="36628"/>
    <cellStyle name="Entrada 3 2 2 4 6 2 7" xfId="39354"/>
    <cellStyle name="Entrada 3 2 2 4 6 3" xfId="12892"/>
    <cellStyle name="Entrada 3 2 2 4 6 4" xfId="19891"/>
    <cellStyle name="Entrada 3 2 2 4 6 5" xfId="9554"/>
    <cellStyle name="Entrada 3 2 2 4 6 6" xfId="27889"/>
    <cellStyle name="Entrada 3 2 2 4 6 7" xfId="19537"/>
    <cellStyle name="Entrada 3 2 2 4 6 8" xfId="31637"/>
    <cellStyle name="Entrada 3 2 2 4 6 9" xfId="35311"/>
    <cellStyle name="Entrada 3 2 2 4 7" xfId="5903"/>
    <cellStyle name="Entrada 3 2 2 4 7 2" xfId="15057"/>
    <cellStyle name="Entrada 3 2 2 4 7 3" xfId="22053"/>
    <cellStyle name="Entrada 3 2 2 4 7 4" xfId="19787"/>
    <cellStyle name="Entrada 3 2 2 4 7 5" xfId="32948"/>
    <cellStyle name="Entrada 3 2 2 4 7 6" xfId="36623"/>
    <cellStyle name="Entrada 3 2 2 4 7 7" xfId="39349"/>
    <cellStyle name="Entrada 3 2 2 4 8" xfId="10936"/>
    <cellStyle name="Entrada 3 2 2 4 9" xfId="9234"/>
    <cellStyle name="Entrada 3 2 2 5" xfId="2336"/>
    <cellStyle name="Entrada 3 2 2 5 10" xfId="9221"/>
    <cellStyle name="Entrada 3 2 2 5 11" xfId="26139"/>
    <cellStyle name="Entrada 3 2 2 5 12" xfId="17817"/>
    <cellStyle name="Entrada 3 2 2 5 13" xfId="29625"/>
    <cellStyle name="Entrada 3 2 2 5 14" xfId="31616"/>
    <cellStyle name="Entrada 3 2 2 5 2" xfId="2736"/>
    <cellStyle name="Entrada 3 2 2 5 2 2" xfId="5910"/>
    <cellStyle name="Entrada 3 2 2 5 2 2 2" xfId="15064"/>
    <cellStyle name="Entrada 3 2 2 5 2 2 3" xfId="22060"/>
    <cellStyle name="Entrada 3 2 2 5 2 2 4" xfId="27143"/>
    <cellStyle name="Entrada 3 2 2 5 2 2 5" xfId="32955"/>
    <cellStyle name="Entrada 3 2 2 5 2 2 6" xfId="36630"/>
    <cellStyle name="Entrada 3 2 2 5 2 2 7" xfId="39356"/>
    <cellStyle name="Entrada 3 2 2 5 2 3" xfId="11890"/>
    <cellStyle name="Entrada 3 2 2 5 2 4" xfId="18893"/>
    <cellStyle name="Entrada 3 2 2 5 2 5" xfId="28414"/>
    <cellStyle name="Entrada 3 2 2 5 2 6" xfId="17578"/>
    <cellStyle name="Entrada 3 2 2 5 2 7" xfId="29965"/>
    <cellStyle name="Entrada 3 2 2 5 2 8" xfId="33942"/>
    <cellStyle name="Entrada 3 2 2 5 2 9" xfId="37504"/>
    <cellStyle name="Entrada 3 2 2 5 3" xfId="4018"/>
    <cellStyle name="Entrada 3 2 2 5 3 2" xfId="5911"/>
    <cellStyle name="Entrada 3 2 2 5 3 2 2" xfId="15065"/>
    <cellStyle name="Entrada 3 2 2 5 3 2 3" xfId="22061"/>
    <cellStyle name="Entrada 3 2 2 5 3 2 4" xfId="27144"/>
    <cellStyle name="Entrada 3 2 2 5 3 2 5" xfId="32956"/>
    <cellStyle name="Entrada 3 2 2 5 3 2 6" xfId="36631"/>
    <cellStyle name="Entrada 3 2 2 5 3 2 7" xfId="39357"/>
    <cellStyle name="Entrada 3 2 2 5 3 3" xfId="13172"/>
    <cellStyle name="Entrada 3 2 2 5 3 4" xfId="20170"/>
    <cellStyle name="Entrada 3 2 2 5 3 5" xfId="23099"/>
    <cellStyle name="Entrada 3 2 2 5 3 6" xfId="15433"/>
    <cellStyle name="Entrada 3 2 2 5 3 7" xfId="25527"/>
    <cellStyle name="Entrada 3 2 2 5 3 8" xfId="29033"/>
    <cellStyle name="Entrada 3 2 2 5 3 9" xfId="31032"/>
    <cellStyle name="Entrada 3 2 2 5 4" xfId="4456"/>
    <cellStyle name="Entrada 3 2 2 5 4 2" xfId="5912"/>
    <cellStyle name="Entrada 3 2 2 5 4 2 2" xfId="15066"/>
    <cellStyle name="Entrada 3 2 2 5 4 2 3" xfId="22062"/>
    <cellStyle name="Entrada 3 2 2 5 4 2 4" xfId="22808"/>
    <cellStyle name="Entrada 3 2 2 5 4 2 5" xfId="32957"/>
    <cellStyle name="Entrada 3 2 2 5 4 2 6" xfId="36632"/>
    <cellStyle name="Entrada 3 2 2 5 4 2 7" xfId="39358"/>
    <cellStyle name="Entrada 3 2 2 5 4 3" xfId="13610"/>
    <cellStyle name="Entrada 3 2 2 5 4 4" xfId="20608"/>
    <cellStyle name="Entrada 3 2 2 5 4 5" xfId="24751"/>
    <cellStyle name="Entrada 3 2 2 5 4 6" xfId="17715"/>
    <cellStyle name="Entrada 3 2 2 5 4 7" xfId="28711"/>
    <cellStyle name="Entrada 3 2 2 5 4 8" xfId="32285"/>
    <cellStyle name="Entrada 3 2 2 5 4 9" xfId="35960"/>
    <cellStyle name="Entrada 3 2 2 5 5" xfId="4710"/>
    <cellStyle name="Entrada 3 2 2 5 5 2" xfId="5913"/>
    <cellStyle name="Entrada 3 2 2 5 5 2 2" xfId="15067"/>
    <cellStyle name="Entrada 3 2 2 5 5 2 3" xfId="22063"/>
    <cellStyle name="Entrada 3 2 2 5 5 2 4" xfId="27145"/>
    <cellStyle name="Entrada 3 2 2 5 5 2 5" xfId="32958"/>
    <cellStyle name="Entrada 3 2 2 5 5 2 6" xfId="36633"/>
    <cellStyle name="Entrada 3 2 2 5 5 2 7" xfId="39359"/>
    <cellStyle name="Entrada 3 2 2 5 5 3" xfId="13864"/>
    <cellStyle name="Entrada 3 2 2 5 5 4" xfId="20862"/>
    <cellStyle name="Entrada 3 2 2 5 5 5" xfId="24784"/>
    <cellStyle name="Entrada 3 2 2 5 5 6" xfId="26719"/>
    <cellStyle name="Entrada 3 2 2 5 5 7" xfId="26809"/>
    <cellStyle name="Entrada 3 2 2 5 5 8" xfId="32169"/>
    <cellStyle name="Entrada 3 2 2 5 5 9" xfId="35844"/>
    <cellStyle name="Entrada 3 2 2 5 6" xfId="4956"/>
    <cellStyle name="Entrada 3 2 2 5 6 2" xfId="5914"/>
    <cellStyle name="Entrada 3 2 2 5 6 2 2" xfId="15068"/>
    <cellStyle name="Entrada 3 2 2 5 6 2 3" xfId="22064"/>
    <cellStyle name="Entrada 3 2 2 5 6 2 4" xfId="9335"/>
    <cellStyle name="Entrada 3 2 2 5 6 2 5" xfId="32959"/>
    <cellStyle name="Entrada 3 2 2 5 6 2 6" xfId="36634"/>
    <cellStyle name="Entrada 3 2 2 5 6 2 7" xfId="39360"/>
    <cellStyle name="Entrada 3 2 2 5 6 3" xfId="14110"/>
    <cellStyle name="Entrada 3 2 2 5 6 4" xfId="21108"/>
    <cellStyle name="Entrada 3 2 2 5 6 5" xfId="24271"/>
    <cellStyle name="Entrada 3 2 2 5 6 6" xfId="25010"/>
    <cellStyle name="Entrada 3 2 2 5 6 7" xfId="32002"/>
    <cellStyle name="Entrada 3 2 2 5 6 8" xfId="35680"/>
    <cellStyle name="Entrada 3 2 2 5 6 9" xfId="38591"/>
    <cellStyle name="Entrada 3 2 2 5 7" xfId="5909"/>
    <cellStyle name="Entrada 3 2 2 5 7 2" xfId="15063"/>
    <cellStyle name="Entrada 3 2 2 5 7 3" xfId="22059"/>
    <cellStyle name="Entrada 3 2 2 5 7 4" xfId="24873"/>
    <cellStyle name="Entrada 3 2 2 5 7 5" xfId="32954"/>
    <cellStyle name="Entrada 3 2 2 5 7 6" xfId="36629"/>
    <cellStyle name="Entrada 3 2 2 5 7 7" xfId="39355"/>
    <cellStyle name="Entrada 3 2 2 5 8" xfId="11490"/>
    <cellStyle name="Entrada 3 2 2 5 9" xfId="18493"/>
    <cellStyle name="Entrada 3 2 2 6" xfId="1632"/>
    <cellStyle name="Entrada 3 2 2 6 10" xfId="17634"/>
    <cellStyle name="Entrada 3 2 2 6 11" xfId="31006"/>
    <cellStyle name="Entrada 3 2 2 6 12" xfId="34928"/>
    <cellStyle name="Entrada 3 2 2 6 13" xfId="38391"/>
    <cellStyle name="Entrada 3 2 2 6 2" xfId="3288"/>
    <cellStyle name="Entrada 3 2 2 6 2 2" xfId="5916"/>
    <cellStyle name="Entrada 3 2 2 6 2 2 2" xfId="15070"/>
    <cellStyle name="Entrada 3 2 2 6 2 2 3" xfId="22066"/>
    <cellStyle name="Entrada 3 2 2 6 2 2 4" xfId="27149"/>
    <cellStyle name="Entrada 3 2 2 6 2 2 5" xfId="32961"/>
    <cellStyle name="Entrada 3 2 2 6 2 2 6" xfId="36636"/>
    <cellStyle name="Entrada 3 2 2 6 2 2 7" xfId="39362"/>
    <cellStyle name="Entrada 3 2 2 6 2 3" xfId="12442"/>
    <cellStyle name="Entrada 3 2 2 6 2 4" xfId="19444"/>
    <cellStyle name="Entrada 3 2 2 6 2 5" xfId="28183"/>
    <cellStyle name="Entrada 3 2 2 6 2 6" xfId="26472"/>
    <cellStyle name="Entrada 3 2 2 6 2 7" xfId="22455"/>
    <cellStyle name="Entrada 3 2 2 6 2 8" xfId="30898"/>
    <cellStyle name="Entrada 3 2 2 6 2 9" xfId="30854"/>
    <cellStyle name="Entrada 3 2 2 6 3" xfId="2947"/>
    <cellStyle name="Entrada 3 2 2 6 3 2" xfId="5917"/>
    <cellStyle name="Entrada 3 2 2 6 3 2 2" xfId="15071"/>
    <cellStyle name="Entrada 3 2 2 6 3 2 3" xfId="22067"/>
    <cellStyle name="Entrada 3 2 2 6 3 2 4" xfId="25260"/>
    <cellStyle name="Entrada 3 2 2 6 3 2 5" xfId="32962"/>
    <cellStyle name="Entrada 3 2 2 6 3 2 6" xfId="36637"/>
    <cellStyle name="Entrada 3 2 2 6 3 2 7" xfId="39363"/>
    <cellStyle name="Entrada 3 2 2 6 3 3" xfId="12101"/>
    <cellStyle name="Entrada 3 2 2 6 3 4" xfId="19104"/>
    <cellStyle name="Entrada 3 2 2 6 3 5" xfId="19687"/>
    <cellStyle name="Entrada 3 2 2 6 3 6" xfId="22496"/>
    <cellStyle name="Entrada 3 2 2 6 3 7" xfId="26503"/>
    <cellStyle name="Entrada 3 2 2 6 3 8" xfId="33837"/>
    <cellStyle name="Entrada 3 2 2 6 3 9" xfId="37399"/>
    <cellStyle name="Entrada 3 2 2 6 4" xfId="2836"/>
    <cellStyle name="Entrada 3 2 2 6 4 2" xfId="5918"/>
    <cellStyle name="Entrada 3 2 2 6 4 2 2" xfId="15072"/>
    <cellStyle name="Entrada 3 2 2 6 4 2 3" xfId="22068"/>
    <cellStyle name="Entrada 3 2 2 6 4 2 4" xfId="27147"/>
    <cellStyle name="Entrada 3 2 2 6 4 2 5" xfId="32963"/>
    <cellStyle name="Entrada 3 2 2 6 4 2 6" xfId="36638"/>
    <cellStyle name="Entrada 3 2 2 6 4 2 7" xfId="39364"/>
    <cellStyle name="Entrada 3 2 2 6 4 3" xfId="11990"/>
    <cellStyle name="Entrada 3 2 2 6 4 4" xfId="18993"/>
    <cellStyle name="Entrada 3 2 2 6 4 5" xfId="24651"/>
    <cellStyle name="Entrada 3 2 2 6 4 6" xfId="26358"/>
    <cellStyle name="Entrada 3 2 2 6 4 7" xfId="29915"/>
    <cellStyle name="Entrada 3 2 2 6 4 8" xfId="33892"/>
    <cellStyle name="Entrada 3 2 2 6 4 9" xfId="37454"/>
    <cellStyle name="Entrada 3 2 2 6 5" xfId="4236"/>
    <cellStyle name="Entrada 3 2 2 6 5 2" xfId="5919"/>
    <cellStyle name="Entrada 3 2 2 6 5 2 2" xfId="15073"/>
    <cellStyle name="Entrada 3 2 2 6 5 2 3" xfId="22069"/>
    <cellStyle name="Entrada 3 2 2 6 5 2 4" xfId="22806"/>
    <cellStyle name="Entrada 3 2 2 6 5 2 5" xfId="32964"/>
    <cellStyle name="Entrada 3 2 2 6 5 2 6" xfId="36639"/>
    <cellStyle name="Entrada 3 2 2 6 5 2 7" xfId="39365"/>
    <cellStyle name="Entrada 3 2 2 6 5 3" xfId="13390"/>
    <cellStyle name="Entrada 3 2 2 6 5 4" xfId="20388"/>
    <cellStyle name="Entrada 3 2 2 6 5 5" xfId="23298"/>
    <cellStyle name="Entrada 3 2 2 6 5 6" xfId="25040"/>
    <cellStyle name="Entrada 3 2 2 6 5 7" xfId="9350"/>
    <cellStyle name="Entrada 3 2 2 6 5 8" xfId="33352"/>
    <cellStyle name="Entrada 3 2 2 6 5 9" xfId="37027"/>
    <cellStyle name="Entrada 3 2 2 6 6" xfId="5915"/>
    <cellStyle name="Entrada 3 2 2 6 6 2" xfId="15069"/>
    <cellStyle name="Entrada 3 2 2 6 6 3" xfId="22065"/>
    <cellStyle name="Entrada 3 2 2 6 6 4" xfId="27146"/>
    <cellStyle name="Entrada 3 2 2 6 6 5" xfId="32960"/>
    <cellStyle name="Entrada 3 2 2 6 6 6" xfId="36635"/>
    <cellStyle name="Entrada 3 2 2 6 6 7" xfId="39361"/>
    <cellStyle name="Entrada 3 2 2 6 7" xfId="10786"/>
    <cellStyle name="Entrada 3 2 2 6 8" xfId="16496"/>
    <cellStyle name="Entrada 3 2 2 6 9" xfId="28646"/>
    <cellStyle name="Entrada 3 2 2 7" xfId="2460"/>
    <cellStyle name="Entrada 3 2 2 7 2" xfId="5920"/>
    <cellStyle name="Entrada 3 2 2 7 2 2" xfId="15074"/>
    <cellStyle name="Entrada 3 2 2 7 2 3" xfId="22070"/>
    <cellStyle name="Entrada 3 2 2 7 2 4" xfId="27148"/>
    <cellStyle name="Entrada 3 2 2 7 2 5" xfId="32965"/>
    <cellStyle name="Entrada 3 2 2 7 2 6" xfId="36640"/>
    <cellStyle name="Entrada 3 2 2 7 2 7" xfId="39366"/>
    <cellStyle name="Entrada 3 2 2 7 3" xfId="11614"/>
    <cellStyle name="Entrada 3 2 2 7 4" xfId="18617"/>
    <cellStyle name="Entrada 3 2 2 7 5" xfId="24613"/>
    <cellStyle name="Entrada 3 2 2 7 6" xfId="26200"/>
    <cellStyle name="Entrada 3 2 2 7 7" xfId="30102"/>
    <cellStyle name="Entrada 3 2 2 7 8" xfId="34078"/>
    <cellStyle name="Entrada 3 2 2 7 9" xfId="37640"/>
    <cellStyle name="Entrada 3 2 2 8" xfId="2939"/>
    <cellStyle name="Entrada 3 2 2 8 2" xfId="5921"/>
    <cellStyle name="Entrada 3 2 2 8 2 2" xfId="15075"/>
    <cellStyle name="Entrada 3 2 2 8 2 3" xfId="22071"/>
    <cellStyle name="Entrada 3 2 2 8 2 4" xfId="17407"/>
    <cellStyle name="Entrada 3 2 2 8 2 5" xfId="32966"/>
    <cellStyle name="Entrada 3 2 2 8 2 6" xfId="36641"/>
    <cellStyle name="Entrada 3 2 2 8 2 7" xfId="39367"/>
    <cellStyle name="Entrada 3 2 2 8 3" xfId="12093"/>
    <cellStyle name="Entrada 3 2 2 8 4" xfId="19096"/>
    <cellStyle name="Entrada 3 2 2 8 5" xfId="9489"/>
    <cellStyle name="Entrada 3 2 2 8 6" xfId="26383"/>
    <cellStyle name="Entrada 3 2 2 8 7" xfId="21264"/>
    <cellStyle name="Entrada 3 2 2 8 8" xfId="9521"/>
    <cellStyle name="Entrada 3 2 2 8 9" xfId="31232"/>
    <cellStyle name="Entrada 3 2 2 9" xfId="3095"/>
    <cellStyle name="Entrada 3 2 2 9 2" xfId="5922"/>
    <cellStyle name="Entrada 3 2 2 9 2 2" xfId="15076"/>
    <cellStyle name="Entrada 3 2 2 9 2 3" xfId="22072"/>
    <cellStyle name="Entrada 3 2 2 9 2 4" xfId="27152"/>
    <cellStyle name="Entrada 3 2 2 9 2 5" xfId="32967"/>
    <cellStyle name="Entrada 3 2 2 9 2 6" xfId="36642"/>
    <cellStyle name="Entrada 3 2 2 9 2 7" xfId="39368"/>
    <cellStyle name="Entrada 3 2 2 9 3" xfId="12249"/>
    <cellStyle name="Entrada 3 2 2 9 4" xfId="19252"/>
    <cellStyle name="Entrada 3 2 2 9 5" xfId="28272"/>
    <cellStyle name="Entrada 3 2 2 9 6" xfId="22437"/>
    <cellStyle name="Entrada 3 2 2 9 7" xfId="29792"/>
    <cellStyle name="Entrada 3 2 2 9 8" xfId="33769"/>
    <cellStyle name="Entrada 3 2 2 9 9" xfId="37331"/>
    <cellStyle name="Entrada 3 2 20" xfId="30910"/>
    <cellStyle name="Entrada 3 2 3" xfId="1853"/>
    <cellStyle name="Entrada 3 2 3 10" xfId="28573"/>
    <cellStyle name="Entrada 3 2 3 11" xfId="21338"/>
    <cellStyle name="Entrada 3 2 3 12" xfId="30911"/>
    <cellStyle name="Entrada 3 2 3 13" xfId="31057"/>
    <cellStyle name="Entrada 3 2 3 14" xfId="31339"/>
    <cellStyle name="Entrada 3 2 3 2" xfId="2563"/>
    <cellStyle name="Entrada 3 2 3 2 2" xfId="5924"/>
    <cellStyle name="Entrada 3 2 3 2 2 2" xfId="15078"/>
    <cellStyle name="Entrada 3 2 3 2 2 3" xfId="22074"/>
    <cellStyle name="Entrada 3 2 3 2 2 4" xfId="24872"/>
    <cellStyle name="Entrada 3 2 3 2 2 5" xfId="32969"/>
    <cellStyle name="Entrada 3 2 3 2 2 6" xfId="36644"/>
    <cellStyle name="Entrada 3 2 3 2 2 7" xfId="39370"/>
    <cellStyle name="Entrada 3 2 3 2 3" xfId="11717"/>
    <cellStyle name="Entrada 3 2 3 2 4" xfId="18720"/>
    <cellStyle name="Entrada 3 2 3 2 5" xfId="18154"/>
    <cellStyle name="Entrada 3 2 3 2 6" xfId="17854"/>
    <cellStyle name="Entrada 3 2 3 2 7" xfId="29492"/>
    <cellStyle name="Entrada 3 2 3 2 8" xfId="30881"/>
    <cellStyle name="Entrada 3 2 3 2 9" xfId="34817"/>
    <cellStyle name="Entrada 3 2 3 3" xfId="3748"/>
    <cellStyle name="Entrada 3 2 3 3 2" xfId="5925"/>
    <cellStyle name="Entrada 3 2 3 3 2 2" xfId="15079"/>
    <cellStyle name="Entrada 3 2 3 3 2 3" xfId="22075"/>
    <cellStyle name="Entrada 3 2 3 3 2 4" xfId="17498"/>
    <cellStyle name="Entrada 3 2 3 3 2 5" xfId="32970"/>
    <cellStyle name="Entrada 3 2 3 3 2 6" xfId="36645"/>
    <cellStyle name="Entrada 3 2 3 3 2 7" xfId="39371"/>
    <cellStyle name="Entrada 3 2 3 3 3" xfId="12902"/>
    <cellStyle name="Entrada 3 2 3 3 4" xfId="19901"/>
    <cellStyle name="Entrada 3 2 3 3 5" xfId="27956"/>
    <cellStyle name="Entrada 3 2 3 3 6" xfId="22927"/>
    <cellStyle name="Entrada 3 2 3 3 7" xfId="25142"/>
    <cellStyle name="Entrada 3 2 3 3 8" xfId="33540"/>
    <cellStyle name="Entrada 3 2 3 3 9" xfId="37208"/>
    <cellStyle name="Entrada 3 2 3 4" xfId="4244"/>
    <cellStyle name="Entrada 3 2 3 4 2" xfId="5926"/>
    <cellStyle name="Entrada 3 2 3 4 2 2" xfId="15080"/>
    <cellStyle name="Entrada 3 2 3 4 2 3" xfId="22076"/>
    <cellStyle name="Entrada 3 2 3 4 2 4" xfId="27151"/>
    <cellStyle name="Entrada 3 2 3 4 2 5" xfId="32971"/>
    <cellStyle name="Entrada 3 2 3 4 2 6" xfId="36646"/>
    <cellStyle name="Entrada 3 2 3 4 2 7" xfId="39372"/>
    <cellStyle name="Entrada 3 2 3 4 3" xfId="13398"/>
    <cellStyle name="Entrada 3 2 3 4 4" xfId="20396"/>
    <cellStyle name="Entrada 3 2 3 4 5" xfId="27710"/>
    <cellStyle name="Entrada 3 2 3 4 6" xfId="19760"/>
    <cellStyle name="Entrada 3 2 3 4 7" xfId="19598"/>
    <cellStyle name="Entrada 3 2 3 4 8" xfId="35552"/>
    <cellStyle name="Entrada 3 2 3 4 9" xfId="38474"/>
    <cellStyle name="Entrada 3 2 3 5" xfId="2962"/>
    <cellStyle name="Entrada 3 2 3 5 2" xfId="5927"/>
    <cellStyle name="Entrada 3 2 3 5 2 2" xfId="15081"/>
    <cellStyle name="Entrada 3 2 3 5 2 3" xfId="22077"/>
    <cellStyle name="Entrada 3 2 3 5 2 4" xfId="18361"/>
    <cellStyle name="Entrada 3 2 3 5 2 5" xfId="32972"/>
    <cellStyle name="Entrada 3 2 3 5 2 6" xfId="36647"/>
    <cellStyle name="Entrada 3 2 3 5 2 7" xfId="39373"/>
    <cellStyle name="Entrada 3 2 3 5 3" xfId="12116"/>
    <cellStyle name="Entrada 3 2 3 5 4" xfId="19119"/>
    <cellStyle name="Entrada 3 2 3 5 5" xfId="24674"/>
    <cellStyle name="Entrada 3 2 3 5 6" xfId="28497"/>
    <cellStyle name="Entrada 3 2 3 5 7" xfId="29853"/>
    <cellStyle name="Entrada 3 2 3 5 8" xfId="33830"/>
    <cellStyle name="Entrada 3 2 3 5 9" xfId="37392"/>
    <cellStyle name="Entrada 3 2 3 6" xfId="3046"/>
    <cellStyle name="Entrada 3 2 3 6 2" xfId="5928"/>
    <cellStyle name="Entrada 3 2 3 6 2 2" xfId="15082"/>
    <cellStyle name="Entrada 3 2 3 6 2 3" xfId="22078"/>
    <cellStyle name="Entrada 3 2 3 6 2 4" xfId="27150"/>
    <cellStyle name="Entrada 3 2 3 6 2 5" xfId="32973"/>
    <cellStyle name="Entrada 3 2 3 6 2 6" xfId="36648"/>
    <cellStyle name="Entrada 3 2 3 6 2 7" xfId="39374"/>
    <cellStyle name="Entrada 3 2 3 6 3" xfId="12200"/>
    <cellStyle name="Entrada 3 2 3 6 4" xfId="19203"/>
    <cellStyle name="Entrada 3 2 3 6 5" xfId="10158"/>
    <cellStyle name="Entrada 3 2 3 6 6" xfId="25439"/>
    <cellStyle name="Entrada 3 2 3 6 7" xfId="29809"/>
    <cellStyle name="Entrada 3 2 3 6 8" xfId="33781"/>
    <cellStyle name="Entrada 3 2 3 6 9" xfId="37343"/>
    <cellStyle name="Entrada 3 2 3 7" xfId="5923"/>
    <cellStyle name="Entrada 3 2 3 7 2" xfId="15077"/>
    <cellStyle name="Entrada 3 2 3 7 3" xfId="22073"/>
    <cellStyle name="Entrada 3 2 3 7 4" xfId="27142"/>
    <cellStyle name="Entrada 3 2 3 7 5" xfId="32968"/>
    <cellStyle name="Entrada 3 2 3 7 6" xfId="36643"/>
    <cellStyle name="Entrada 3 2 3 7 7" xfId="39369"/>
    <cellStyle name="Entrada 3 2 3 8" xfId="11007"/>
    <cellStyle name="Entrada 3 2 3 9" xfId="15518"/>
    <cellStyle name="Entrada 3 2 4" xfId="2270"/>
    <cellStyle name="Entrada 3 2 4 10" xfId="15458"/>
    <cellStyle name="Entrada 3 2 4 11" xfId="26106"/>
    <cellStyle name="Entrada 3 2 4 12" xfId="30195"/>
    <cellStyle name="Entrada 3 2 4 13" xfId="31065"/>
    <cellStyle name="Entrada 3 2 4 14" xfId="34956"/>
    <cellStyle name="Entrada 3 2 4 2" xfId="2670"/>
    <cellStyle name="Entrada 3 2 4 2 2" xfId="5930"/>
    <cellStyle name="Entrada 3 2 4 2 2 2" xfId="15084"/>
    <cellStyle name="Entrada 3 2 4 2 2 3" xfId="22080"/>
    <cellStyle name="Entrada 3 2 4 2 2 4" xfId="27153"/>
    <cellStyle name="Entrada 3 2 4 2 2 5" xfId="32975"/>
    <cellStyle name="Entrada 3 2 4 2 2 6" xfId="36650"/>
    <cellStyle name="Entrada 3 2 4 2 2 7" xfId="39376"/>
    <cellStyle name="Entrada 3 2 4 2 3" xfId="11824"/>
    <cellStyle name="Entrada 3 2 4 2 4" xfId="18827"/>
    <cellStyle name="Entrada 3 2 4 2 5" xfId="18115"/>
    <cellStyle name="Entrada 3 2 4 2 6" xfId="26298"/>
    <cellStyle name="Entrada 3 2 4 2 7" xfId="23382"/>
    <cellStyle name="Entrada 3 2 4 2 8" xfId="25939"/>
    <cellStyle name="Entrada 3 2 4 2 9" xfId="31228"/>
    <cellStyle name="Entrada 3 2 4 3" xfId="3952"/>
    <cellStyle name="Entrada 3 2 4 3 2" xfId="5931"/>
    <cellStyle name="Entrada 3 2 4 3 2 2" xfId="15085"/>
    <cellStyle name="Entrada 3 2 4 3 2 3" xfId="22081"/>
    <cellStyle name="Entrada 3 2 4 3 2 4" xfId="17265"/>
    <cellStyle name="Entrada 3 2 4 3 2 5" xfId="32976"/>
    <cellStyle name="Entrada 3 2 4 3 2 6" xfId="36651"/>
    <cellStyle name="Entrada 3 2 4 3 2 7" xfId="39377"/>
    <cellStyle name="Entrada 3 2 4 3 3" xfId="13106"/>
    <cellStyle name="Entrada 3 2 4 3 4" xfId="20104"/>
    <cellStyle name="Entrada 3 2 4 3 5" xfId="17929"/>
    <cellStyle name="Entrada 3 2 4 3 6" xfId="9190"/>
    <cellStyle name="Entrada 3 2 4 3 7" xfId="24835"/>
    <cellStyle name="Entrada 3 2 4 3 8" xfId="33451"/>
    <cellStyle name="Entrada 3 2 4 3 9" xfId="37125"/>
    <cellStyle name="Entrada 3 2 4 4" xfId="4390"/>
    <cellStyle name="Entrada 3 2 4 4 2" xfId="5932"/>
    <cellStyle name="Entrada 3 2 4 4 2 2" xfId="15086"/>
    <cellStyle name="Entrada 3 2 4 4 2 3" xfId="22082"/>
    <cellStyle name="Entrada 3 2 4 4 2 4" xfId="24392"/>
    <cellStyle name="Entrada 3 2 4 4 2 5" xfId="32977"/>
    <cellStyle name="Entrada 3 2 4 4 2 6" xfId="36652"/>
    <cellStyle name="Entrada 3 2 4 4 2 7" xfId="39378"/>
    <cellStyle name="Entrada 3 2 4 4 3" xfId="13544"/>
    <cellStyle name="Entrada 3 2 4 4 4" xfId="20542"/>
    <cellStyle name="Entrada 3 2 4 4 5" xfId="23366"/>
    <cellStyle name="Entrada 3 2 4 4 6" xfId="10049"/>
    <cellStyle name="Entrada 3 2 4 4 7" xfId="9287"/>
    <cellStyle name="Entrada 3 2 4 4 8" xfId="31863"/>
    <cellStyle name="Entrada 3 2 4 4 9" xfId="35517"/>
    <cellStyle name="Entrada 3 2 4 5" xfId="4644"/>
    <cellStyle name="Entrada 3 2 4 5 2" xfId="5933"/>
    <cellStyle name="Entrada 3 2 4 5 2 2" xfId="15087"/>
    <cellStyle name="Entrada 3 2 4 5 2 3" xfId="22083"/>
    <cellStyle name="Entrada 3 2 4 5 2 4" xfId="15539"/>
    <cellStyle name="Entrada 3 2 4 5 2 5" xfId="32978"/>
    <cellStyle name="Entrada 3 2 4 5 2 6" xfId="36653"/>
    <cellStyle name="Entrada 3 2 4 5 2 7" xfId="39379"/>
    <cellStyle name="Entrada 3 2 4 5 3" xfId="13798"/>
    <cellStyle name="Entrada 3 2 4 5 4" xfId="20796"/>
    <cellStyle name="Entrada 3 2 4 5 5" xfId="24774"/>
    <cellStyle name="Entrada 3 2 4 5 6" xfId="29261"/>
    <cellStyle name="Entrada 3 2 4 5 7" xfId="17833"/>
    <cellStyle name="Entrada 3 2 4 5 8" xfId="32199"/>
    <cellStyle name="Entrada 3 2 4 5 9" xfId="35874"/>
    <cellStyle name="Entrada 3 2 4 6" xfId="4890"/>
    <cellStyle name="Entrada 3 2 4 6 2" xfId="5934"/>
    <cellStyle name="Entrada 3 2 4 6 2 2" xfId="15088"/>
    <cellStyle name="Entrada 3 2 4 6 2 3" xfId="22084"/>
    <cellStyle name="Entrada 3 2 4 6 2 4" xfId="27155"/>
    <cellStyle name="Entrada 3 2 4 6 2 5" xfId="32979"/>
    <cellStyle name="Entrada 3 2 4 6 2 6" xfId="36654"/>
    <cellStyle name="Entrada 3 2 4 6 2 7" xfId="39380"/>
    <cellStyle name="Entrada 3 2 4 6 3" xfId="14044"/>
    <cellStyle name="Entrada 3 2 4 6 4" xfId="21042"/>
    <cellStyle name="Entrada 3 2 4 6 5" xfId="24808"/>
    <cellStyle name="Entrada 3 2 4 6 6" xfId="29283"/>
    <cellStyle name="Entrada 3 2 4 6 7" xfId="31936"/>
    <cellStyle name="Entrada 3 2 4 6 8" xfId="35614"/>
    <cellStyle name="Entrada 3 2 4 6 9" xfId="38525"/>
    <cellStyle name="Entrada 3 2 4 7" xfId="5929"/>
    <cellStyle name="Entrada 3 2 4 7 2" xfId="15083"/>
    <cellStyle name="Entrada 3 2 4 7 3" xfId="22079"/>
    <cellStyle name="Entrada 3 2 4 7 4" xfId="10142"/>
    <cellStyle name="Entrada 3 2 4 7 5" xfId="32974"/>
    <cellStyle name="Entrada 3 2 4 7 6" xfId="36649"/>
    <cellStyle name="Entrada 3 2 4 7 7" xfId="39375"/>
    <cellStyle name="Entrada 3 2 4 8" xfId="11424"/>
    <cellStyle name="Entrada 3 2 4 9" xfId="18427"/>
    <cellStyle name="Entrada 3 2 5" xfId="2118"/>
    <cellStyle name="Entrada 3 2 5 10" xfId="24592"/>
    <cellStyle name="Entrada 3 2 5 11" xfId="22479"/>
    <cellStyle name="Entrada 3 2 5 12" xfId="29024"/>
    <cellStyle name="Entrada 3 2 5 13" xfId="31454"/>
    <cellStyle name="Entrada 3 2 5 14" xfId="35165"/>
    <cellStyle name="Entrada 3 2 5 2" xfId="2602"/>
    <cellStyle name="Entrada 3 2 5 2 2" xfId="5936"/>
    <cellStyle name="Entrada 3 2 5 2 2 2" xfId="15090"/>
    <cellStyle name="Entrada 3 2 5 2 2 3" xfId="22086"/>
    <cellStyle name="Entrada 3 2 5 2 2 4" xfId="27154"/>
    <cellStyle name="Entrada 3 2 5 2 2 5" xfId="32981"/>
    <cellStyle name="Entrada 3 2 5 2 2 6" xfId="36656"/>
    <cellStyle name="Entrada 3 2 5 2 2 7" xfId="39382"/>
    <cellStyle name="Entrada 3 2 5 2 3" xfId="11756"/>
    <cellStyle name="Entrada 3 2 5 2 4" xfId="18759"/>
    <cellStyle name="Entrada 3 2 5 2 5" xfId="23066"/>
    <cellStyle name="Entrada 3 2 5 2 6" xfId="26264"/>
    <cellStyle name="Entrada 3 2 5 2 7" xfId="29417"/>
    <cellStyle name="Entrada 3 2 5 2 8" xfId="9949"/>
    <cellStyle name="Entrada 3 2 5 2 9" xfId="34816"/>
    <cellStyle name="Entrada 3 2 5 3" xfId="3849"/>
    <cellStyle name="Entrada 3 2 5 3 2" xfId="5937"/>
    <cellStyle name="Entrada 3 2 5 3 2 2" xfId="15091"/>
    <cellStyle name="Entrada 3 2 5 3 2 3" xfId="22087"/>
    <cellStyle name="Entrada 3 2 5 3 2 4" xfId="18233"/>
    <cellStyle name="Entrada 3 2 5 3 2 5" xfId="32982"/>
    <cellStyle name="Entrada 3 2 5 3 2 6" xfId="36657"/>
    <cellStyle name="Entrada 3 2 5 3 2 7" xfId="39383"/>
    <cellStyle name="Entrada 3 2 5 3 3" xfId="13003"/>
    <cellStyle name="Entrada 3 2 5 3 4" xfId="20002"/>
    <cellStyle name="Entrada 3 2 5 3 5" xfId="27900"/>
    <cellStyle name="Entrada 3 2 5 3 6" xfId="23053"/>
    <cellStyle name="Entrada 3 2 5 3 7" xfId="29374"/>
    <cellStyle name="Entrada 3 2 5 3 8" xfId="33493"/>
    <cellStyle name="Entrada 3 2 5 3 9" xfId="37161"/>
    <cellStyle name="Entrada 3 2 5 4" xfId="4317"/>
    <cellStyle name="Entrada 3 2 5 4 2" xfId="5938"/>
    <cellStyle name="Entrada 3 2 5 4 2 2" xfId="15092"/>
    <cellStyle name="Entrada 3 2 5 4 2 3" xfId="22088"/>
    <cellStyle name="Entrada 3 2 5 4 2 4" xfId="27157"/>
    <cellStyle name="Entrada 3 2 5 4 2 5" xfId="32983"/>
    <cellStyle name="Entrada 3 2 5 4 2 6" xfId="36658"/>
    <cellStyle name="Entrada 3 2 5 4 2 7" xfId="39384"/>
    <cellStyle name="Entrada 3 2 5 4 3" xfId="13471"/>
    <cellStyle name="Entrada 3 2 5 4 4" xfId="20469"/>
    <cellStyle name="Entrada 3 2 5 4 5" xfId="9315"/>
    <cellStyle name="Entrada 3 2 5 4 6" xfId="26684"/>
    <cellStyle name="Entrada 3 2 5 4 7" xfId="22703"/>
    <cellStyle name="Entrada 3 2 5 4 8" xfId="33336"/>
    <cellStyle name="Entrada 3 2 5 4 9" xfId="37011"/>
    <cellStyle name="Entrada 3 2 5 5" xfId="4584"/>
    <cellStyle name="Entrada 3 2 5 5 2" xfId="5939"/>
    <cellStyle name="Entrada 3 2 5 5 2 2" xfId="15093"/>
    <cellStyle name="Entrada 3 2 5 5 2 3" xfId="22089"/>
    <cellStyle name="Entrada 3 2 5 5 2 4" xfId="17707"/>
    <cellStyle name="Entrada 3 2 5 5 2 5" xfId="32984"/>
    <cellStyle name="Entrada 3 2 5 5 2 6" xfId="36659"/>
    <cellStyle name="Entrada 3 2 5 5 2 7" xfId="39385"/>
    <cellStyle name="Entrada 3 2 5 5 3" xfId="13738"/>
    <cellStyle name="Entrada 3 2 5 5 4" xfId="20736"/>
    <cellStyle name="Entrada 3 2 5 5 5" xfId="27545"/>
    <cellStyle name="Entrada 3 2 5 5 6" xfId="29243"/>
    <cellStyle name="Entrada 3 2 5 5 7" xfId="9923"/>
    <cellStyle name="Entrada 3 2 5 5 8" xfId="32227"/>
    <cellStyle name="Entrada 3 2 5 5 9" xfId="35902"/>
    <cellStyle name="Entrada 3 2 5 6" xfId="4834"/>
    <cellStyle name="Entrada 3 2 5 6 2" xfId="5940"/>
    <cellStyle name="Entrada 3 2 5 6 2 2" xfId="15094"/>
    <cellStyle name="Entrada 3 2 5 6 2 3" xfId="22090"/>
    <cellStyle name="Entrada 3 2 5 6 2 4" xfId="27158"/>
    <cellStyle name="Entrada 3 2 5 6 2 5" xfId="32985"/>
    <cellStyle name="Entrada 3 2 5 6 2 6" xfId="36660"/>
    <cellStyle name="Entrada 3 2 5 6 2 7" xfId="39386"/>
    <cellStyle name="Entrada 3 2 5 6 3" xfId="13988"/>
    <cellStyle name="Entrada 3 2 5 6 4" xfId="20986"/>
    <cellStyle name="Entrada 3 2 5 6 5" xfId="24795"/>
    <cellStyle name="Entrada 3 2 5 6 6" xfId="26766"/>
    <cellStyle name="Entrada 3 2 5 6 7" xfId="24995"/>
    <cellStyle name="Entrada 3 2 5 6 8" xfId="32111"/>
    <cellStyle name="Entrada 3 2 5 6 9" xfId="35786"/>
    <cellStyle name="Entrada 3 2 5 7" xfId="5935"/>
    <cellStyle name="Entrada 3 2 5 7 2" xfId="15089"/>
    <cellStyle name="Entrada 3 2 5 7 3" xfId="22085"/>
    <cellStyle name="Entrada 3 2 5 7 4" xfId="27156"/>
    <cellStyle name="Entrada 3 2 5 7 5" xfId="32980"/>
    <cellStyle name="Entrada 3 2 5 7 6" xfId="36655"/>
    <cellStyle name="Entrada 3 2 5 7 7" xfId="39381"/>
    <cellStyle name="Entrada 3 2 5 8" xfId="11272"/>
    <cellStyle name="Entrada 3 2 5 9" xfId="9176"/>
    <cellStyle name="Entrada 3 2 6" xfId="2303"/>
    <cellStyle name="Entrada 3 2 6 10" xfId="17161"/>
    <cellStyle name="Entrada 3 2 6 11" xfId="26117"/>
    <cellStyle name="Entrada 3 2 6 12" xfId="30178"/>
    <cellStyle name="Entrada 3 2 6 13" xfId="29623"/>
    <cellStyle name="Entrada 3 2 6 14" xfId="33608"/>
    <cellStyle name="Entrada 3 2 6 2" xfId="2703"/>
    <cellStyle name="Entrada 3 2 6 2 2" xfId="5942"/>
    <cellStyle name="Entrada 3 2 6 2 2 2" xfId="15096"/>
    <cellStyle name="Entrada 3 2 6 2 2 3" xfId="22092"/>
    <cellStyle name="Entrada 3 2 6 2 2 4" xfId="27159"/>
    <cellStyle name="Entrada 3 2 6 2 2 5" xfId="32987"/>
    <cellStyle name="Entrada 3 2 6 2 2 6" xfId="36662"/>
    <cellStyle name="Entrada 3 2 6 2 2 7" xfId="39388"/>
    <cellStyle name="Entrada 3 2 6 2 3" xfId="11857"/>
    <cellStyle name="Entrada 3 2 6 2 4" xfId="18860"/>
    <cellStyle name="Entrada 3 2 6 2 5" xfId="28422"/>
    <cellStyle name="Entrada 3 2 6 2 6" xfId="9664"/>
    <cellStyle name="Entrada 3 2 6 2 7" xfId="29978"/>
    <cellStyle name="Entrada 3 2 6 2 8" xfId="33955"/>
    <cellStyle name="Entrada 3 2 6 2 9" xfId="37517"/>
    <cellStyle name="Entrada 3 2 6 3" xfId="3985"/>
    <cellStyle name="Entrada 3 2 6 3 2" xfId="5943"/>
    <cellStyle name="Entrada 3 2 6 3 2 2" xfId="15097"/>
    <cellStyle name="Entrada 3 2 6 3 2 3" xfId="22093"/>
    <cellStyle name="Entrada 3 2 6 3 2 4" xfId="27141"/>
    <cellStyle name="Entrada 3 2 6 3 2 5" xfId="32988"/>
    <cellStyle name="Entrada 3 2 6 3 2 6" xfId="36663"/>
    <cellStyle name="Entrada 3 2 6 3 2 7" xfId="39389"/>
    <cellStyle name="Entrada 3 2 6 3 3" xfId="13139"/>
    <cellStyle name="Entrada 3 2 6 3 4" xfId="20137"/>
    <cellStyle name="Entrada 3 2 6 3 5" xfId="27838"/>
    <cellStyle name="Entrada 3 2 6 3 6" xfId="9985"/>
    <cellStyle name="Entrada 3 2 6 3 7" xfId="19711"/>
    <cellStyle name="Entrada 3 2 6 3 8" xfId="31840"/>
    <cellStyle name="Entrada 3 2 6 3 9" xfId="35494"/>
    <cellStyle name="Entrada 3 2 6 4" xfId="4423"/>
    <cellStyle name="Entrada 3 2 6 4 2" xfId="5944"/>
    <cellStyle name="Entrada 3 2 6 4 2 2" xfId="15098"/>
    <cellStyle name="Entrada 3 2 6 4 2 3" xfId="22094"/>
    <cellStyle name="Entrada 3 2 6 4 2 4" xfId="24871"/>
    <cellStyle name="Entrada 3 2 6 4 2 5" xfId="32989"/>
    <cellStyle name="Entrada 3 2 6 4 2 6" xfId="36664"/>
    <cellStyle name="Entrada 3 2 6 4 2 7" xfId="39390"/>
    <cellStyle name="Entrada 3 2 6 4 3" xfId="13577"/>
    <cellStyle name="Entrada 3 2 6 4 4" xfId="20575"/>
    <cellStyle name="Entrada 3 2 6 4 5" xfId="17177"/>
    <cellStyle name="Entrada 3 2 6 4 6" xfId="23118"/>
    <cellStyle name="Entrada 3 2 6 4 7" xfId="24361"/>
    <cellStyle name="Entrada 3 2 6 4 8" xfId="28975"/>
    <cellStyle name="Entrada 3 2 6 4 9" xfId="31249"/>
    <cellStyle name="Entrada 3 2 6 5" xfId="4677"/>
    <cellStyle name="Entrada 3 2 6 5 2" xfId="5945"/>
    <cellStyle name="Entrada 3 2 6 5 2 2" xfId="15099"/>
    <cellStyle name="Entrada 3 2 6 5 2 3" xfId="22095"/>
    <cellStyle name="Entrada 3 2 6 5 2 4" xfId="24870"/>
    <cellStyle name="Entrada 3 2 6 5 2 5" xfId="32990"/>
    <cellStyle name="Entrada 3 2 6 5 2 6" xfId="36665"/>
    <cellStyle name="Entrada 3 2 6 5 2 7" xfId="39391"/>
    <cellStyle name="Entrada 3 2 6 5 3" xfId="13831"/>
    <cellStyle name="Entrada 3 2 6 5 4" xfId="20829"/>
    <cellStyle name="Entrada 3 2 6 5 5" xfId="27491"/>
    <cellStyle name="Entrada 3 2 6 5 6" xfId="26732"/>
    <cellStyle name="Entrada 3 2 6 5 7" xfId="25282"/>
    <cellStyle name="Entrada 3 2 6 5 8" xfId="23381"/>
    <cellStyle name="Entrada 3 2 6 5 9" xfId="22661"/>
    <cellStyle name="Entrada 3 2 6 6" xfId="4923"/>
    <cellStyle name="Entrada 3 2 6 6 2" xfId="5946"/>
    <cellStyle name="Entrada 3 2 6 6 2 2" xfId="15100"/>
    <cellStyle name="Entrada 3 2 6 6 2 3" xfId="22096"/>
    <cellStyle name="Entrada 3 2 6 6 2 4" xfId="9934"/>
    <cellStyle name="Entrada 3 2 6 6 2 5" xfId="32991"/>
    <cellStyle name="Entrada 3 2 6 6 2 6" xfId="36666"/>
    <cellStyle name="Entrada 3 2 6 6 2 7" xfId="39392"/>
    <cellStyle name="Entrada 3 2 6 6 3" xfId="14077"/>
    <cellStyle name="Entrada 3 2 6 6 4" xfId="21075"/>
    <cellStyle name="Entrada 3 2 6 6 5" xfId="27376"/>
    <cellStyle name="Entrada 3 2 6 6 6" xfId="24152"/>
    <cellStyle name="Entrada 3 2 6 6 7" xfId="31969"/>
    <cellStyle name="Entrada 3 2 6 6 8" xfId="35647"/>
    <cellStyle name="Entrada 3 2 6 6 9" xfId="38558"/>
    <cellStyle name="Entrada 3 2 6 7" xfId="5941"/>
    <cellStyle name="Entrada 3 2 6 7 2" xfId="15095"/>
    <cellStyle name="Entrada 3 2 6 7 3" xfId="22091"/>
    <cellStyle name="Entrada 3 2 6 7 4" xfId="9183"/>
    <cellStyle name="Entrada 3 2 6 7 5" xfId="32986"/>
    <cellStyle name="Entrada 3 2 6 7 6" xfId="36661"/>
    <cellStyle name="Entrada 3 2 6 7 7" xfId="39387"/>
    <cellStyle name="Entrada 3 2 6 8" xfId="11457"/>
    <cellStyle name="Entrada 3 2 6 9" xfId="18460"/>
    <cellStyle name="Entrada 3 2 7" xfId="1631"/>
    <cellStyle name="Entrada 3 2 7 10" xfId="23317"/>
    <cellStyle name="Entrada 3 2 7 11" xfId="23058"/>
    <cellStyle name="Entrada 3 2 7 12" xfId="17648"/>
    <cellStyle name="Entrada 3 2 7 13" xfId="31620"/>
    <cellStyle name="Entrada 3 2 7 2" xfId="3287"/>
    <cellStyle name="Entrada 3 2 7 2 2" xfId="5948"/>
    <cellStyle name="Entrada 3 2 7 2 2 2" xfId="15102"/>
    <cellStyle name="Entrada 3 2 7 2 2 3" xfId="22098"/>
    <cellStyle name="Entrada 3 2 7 2 2 4" xfId="17505"/>
    <cellStyle name="Entrada 3 2 7 2 2 5" xfId="32993"/>
    <cellStyle name="Entrada 3 2 7 2 2 6" xfId="36668"/>
    <cellStyle name="Entrada 3 2 7 2 2 7" xfId="39394"/>
    <cellStyle name="Entrada 3 2 7 2 3" xfId="12441"/>
    <cellStyle name="Entrada 3 2 7 2 4" xfId="19443"/>
    <cellStyle name="Entrada 3 2 7 2 5" xfId="25309"/>
    <cellStyle name="Entrada 3 2 7 2 6" xfId="29155"/>
    <cellStyle name="Entrada 3 2 7 2 7" xfId="29705"/>
    <cellStyle name="Entrada 3 2 7 2 8" xfId="33683"/>
    <cellStyle name="Entrada 3 2 7 2 9" xfId="37271"/>
    <cellStyle name="Entrada 3 2 7 3" xfId="2948"/>
    <cellStyle name="Entrada 3 2 7 3 2" xfId="5949"/>
    <cellStyle name="Entrada 3 2 7 3 2 2" xfId="15103"/>
    <cellStyle name="Entrada 3 2 7 3 2 3" xfId="22099"/>
    <cellStyle name="Entrada 3 2 7 3 2 4" xfId="27163"/>
    <cellStyle name="Entrada 3 2 7 3 2 5" xfId="32994"/>
    <cellStyle name="Entrada 3 2 7 3 2 6" xfId="36669"/>
    <cellStyle name="Entrada 3 2 7 3 2 7" xfId="39395"/>
    <cellStyle name="Entrada 3 2 7 3 3" xfId="12102"/>
    <cellStyle name="Entrada 3 2 7 3 4" xfId="19105"/>
    <cellStyle name="Entrada 3 2 7 3 5" xfId="28312"/>
    <cellStyle name="Entrada 3 2 7 3 6" xfId="26401"/>
    <cellStyle name="Entrada 3 2 7 3 7" xfId="29860"/>
    <cellStyle name="Entrada 3 2 7 3 8" xfId="25842"/>
    <cellStyle name="Entrada 3 2 7 3 9" xfId="31882"/>
    <cellStyle name="Entrada 3 2 7 4" xfId="4246"/>
    <cellStyle name="Entrada 3 2 7 4 2" xfId="5950"/>
    <cellStyle name="Entrada 3 2 7 4 2 2" xfId="15104"/>
    <cellStyle name="Entrada 3 2 7 4 2 3" xfId="22100"/>
    <cellStyle name="Entrada 3 2 7 4 2 4" xfId="17271"/>
    <cellStyle name="Entrada 3 2 7 4 2 5" xfId="32995"/>
    <cellStyle name="Entrada 3 2 7 4 2 6" xfId="36670"/>
    <cellStyle name="Entrada 3 2 7 4 2 7" xfId="39396"/>
    <cellStyle name="Entrada 3 2 7 4 3" xfId="13400"/>
    <cellStyle name="Entrada 3 2 7 4 4" xfId="20398"/>
    <cellStyle name="Entrada 3 2 7 4 5" xfId="27709"/>
    <cellStyle name="Entrada 3 2 7 4 6" xfId="24399"/>
    <cellStyle name="Entrada 3 2 7 4 7" xfId="25997"/>
    <cellStyle name="Entrada 3 2 7 4 8" xfId="33349"/>
    <cellStyle name="Entrada 3 2 7 4 9" xfId="37024"/>
    <cellStyle name="Entrada 3 2 7 5" xfId="3132"/>
    <cellStyle name="Entrada 3 2 7 5 2" xfId="5951"/>
    <cellStyle name="Entrada 3 2 7 5 2 2" xfId="15105"/>
    <cellStyle name="Entrada 3 2 7 5 2 3" xfId="22101"/>
    <cellStyle name="Entrada 3 2 7 5 2 4" xfId="27164"/>
    <cellStyle name="Entrada 3 2 7 5 2 5" xfId="32996"/>
    <cellStyle name="Entrada 3 2 7 5 2 6" xfId="36671"/>
    <cellStyle name="Entrada 3 2 7 5 2 7" xfId="39397"/>
    <cellStyle name="Entrada 3 2 7 5 3" xfId="12286"/>
    <cellStyle name="Entrada 3 2 7 5 4" xfId="19289"/>
    <cellStyle name="Entrada 3 2 7 5 5" xfId="28258"/>
    <cellStyle name="Entrada 3 2 7 5 6" xfId="23059"/>
    <cellStyle name="Entrada 3 2 7 5 7" xfId="29774"/>
    <cellStyle name="Entrada 3 2 7 5 8" xfId="33735"/>
    <cellStyle name="Entrada 3 2 7 5 9" xfId="37297"/>
    <cellStyle name="Entrada 3 2 7 6" xfId="5947"/>
    <cellStyle name="Entrada 3 2 7 6 2" xfId="15101"/>
    <cellStyle name="Entrada 3 2 7 6 3" xfId="22097"/>
    <cellStyle name="Entrada 3 2 7 6 4" xfId="24863"/>
    <cellStyle name="Entrada 3 2 7 6 5" xfId="32992"/>
    <cellStyle name="Entrada 3 2 7 6 6" xfId="36667"/>
    <cellStyle name="Entrada 3 2 7 6 7" xfId="39393"/>
    <cellStyle name="Entrada 3 2 7 7" xfId="10785"/>
    <cellStyle name="Entrada 3 2 7 8" xfId="16497"/>
    <cellStyle name="Entrada 3 2 7 9" xfId="17038"/>
    <cellStyle name="Entrada 3 2 8" xfId="2459"/>
    <cellStyle name="Entrada 3 2 8 2" xfId="5952"/>
    <cellStyle name="Entrada 3 2 8 2 2" xfId="15106"/>
    <cellStyle name="Entrada 3 2 8 2 3" xfId="22102"/>
    <cellStyle name="Entrada 3 2 8 2 4" xfId="27167"/>
    <cellStyle name="Entrada 3 2 8 2 5" xfId="32997"/>
    <cellStyle name="Entrada 3 2 8 2 6" xfId="36672"/>
    <cellStyle name="Entrada 3 2 8 2 7" xfId="39398"/>
    <cellStyle name="Entrada 3 2 8 3" xfId="11613"/>
    <cellStyle name="Entrada 3 2 8 4" xfId="18616"/>
    <cellStyle name="Entrada 3 2 8 5" xfId="22968"/>
    <cellStyle name="Entrada 3 2 8 6" xfId="25296"/>
    <cellStyle name="Entrada 3 2 8 7" xfId="15438"/>
    <cellStyle name="Entrada 3 2 8 8" xfId="34075"/>
    <cellStyle name="Entrada 3 2 8 9" xfId="37637"/>
    <cellStyle name="Entrada 3 2 9" xfId="2938"/>
    <cellStyle name="Entrada 3 2 9 2" xfId="5953"/>
    <cellStyle name="Entrada 3 2 9 2 2" xfId="15107"/>
    <cellStyle name="Entrada 3 2 9 2 3" xfId="22103"/>
    <cellStyle name="Entrada 3 2 9 2 4" xfId="27165"/>
    <cellStyle name="Entrada 3 2 9 2 5" xfId="32998"/>
    <cellStyle name="Entrada 3 2 9 2 6" xfId="36673"/>
    <cellStyle name="Entrada 3 2 9 2 7" xfId="39399"/>
    <cellStyle name="Entrada 3 2 9 3" xfId="12092"/>
    <cellStyle name="Entrada 3 2 9 4" xfId="19095"/>
    <cellStyle name="Entrada 3 2 9 5" xfId="28320"/>
    <cellStyle name="Entrada 3 2 9 6" xfId="26384"/>
    <cellStyle name="Entrada 3 2 9 7" xfId="29865"/>
    <cellStyle name="Entrada 3 2 9 8" xfId="33842"/>
    <cellStyle name="Entrada 3 2 9 9" xfId="37404"/>
    <cellStyle name="Entrada 3 20" xfId="31735"/>
    <cellStyle name="Entrada 3 21" xfId="35415"/>
    <cellStyle name="Entrada 3 22" xfId="38450"/>
    <cellStyle name="Entrada 3 3" xfId="348"/>
    <cellStyle name="Entrada 3 3 10" xfId="3001"/>
    <cellStyle name="Entrada 3 3 10 2" xfId="5955"/>
    <cellStyle name="Entrada 3 3 10 2 2" xfId="15109"/>
    <cellStyle name="Entrada 3 3 10 2 3" xfId="22105"/>
    <cellStyle name="Entrada 3 3 10 2 4" xfId="10265"/>
    <cellStyle name="Entrada 3 3 10 2 5" xfId="33000"/>
    <cellStyle name="Entrada 3 3 10 2 6" xfId="36675"/>
    <cellStyle name="Entrada 3 3 10 2 7" xfId="39401"/>
    <cellStyle name="Entrada 3 3 10 3" xfId="12155"/>
    <cellStyle name="Entrada 3 3 10 4" xfId="19158"/>
    <cellStyle name="Entrada 3 3 10 5" xfId="19786"/>
    <cellStyle name="Entrada 3 3 10 6" xfId="24552"/>
    <cellStyle name="Entrada 3 3 10 7" xfId="29834"/>
    <cellStyle name="Entrada 3 3 10 8" xfId="33811"/>
    <cellStyle name="Entrada 3 3 10 9" xfId="37373"/>
    <cellStyle name="Entrada 3 3 11" xfId="3682"/>
    <cellStyle name="Entrada 3 3 11 2" xfId="5956"/>
    <cellStyle name="Entrada 3 3 11 2 2" xfId="15110"/>
    <cellStyle name="Entrada 3 3 11 2 3" xfId="22106"/>
    <cellStyle name="Entrada 3 3 11 2 4" xfId="27166"/>
    <cellStyle name="Entrada 3 3 11 2 5" xfId="33001"/>
    <cellStyle name="Entrada 3 3 11 2 6" xfId="36676"/>
    <cellStyle name="Entrada 3 3 11 2 7" xfId="39402"/>
    <cellStyle name="Entrada 3 3 11 3" xfId="12836"/>
    <cellStyle name="Entrada 3 3 11 4" xfId="19835"/>
    <cellStyle name="Entrada 3 3 11 5" xfId="27988"/>
    <cellStyle name="Entrada 3 3 11 6" xfId="25294"/>
    <cellStyle name="Entrada 3 3 11 7" xfId="23082"/>
    <cellStyle name="Entrada 3 3 11 8" xfId="31229"/>
    <cellStyle name="Entrada 3 3 11 9" xfId="31272"/>
    <cellStyle name="Entrada 3 3 12" xfId="5954"/>
    <cellStyle name="Entrada 3 3 12 2" xfId="15108"/>
    <cellStyle name="Entrada 3 3 12 3" xfId="22104"/>
    <cellStyle name="Entrada 3 3 12 4" xfId="27162"/>
    <cellStyle name="Entrada 3 3 12 5" xfId="32999"/>
    <cellStyle name="Entrada 3 3 12 6" xfId="36674"/>
    <cellStyle name="Entrada 3 3 12 7" xfId="39400"/>
    <cellStyle name="Entrada 3 3 13" xfId="9506"/>
    <cellStyle name="Entrada 3 3 14" xfId="17946"/>
    <cellStyle name="Entrada 3 3 15" xfId="23392"/>
    <cellStyle name="Entrada 3 3 16" xfId="17115"/>
    <cellStyle name="Entrada 3 3 17" xfId="25364"/>
    <cellStyle name="Entrada 3 3 18" xfId="21359"/>
    <cellStyle name="Entrada 3 3 19" xfId="28009"/>
    <cellStyle name="Entrada 3 3 2" xfId="1850"/>
    <cellStyle name="Entrada 3 3 2 10" xfId="19520"/>
    <cellStyle name="Entrada 3 3 2 11" xfId="24577"/>
    <cellStyle name="Entrada 3 3 2 12" xfId="22848"/>
    <cellStyle name="Entrada 3 3 2 13" xfId="31403"/>
    <cellStyle name="Entrada 3 3 2 14" xfId="35146"/>
    <cellStyle name="Entrada 3 3 2 2" xfId="2561"/>
    <cellStyle name="Entrada 3 3 2 2 2" xfId="5958"/>
    <cellStyle name="Entrada 3 3 2 2 2 2" xfId="15112"/>
    <cellStyle name="Entrada 3 3 2 2 2 3" xfId="22108"/>
    <cellStyle name="Entrada 3 3 2 2 2 4" xfId="27170"/>
    <cellStyle name="Entrada 3 3 2 2 2 5" xfId="33003"/>
    <cellStyle name="Entrada 3 3 2 2 2 6" xfId="36678"/>
    <cellStyle name="Entrada 3 3 2 2 2 7" xfId="39404"/>
    <cellStyle name="Entrada 3 3 2 2 3" xfId="11715"/>
    <cellStyle name="Entrada 3 3 2 2 4" xfId="18718"/>
    <cellStyle name="Entrada 3 3 2 2 5" xfId="9594"/>
    <cellStyle name="Entrada 3 3 2 2 6" xfId="21266"/>
    <cellStyle name="Entrada 3 3 2 2 7" xfId="17022"/>
    <cellStyle name="Entrada 3 3 2 2 8" xfId="29638"/>
    <cellStyle name="Entrada 3 3 2 2 9" xfId="29670"/>
    <cellStyle name="Entrada 3 3 2 3" xfId="3745"/>
    <cellStyle name="Entrada 3 3 2 3 2" xfId="5959"/>
    <cellStyle name="Entrada 3 3 2 3 2 2" xfId="15113"/>
    <cellStyle name="Entrada 3 3 2 3 2 3" xfId="22109"/>
    <cellStyle name="Entrada 3 3 2 3 2 4" xfId="24293"/>
    <cellStyle name="Entrada 3 3 2 3 2 5" xfId="33004"/>
    <cellStyle name="Entrada 3 3 2 3 2 6" xfId="36679"/>
    <cellStyle name="Entrada 3 3 2 3 2 7" xfId="39405"/>
    <cellStyle name="Entrada 3 3 2 3 3" xfId="12899"/>
    <cellStyle name="Entrada 3 3 2 3 4" xfId="19898"/>
    <cellStyle name="Entrada 3 3 2 3 5" xfId="27957"/>
    <cellStyle name="Entrada 3 3 2 3 6" xfId="26576"/>
    <cellStyle name="Entrada 3 3 2 3 7" xfId="23373"/>
    <cellStyle name="Entrada 3 3 2 3 8" xfId="33541"/>
    <cellStyle name="Entrada 3 3 2 3 9" xfId="37209"/>
    <cellStyle name="Entrada 3 3 2 4" xfId="4242"/>
    <cellStyle name="Entrada 3 3 2 4 2" xfId="5960"/>
    <cellStyle name="Entrada 3 3 2 4 2 2" xfId="15114"/>
    <cellStyle name="Entrada 3 3 2 4 2 3" xfId="22110"/>
    <cellStyle name="Entrada 3 3 2 4 2 4" xfId="27168"/>
    <cellStyle name="Entrada 3 3 2 4 2 5" xfId="33005"/>
    <cellStyle name="Entrada 3 3 2 4 2 6" xfId="36680"/>
    <cellStyle name="Entrada 3 3 2 4 2 7" xfId="39406"/>
    <cellStyle name="Entrada 3 3 2 4 3" xfId="13396"/>
    <cellStyle name="Entrada 3 3 2 4 4" xfId="20394"/>
    <cellStyle name="Entrada 3 3 2 4 5" xfId="27711"/>
    <cellStyle name="Entrada 3 3 2 4 6" xfId="24506"/>
    <cellStyle name="Entrada 3 3 2 4 7" xfId="28929"/>
    <cellStyle name="Entrada 3 3 2 4 8" xfId="31853"/>
    <cellStyle name="Entrada 3 3 2 4 9" xfId="35507"/>
    <cellStyle name="Entrada 3 3 2 5" xfId="2961"/>
    <cellStyle name="Entrada 3 3 2 5 2" xfId="5961"/>
    <cellStyle name="Entrada 3 3 2 5 2 2" xfId="15115"/>
    <cellStyle name="Entrada 3 3 2 5 2 3" xfId="22111"/>
    <cellStyle name="Entrada 3 3 2 5 2 4" xfId="27161"/>
    <cellStyle name="Entrada 3 3 2 5 2 5" xfId="33006"/>
    <cellStyle name="Entrada 3 3 2 5 2 6" xfId="36681"/>
    <cellStyle name="Entrada 3 3 2 5 2 7" xfId="39407"/>
    <cellStyle name="Entrada 3 3 2 5 3" xfId="12115"/>
    <cellStyle name="Entrada 3 3 2 5 4" xfId="19118"/>
    <cellStyle name="Entrada 3 3 2 5 5" xfId="24673"/>
    <cellStyle name="Entrada 3 3 2 5 6" xfId="26388"/>
    <cellStyle name="Entrada 3 3 2 5 7" xfId="28216"/>
    <cellStyle name="Entrada 3 3 2 5 8" xfId="29034"/>
    <cellStyle name="Entrada 3 3 2 5 9" xfId="31809"/>
    <cellStyle name="Entrada 3 3 2 6" xfId="3808"/>
    <cellStyle name="Entrada 3 3 2 6 2" xfId="5962"/>
    <cellStyle name="Entrada 3 3 2 6 2 2" xfId="15116"/>
    <cellStyle name="Entrada 3 3 2 6 2 3" xfId="22112"/>
    <cellStyle name="Entrada 3 3 2 6 2 4" xfId="24868"/>
    <cellStyle name="Entrada 3 3 2 6 2 5" xfId="33007"/>
    <cellStyle name="Entrada 3 3 2 6 2 6" xfId="36682"/>
    <cellStyle name="Entrada 3 3 2 6 2 7" xfId="39408"/>
    <cellStyle name="Entrada 3 3 2 6 3" xfId="12962"/>
    <cellStyle name="Entrada 3 3 2 6 4" xfId="19961"/>
    <cellStyle name="Entrada 3 3 2 6 5" xfId="27926"/>
    <cellStyle name="Entrada 3 3 2 6 6" xfId="25352"/>
    <cellStyle name="Entrada 3 3 2 6 7" xfId="24825"/>
    <cellStyle name="Entrada 3 3 2 6 8" xfId="31650"/>
    <cellStyle name="Entrada 3 3 2 6 9" xfId="35330"/>
    <cellStyle name="Entrada 3 3 2 7" xfId="5957"/>
    <cellStyle name="Entrada 3 3 2 7 2" xfId="15111"/>
    <cellStyle name="Entrada 3 3 2 7 3" xfId="22107"/>
    <cellStyle name="Entrada 3 3 2 7 4" xfId="20050"/>
    <cellStyle name="Entrada 3 3 2 7 5" xfId="33002"/>
    <cellStyle name="Entrada 3 3 2 7 6" xfId="36677"/>
    <cellStyle name="Entrada 3 3 2 7 7" xfId="39403"/>
    <cellStyle name="Entrada 3 3 2 8" xfId="11004"/>
    <cellStyle name="Entrada 3 3 2 9" xfId="15521"/>
    <cellStyle name="Entrada 3 3 3" xfId="2268"/>
    <cellStyle name="Entrada 3 3 3 10" xfId="17688"/>
    <cellStyle name="Entrada 3 3 3 11" xfId="26105"/>
    <cellStyle name="Entrada 3 3 3 12" xfId="10195"/>
    <cellStyle name="Entrada 3 3 3 13" xfId="34164"/>
    <cellStyle name="Entrada 3 3 3 14" xfId="37726"/>
    <cellStyle name="Entrada 3 3 3 2" xfId="2668"/>
    <cellStyle name="Entrada 3 3 3 2 2" xfId="5964"/>
    <cellStyle name="Entrada 3 3 3 2 2 2" xfId="15118"/>
    <cellStyle name="Entrada 3 3 3 2 2 3" xfId="22114"/>
    <cellStyle name="Entrada 3 3 3 2 2 4" xfId="18130"/>
    <cellStyle name="Entrada 3 3 3 2 2 5" xfId="33009"/>
    <cellStyle name="Entrada 3 3 3 2 2 6" xfId="36684"/>
    <cellStyle name="Entrada 3 3 3 2 2 7" xfId="39410"/>
    <cellStyle name="Entrada 3 3 3 2 3" xfId="11822"/>
    <cellStyle name="Entrada 3 3 3 2 4" xfId="18825"/>
    <cellStyle name="Entrada 3 3 3 2 5" xfId="28436"/>
    <cellStyle name="Entrada 3 3 3 2 6" xfId="26297"/>
    <cellStyle name="Entrada 3 3 3 2 7" xfId="24078"/>
    <cellStyle name="Entrada 3 3 3 2 8" xfId="25085"/>
    <cellStyle name="Entrada 3 3 3 2 9" xfId="17221"/>
    <cellStyle name="Entrada 3 3 3 3" xfId="3950"/>
    <cellStyle name="Entrada 3 3 3 3 2" xfId="5965"/>
    <cellStyle name="Entrada 3 3 3 3 2 2" xfId="15119"/>
    <cellStyle name="Entrada 3 3 3 3 2 3" xfId="22115"/>
    <cellStyle name="Entrada 3 3 3 3 2 4" xfId="17726"/>
    <cellStyle name="Entrada 3 3 3 3 2 5" xfId="33010"/>
    <cellStyle name="Entrada 3 3 3 3 2 6" xfId="36685"/>
    <cellStyle name="Entrada 3 3 3 3 2 7" xfId="39411"/>
    <cellStyle name="Entrada 3 3 3 3 3" xfId="13104"/>
    <cellStyle name="Entrada 3 3 3 3 4" xfId="20102"/>
    <cellStyle name="Entrada 3 3 3 3 5" xfId="24729"/>
    <cellStyle name="Entrada 3 3 3 3 6" xfId="24371"/>
    <cellStyle name="Entrada 3 3 3 3 7" xfId="24277"/>
    <cellStyle name="Entrada 3 3 3 3 8" xfId="33452"/>
    <cellStyle name="Entrada 3 3 3 3 9" xfId="37126"/>
    <cellStyle name="Entrada 3 3 3 4" xfId="4388"/>
    <cellStyle name="Entrada 3 3 3 4 2" xfId="5966"/>
    <cellStyle name="Entrada 3 3 3 4 2 2" xfId="15120"/>
    <cellStyle name="Entrada 3 3 3 4 2 3" xfId="22116"/>
    <cellStyle name="Entrada 3 3 3 4 2 4" xfId="27171"/>
    <cellStyle name="Entrada 3 3 3 4 2 5" xfId="33011"/>
    <cellStyle name="Entrada 3 3 3 4 2 6" xfId="36686"/>
    <cellStyle name="Entrada 3 3 3 4 2 7" xfId="39412"/>
    <cellStyle name="Entrada 3 3 3 4 3" xfId="13542"/>
    <cellStyle name="Entrada 3 3 3 4 4" xfId="20540"/>
    <cellStyle name="Entrada 3 3 3 4 5" xfId="27638"/>
    <cellStyle name="Entrada 3 3 3 4 6" xfId="28847"/>
    <cellStyle name="Entrada 3 3 3 4 7" xfId="24457"/>
    <cellStyle name="Entrada 3 3 3 4 8" xfId="31738"/>
    <cellStyle name="Entrada 3 3 3 4 9" xfId="35418"/>
    <cellStyle name="Entrada 3 3 3 5" xfId="4642"/>
    <cellStyle name="Entrada 3 3 3 5 2" xfId="5967"/>
    <cellStyle name="Entrada 3 3 3 5 2 2" xfId="15121"/>
    <cellStyle name="Entrada 3 3 3 5 2 3" xfId="22117"/>
    <cellStyle name="Entrada 3 3 3 5 2 4" xfId="17410"/>
    <cellStyle name="Entrada 3 3 3 5 2 5" xfId="33012"/>
    <cellStyle name="Entrada 3 3 3 5 2 6" xfId="36687"/>
    <cellStyle name="Entrada 3 3 3 5 2 7" xfId="39413"/>
    <cellStyle name="Entrada 3 3 3 5 3" xfId="13796"/>
    <cellStyle name="Entrada 3 3 3 5 4" xfId="20794"/>
    <cellStyle name="Entrada 3 3 3 5 5" xfId="27516"/>
    <cellStyle name="Entrada 3 3 3 5 6" xfId="17447"/>
    <cellStyle name="Entrada 3 3 3 5 7" xfId="24976"/>
    <cellStyle name="Entrada 3 3 3 5 8" xfId="32200"/>
    <cellStyle name="Entrada 3 3 3 5 9" xfId="35875"/>
    <cellStyle name="Entrada 3 3 3 6" xfId="4888"/>
    <cellStyle name="Entrada 3 3 3 6 2" xfId="5968"/>
    <cellStyle name="Entrada 3 3 3 6 2 2" xfId="15122"/>
    <cellStyle name="Entrada 3 3 3 6 2 3" xfId="22118"/>
    <cellStyle name="Entrada 3 3 3 6 2 4" xfId="27172"/>
    <cellStyle name="Entrada 3 3 3 6 2 5" xfId="33013"/>
    <cellStyle name="Entrada 3 3 3 6 2 6" xfId="36688"/>
    <cellStyle name="Entrada 3 3 3 6 2 7" xfId="39414"/>
    <cellStyle name="Entrada 3 3 3 6 3" xfId="14042"/>
    <cellStyle name="Entrada 3 3 3 6 4" xfId="21040"/>
    <cellStyle name="Entrada 3 3 3 6 5" xfId="24806"/>
    <cellStyle name="Entrada 3 3 3 6 6" xfId="24376"/>
    <cellStyle name="Entrada 3 3 3 6 7" xfId="31934"/>
    <cellStyle name="Entrada 3 3 3 6 8" xfId="35612"/>
    <cellStyle name="Entrada 3 3 3 6 9" xfId="38523"/>
    <cellStyle name="Entrada 3 3 3 7" xfId="5963"/>
    <cellStyle name="Entrada 3 3 3 7 2" xfId="15117"/>
    <cellStyle name="Entrada 3 3 3 7 3" xfId="22113"/>
    <cellStyle name="Entrada 3 3 3 7 4" xfId="18134"/>
    <cellStyle name="Entrada 3 3 3 7 5" xfId="33008"/>
    <cellStyle name="Entrada 3 3 3 7 6" xfId="36683"/>
    <cellStyle name="Entrada 3 3 3 7 7" xfId="39409"/>
    <cellStyle name="Entrada 3 3 3 8" xfId="11422"/>
    <cellStyle name="Entrada 3 3 3 9" xfId="18425"/>
    <cellStyle name="Entrada 3 3 4" xfId="1670"/>
    <cellStyle name="Entrada 3 3 4 10" xfId="25138"/>
    <cellStyle name="Entrada 3 3 4 11" xfId="28737"/>
    <cellStyle name="Entrada 3 3 4 12" xfId="30993"/>
    <cellStyle name="Entrada 3 3 4 13" xfId="31204"/>
    <cellStyle name="Entrada 3 3 4 14" xfId="35073"/>
    <cellStyle name="Entrada 3 3 4 2" xfId="2498"/>
    <cellStyle name="Entrada 3 3 4 2 2" xfId="5970"/>
    <cellStyle name="Entrada 3 3 4 2 2 2" xfId="15124"/>
    <cellStyle name="Entrada 3 3 4 2 2 3" xfId="22120"/>
    <cellStyle name="Entrada 3 3 4 2 2 4" xfId="27173"/>
    <cellStyle name="Entrada 3 3 4 2 2 5" xfId="33015"/>
    <cellStyle name="Entrada 3 3 4 2 2 6" xfId="36690"/>
    <cellStyle name="Entrada 3 3 4 2 2 7" xfId="39416"/>
    <cellStyle name="Entrada 3 3 4 2 3" xfId="11652"/>
    <cellStyle name="Entrada 3 3 4 2 4" xfId="18655"/>
    <cellStyle name="Entrada 3 3 4 2 5" xfId="23044"/>
    <cellStyle name="Entrada 3 3 4 2 6" xfId="23135"/>
    <cellStyle name="Entrada 3 3 4 2 7" xfId="25668"/>
    <cellStyle name="Entrada 3 3 4 2 8" xfId="34059"/>
    <cellStyle name="Entrada 3 3 4 2 9" xfId="37621"/>
    <cellStyle name="Entrada 3 3 4 3" xfId="3647"/>
    <cellStyle name="Entrada 3 3 4 3 2" xfId="5971"/>
    <cellStyle name="Entrada 3 3 4 3 2 2" xfId="15125"/>
    <cellStyle name="Entrada 3 3 4 3 2 3" xfId="22121"/>
    <cellStyle name="Entrada 3 3 4 3 2 4" xfId="22807"/>
    <cellStyle name="Entrada 3 3 4 3 2 5" xfId="33016"/>
    <cellStyle name="Entrada 3 3 4 3 2 6" xfId="36691"/>
    <cellStyle name="Entrada 3 3 4 3 2 7" xfId="39417"/>
    <cellStyle name="Entrada 3 3 4 3 3" xfId="12801"/>
    <cellStyle name="Entrada 3 3 4 3 4" xfId="19800"/>
    <cellStyle name="Entrada 3 3 4 3 5" xfId="15554"/>
    <cellStyle name="Entrada 3 3 4 3 6" xfId="17590"/>
    <cellStyle name="Entrada 3 3 4 3 7" xfId="29566"/>
    <cellStyle name="Entrada 3 3 4 3 8" xfId="33584"/>
    <cellStyle name="Entrada 3 3 4 3 9" xfId="37252"/>
    <cellStyle name="Entrada 3 3 4 4" xfId="4157"/>
    <cellStyle name="Entrada 3 3 4 4 2" xfId="5972"/>
    <cellStyle name="Entrada 3 3 4 4 2 2" xfId="15126"/>
    <cellStyle name="Entrada 3 3 4 4 2 3" xfId="22122"/>
    <cellStyle name="Entrada 3 3 4 4 2 4" xfId="19602"/>
    <cellStyle name="Entrada 3 3 4 4 2 5" xfId="33017"/>
    <cellStyle name="Entrada 3 3 4 4 2 6" xfId="36692"/>
    <cellStyle name="Entrada 3 3 4 4 2 7" xfId="39418"/>
    <cellStyle name="Entrada 3 3 4 4 3" xfId="13311"/>
    <cellStyle name="Entrada 3 3 4 4 4" xfId="20309"/>
    <cellStyle name="Entrada 3 3 4 4 5" xfId="22939"/>
    <cellStyle name="Entrada 3 3 4 4 6" xfId="28143"/>
    <cellStyle name="Entrada 3 3 4 4 7" xfId="23376"/>
    <cellStyle name="Entrada 3 3 4 4 8" xfId="33391"/>
    <cellStyle name="Entrada 3 3 4 4 9" xfId="37066"/>
    <cellStyle name="Entrada 3 3 4 5" xfId="3072"/>
    <cellStyle name="Entrada 3 3 4 5 2" xfId="5973"/>
    <cellStyle name="Entrada 3 3 4 5 2 2" xfId="15127"/>
    <cellStyle name="Entrada 3 3 4 5 2 3" xfId="22123"/>
    <cellStyle name="Entrada 3 3 4 5 2 4" xfId="27174"/>
    <cellStyle name="Entrada 3 3 4 5 2 5" xfId="33018"/>
    <cellStyle name="Entrada 3 3 4 5 2 6" xfId="36693"/>
    <cellStyle name="Entrada 3 3 4 5 2 7" xfId="39419"/>
    <cellStyle name="Entrada 3 3 4 5 3" xfId="12226"/>
    <cellStyle name="Entrada 3 3 4 5 4" xfId="19229"/>
    <cellStyle name="Entrada 3 3 4 5 5" xfId="25163"/>
    <cellStyle name="Entrada 3 3 4 5 6" xfId="18309"/>
    <cellStyle name="Entrada 3 3 4 5 7" xfId="28109"/>
    <cellStyle name="Entrada 3 3 4 5 8" xfId="33779"/>
    <cellStyle name="Entrada 3 3 4 5 9" xfId="37341"/>
    <cellStyle name="Entrada 3 3 4 6" xfId="2886"/>
    <cellStyle name="Entrada 3 3 4 6 2" xfId="5974"/>
    <cellStyle name="Entrada 3 3 4 6 2 2" xfId="15128"/>
    <cellStyle name="Entrada 3 3 4 6 2 3" xfId="22124"/>
    <cellStyle name="Entrada 3 3 4 6 2 4" xfId="24292"/>
    <cellStyle name="Entrada 3 3 4 6 2 5" xfId="33019"/>
    <cellStyle name="Entrada 3 3 4 6 2 6" xfId="36694"/>
    <cellStyle name="Entrada 3 3 4 6 2 7" xfId="39420"/>
    <cellStyle name="Entrada 3 3 4 6 3" xfId="12040"/>
    <cellStyle name="Entrada 3 3 4 6 4" xfId="19043"/>
    <cellStyle name="Entrada 3 3 4 6 5" xfId="24467"/>
    <cellStyle name="Entrada 3 3 4 6 6" xfId="28764"/>
    <cellStyle name="Entrada 3 3 4 6 7" xfId="29888"/>
    <cellStyle name="Entrada 3 3 4 6 8" xfId="33867"/>
    <cellStyle name="Entrada 3 3 4 6 9" xfId="37429"/>
    <cellStyle name="Entrada 3 3 4 7" xfId="5969"/>
    <cellStyle name="Entrada 3 3 4 7 2" xfId="15123"/>
    <cellStyle name="Entrada 3 3 4 7 3" xfId="22119"/>
    <cellStyle name="Entrada 3 3 4 7 4" xfId="27169"/>
    <cellStyle name="Entrada 3 3 4 7 5" xfId="33014"/>
    <cellStyle name="Entrada 3 3 4 7 6" xfId="36689"/>
    <cellStyle name="Entrada 3 3 4 7 7" xfId="39415"/>
    <cellStyle name="Entrada 3 3 4 8" xfId="10824"/>
    <cellStyle name="Entrada 3 3 4 9" xfId="9266"/>
    <cellStyle name="Entrada 3 3 5" xfId="2036"/>
    <cellStyle name="Entrada 3 3 5 10" xfId="24565"/>
    <cellStyle name="Entrada 3 3 5 11" xfId="22485"/>
    <cellStyle name="Entrada 3 3 5 12" xfId="25711"/>
    <cellStyle name="Entrada 3 3 5 13" xfId="31438"/>
    <cellStyle name="Entrada 3 3 5 14" xfId="35150"/>
    <cellStyle name="Entrada 3 3 5 2" xfId="2577"/>
    <cellStyle name="Entrada 3 3 5 2 2" xfId="5976"/>
    <cellStyle name="Entrada 3 3 5 2 2 2" xfId="15130"/>
    <cellStyle name="Entrada 3 3 5 2 2 3" xfId="22126"/>
    <cellStyle name="Entrada 3 3 5 2 2 4" xfId="27178"/>
    <cellStyle name="Entrada 3 3 5 2 2 5" xfId="33021"/>
    <cellStyle name="Entrada 3 3 5 2 2 6" xfId="36696"/>
    <cellStyle name="Entrada 3 3 5 2 2 7" xfId="39422"/>
    <cellStyle name="Entrada 3 3 5 2 3" xfId="11731"/>
    <cellStyle name="Entrada 3 3 5 2 4" xfId="18734"/>
    <cellStyle name="Entrada 3 3 5 2 5" xfId="25428"/>
    <cellStyle name="Entrada 3 3 5 2 6" xfId="26252"/>
    <cellStyle name="Entrada 3 3 5 2 7" xfId="30044"/>
    <cellStyle name="Entrada 3 3 5 2 8" xfId="34021"/>
    <cellStyle name="Entrada 3 3 5 2 9" xfId="37583"/>
    <cellStyle name="Entrada 3 3 5 3" xfId="3810"/>
    <cellStyle name="Entrada 3 3 5 3 2" xfId="5977"/>
    <cellStyle name="Entrada 3 3 5 3 2 2" xfId="15131"/>
    <cellStyle name="Entrada 3 3 5 3 2 3" xfId="22127"/>
    <cellStyle name="Entrada 3 3 5 3 2 4" xfId="27160"/>
    <cellStyle name="Entrada 3 3 5 3 2 5" xfId="33022"/>
    <cellStyle name="Entrada 3 3 5 3 2 6" xfId="36697"/>
    <cellStyle name="Entrada 3 3 5 3 2 7" xfId="39423"/>
    <cellStyle name="Entrada 3 3 5 3 3" xfId="12964"/>
    <cellStyle name="Entrada 3 3 5 3 4" xfId="19963"/>
    <cellStyle name="Entrada 3 3 5 3 5" xfId="24727"/>
    <cellStyle name="Entrada 3 3 5 3 6" xfId="26592"/>
    <cellStyle name="Entrada 3 3 5 3 7" xfId="29477"/>
    <cellStyle name="Entrada 3 3 5 3 8" xfId="31651"/>
    <cellStyle name="Entrada 3 3 5 3 9" xfId="35331"/>
    <cellStyle name="Entrada 3 3 5 4" xfId="4286"/>
    <cellStyle name="Entrada 3 3 5 4 2" xfId="5978"/>
    <cellStyle name="Entrada 3 3 5 4 2 2" xfId="15132"/>
    <cellStyle name="Entrada 3 3 5 4 2 3" xfId="22128"/>
    <cellStyle name="Entrada 3 3 5 4 2 4" xfId="24867"/>
    <cellStyle name="Entrada 3 3 5 4 2 5" xfId="33023"/>
    <cellStyle name="Entrada 3 3 5 4 2 6" xfId="36698"/>
    <cellStyle name="Entrada 3 3 5 4 2 7" xfId="39424"/>
    <cellStyle name="Entrada 3 3 5 4 3" xfId="13440"/>
    <cellStyle name="Entrada 3 3 5 4 4" xfId="20438"/>
    <cellStyle name="Entrada 3 3 5 4 5" xfId="27689"/>
    <cellStyle name="Entrada 3 3 5 4 6" xfId="24432"/>
    <cellStyle name="Entrada 3 3 5 4 7" xfId="24603"/>
    <cellStyle name="Entrada 3 3 5 4 8" xfId="31850"/>
    <cellStyle name="Entrada 3 3 5 4 9" xfId="35504"/>
    <cellStyle name="Entrada 3 3 5 5" xfId="4559"/>
    <cellStyle name="Entrada 3 3 5 5 2" xfId="5979"/>
    <cellStyle name="Entrada 3 3 5 5 2 2" xfId="15133"/>
    <cellStyle name="Entrada 3 3 5 5 2 3" xfId="22129"/>
    <cellStyle name="Entrada 3 3 5 5 2 4" xfId="24866"/>
    <cellStyle name="Entrada 3 3 5 5 2 5" xfId="33024"/>
    <cellStyle name="Entrada 3 3 5 5 2 6" xfId="36699"/>
    <cellStyle name="Entrada 3 3 5 5 2 7" xfId="39425"/>
    <cellStyle name="Entrada 3 3 5 5 3" xfId="13713"/>
    <cellStyle name="Entrada 3 3 5 5 4" xfId="20711"/>
    <cellStyle name="Entrada 3 3 5 5 5" xfId="24245"/>
    <cellStyle name="Entrada 3 3 5 5 6" xfId="9706"/>
    <cellStyle name="Entrada 3 3 5 5 7" xfId="23222"/>
    <cellStyle name="Entrada 3 3 5 5 8" xfId="31776"/>
    <cellStyle name="Entrada 3 3 5 5 9" xfId="35456"/>
    <cellStyle name="Entrada 3 3 5 6" xfId="4809"/>
    <cellStyle name="Entrada 3 3 5 6 2" xfId="5980"/>
    <cellStyle name="Entrada 3 3 5 6 2 2" xfId="15134"/>
    <cellStyle name="Entrada 3 3 5 6 2 3" xfId="22130"/>
    <cellStyle name="Entrada 3 3 5 6 2 4" xfId="18135"/>
    <cellStyle name="Entrada 3 3 5 6 2 5" xfId="33025"/>
    <cellStyle name="Entrada 3 3 5 6 2 6" xfId="36700"/>
    <cellStyle name="Entrada 3 3 5 6 2 7" xfId="39426"/>
    <cellStyle name="Entrada 3 3 5 6 3" xfId="13963"/>
    <cellStyle name="Entrada 3 3 5 6 4" xfId="20961"/>
    <cellStyle name="Entrada 3 3 5 6 5" xfId="27434"/>
    <cellStyle name="Entrada 3 3 5 6 6" xfId="26762"/>
    <cellStyle name="Entrada 3 3 5 6 7" xfId="24992"/>
    <cellStyle name="Entrada 3 3 5 6 8" xfId="32123"/>
    <cellStyle name="Entrada 3 3 5 6 9" xfId="35798"/>
    <cellStyle name="Entrada 3 3 5 7" xfId="5975"/>
    <cellStyle name="Entrada 3 3 5 7 2" xfId="15129"/>
    <cellStyle name="Entrada 3 3 5 7 3" xfId="22125"/>
    <cellStyle name="Entrada 3 3 5 7 4" xfId="27175"/>
    <cellStyle name="Entrada 3 3 5 7 5" xfId="33020"/>
    <cellStyle name="Entrada 3 3 5 7 6" xfId="36695"/>
    <cellStyle name="Entrada 3 3 5 7 7" xfId="39421"/>
    <cellStyle name="Entrada 3 3 5 8" xfId="11190"/>
    <cellStyle name="Entrada 3 3 5 9" xfId="9494"/>
    <cellStyle name="Entrada 3 3 6" xfId="1633"/>
    <cellStyle name="Entrada 3 3 6 10" xfId="25972"/>
    <cellStyle name="Entrada 3 3 6 11" xfId="15457"/>
    <cellStyle name="Entrada 3 3 6 12" xfId="28746"/>
    <cellStyle name="Entrada 3 3 6 13" xfId="34788"/>
    <cellStyle name="Entrada 3 3 6 2" xfId="3289"/>
    <cellStyle name="Entrada 3 3 6 2 2" xfId="5982"/>
    <cellStyle name="Entrada 3 3 6 2 2 2" xfId="15136"/>
    <cellStyle name="Entrada 3 3 6 2 2 3" xfId="22132"/>
    <cellStyle name="Entrada 3 3 6 2 2 4" xfId="21207"/>
    <cellStyle name="Entrada 3 3 6 2 2 5" xfId="33027"/>
    <cellStyle name="Entrada 3 3 6 2 2 6" xfId="36702"/>
    <cellStyle name="Entrada 3 3 6 2 2 7" xfId="39428"/>
    <cellStyle name="Entrada 3 3 6 2 3" xfId="12443"/>
    <cellStyle name="Entrada 3 3 6 2 4" xfId="19445"/>
    <cellStyle name="Entrada 3 3 6 2 5" xfId="21306"/>
    <cellStyle name="Entrada 3 3 6 2 6" xfId="17902"/>
    <cellStyle name="Entrada 3 3 6 2 7" xfId="29701"/>
    <cellStyle name="Entrada 3 3 6 2 8" xfId="33679"/>
    <cellStyle name="Entrada 3 3 6 2 9" xfId="37267"/>
    <cellStyle name="Entrada 3 3 6 3" xfId="2946"/>
    <cellStyle name="Entrada 3 3 6 3 2" xfId="5983"/>
    <cellStyle name="Entrada 3 3 6 3 2 2" xfId="15137"/>
    <cellStyle name="Entrada 3 3 6 3 2 3" xfId="22133"/>
    <cellStyle name="Entrada 3 3 6 3 2 4" xfId="27179"/>
    <cellStyle name="Entrada 3 3 6 3 2 5" xfId="33028"/>
    <cellStyle name="Entrada 3 3 6 3 2 6" xfId="36703"/>
    <cellStyle name="Entrada 3 3 6 3 2 7" xfId="39429"/>
    <cellStyle name="Entrada 3 3 6 3 3" xfId="12100"/>
    <cellStyle name="Entrada 3 3 6 3 4" xfId="19103"/>
    <cellStyle name="Entrada 3 3 6 3 5" xfId="28316"/>
    <cellStyle name="Entrada 3 3 6 3 6" xfId="29132"/>
    <cellStyle name="Entrada 3 3 6 3 7" xfId="29861"/>
    <cellStyle name="Entrada 3 3 6 3 8" xfId="31110"/>
    <cellStyle name="Entrada 3 3 6 3 9" xfId="25762"/>
    <cellStyle name="Entrada 3 3 6 4" xfId="4249"/>
    <cellStyle name="Entrada 3 3 6 4 2" xfId="5984"/>
    <cellStyle name="Entrada 3 3 6 4 2 2" xfId="15138"/>
    <cellStyle name="Entrada 3 3 6 4 2 3" xfId="22134"/>
    <cellStyle name="Entrada 3 3 6 4 2 4" xfId="24291"/>
    <cellStyle name="Entrada 3 3 6 4 2 5" xfId="33029"/>
    <cellStyle name="Entrada 3 3 6 4 2 6" xfId="36704"/>
    <cellStyle name="Entrada 3 3 6 4 2 7" xfId="39430"/>
    <cellStyle name="Entrada 3 3 6 4 3" xfId="13403"/>
    <cellStyle name="Entrada 3 3 6 4 4" xfId="20401"/>
    <cellStyle name="Entrada 3 3 6 4 5" xfId="27702"/>
    <cellStyle name="Entrada 3 3 6 4 6" xfId="24507"/>
    <cellStyle name="Entrada 3 3 6 4 7" xfId="9316"/>
    <cellStyle name="Entrada 3 3 6 4 8" xfId="31701"/>
    <cellStyle name="Entrada 3 3 6 4 9" xfId="35381"/>
    <cellStyle name="Entrada 3 3 6 5" xfId="3133"/>
    <cellStyle name="Entrada 3 3 6 5 2" xfId="5985"/>
    <cellStyle name="Entrada 3 3 6 5 2 2" xfId="15139"/>
    <cellStyle name="Entrada 3 3 6 5 2 3" xfId="22135"/>
    <cellStyle name="Entrada 3 3 6 5 2 4" xfId="27180"/>
    <cellStyle name="Entrada 3 3 6 5 2 5" xfId="33030"/>
    <cellStyle name="Entrada 3 3 6 5 2 6" xfId="36705"/>
    <cellStyle name="Entrada 3 3 6 5 2 7" xfId="39431"/>
    <cellStyle name="Entrada 3 3 6 5 3" xfId="12287"/>
    <cellStyle name="Entrada 3 3 6 5 4" xfId="19290"/>
    <cellStyle name="Entrada 3 3 6 5 5" xfId="9197"/>
    <cellStyle name="Entrada 3 3 6 5 6" xfId="26430"/>
    <cellStyle name="Entrada 3 3 6 5 7" xfId="25907"/>
    <cellStyle name="Entrada 3 3 6 5 8" xfId="33750"/>
    <cellStyle name="Entrada 3 3 6 5 9" xfId="37312"/>
    <cellStyle name="Entrada 3 3 6 6" xfId="5981"/>
    <cellStyle name="Entrada 3 3 6 6 2" xfId="15135"/>
    <cellStyle name="Entrada 3 3 6 6 3" xfId="22131"/>
    <cellStyle name="Entrada 3 3 6 6 4" xfId="17506"/>
    <cellStyle name="Entrada 3 3 6 6 5" xfId="33026"/>
    <cellStyle name="Entrada 3 3 6 6 6" xfId="36701"/>
    <cellStyle name="Entrada 3 3 6 6 7" xfId="39427"/>
    <cellStyle name="Entrada 3 3 6 7" xfId="10787"/>
    <cellStyle name="Entrada 3 3 6 8" xfId="16495"/>
    <cellStyle name="Entrada 3 3 6 9" xfId="28685"/>
    <cellStyle name="Entrada 3 3 7" xfId="2461"/>
    <cellStyle name="Entrada 3 3 7 2" xfId="5986"/>
    <cellStyle name="Entrada 3 3 7 2 2" xfId="15140"/>
    <cellStyle name="Entrada 3 3 7 2 3" xfId="22136"/>
    <cellStyle name="Entrada 3 3 7 2 4" xfId="27177"/>
    <cellStyle name="Entrada 3 3 7 2 5" xfId="33031"/>
    <cellStyle name="Entrada 3 3 7 2 6" xfId="36706"/>
    <cellStyle name="Entrada 3 3 7 2 7" xfId="39432"/>
    <cellStyle name="Entrada 3 3 7 3" xfId="11615"/>
    <cellStyle name="Entrada 3 3 7 4" xfId="18618"/>
    <cellStyle name="Entrada 3 3 7 5" xfId="22624"/>
    <cellStyle name="Entrada 3 3 7 6" xfId="26195"/>
    <cellStyle name="Entrada 3 3 7 7" xfId="17858"/>
    <cellStyle name="Entrada 3 3 7 8" xfId="18215"/>
    <cellStyle name="Entrada 3 3 7 9" xfId="34966"/>
    <cellStyle name="Entrada 3 3 8" xfId="2940"/>
    <cellStyle name="Entrada 3 3 8 2" xfId="5987"/>
    <cellStyle name="Entrada 3 3 8 2 2" xfId="15141"/>
    <cellStyle name="Entrada 3 3 8 2 3" xfId="22137"/>
    <cellStyle name="Entrada 3 3 8 2 4" xfId="27176"/>
    <cellStyle name="Entrada 3 3 8 2 5" xfId="33032"/>
    <cellStyle name="Entrada 3 3 8 2 6" xfId="36707"/>
    <cellStyle name="Entrada 3 3 8 2 7" xfId="39433"/>
    <cellStyle name="Entrada 3 3 8 3" xfId="12094"/>
    <cellStyle name="Entrada 3 3 8 4" xfId="19097"/>
    <cellStyle name="Entrada 3 3 8 5" xfId="24663"/>
    <cellStyle name="Entrada 3 3 8 6" xfId="28768"/>
    <cellStyle name="Entrada 3 3 8 7" xfId="29864"/>
    <cellStyle name="Entrada 3 3 8 8" xfId="33841"/>
    <cellStyle name="Entrada 3 3 8 9" xfId="37403"/>
    <cellStyle name="Entrada 3 3 9" xfId="3094"/>
    <cellStyle name="Entrada 3 3 9 2" xfId="5988"/>
    <cellStyle name="Entrada 3 3 9 2 2" xfId="15142"/>
    <cellStyle name="Entrada 3 3 9 2 3" xfId="22138"/>
    <cellStyle name="Entrada 3 3 9 2 4" xfId="27181"/>
    <cellStyle name="Entrada 3 3 9 2 5" xfId="33033"/>
    <cellStyle name="Entrada 3 3 9 2 6" xfId="36708"/>
    <cellStyle name="Entrada 3 3 9 2 7" xfId="39434"/>
    <cellStyle name="Entrada 3 3 9 3" xfId="12248"/>
    <cellStyle name="Entrada 3 3 9 4" xfId="19251"/>
    <cellStyle name="Entrada 3 3 9 5" xfId="24710"/>
    <cellStyle name="Entrada 3 3 9 6" xfId="22532"/>
    <cellStyle name="Entrada 3 3 9 7" xfId="29789"/>
    <cellStyle name="Entrada 3 3 9 8" xfId="33766"/>
    <cellStyle name="Entrada 3 3 9 9" xfId="37328"/>
    <cellStyle name="Entrada 3 4" xfId="1142"/>
    <cellStyle name="Entrada 3 4 10" xfId="28950"/>
    <cellStyle name="Entrada 3 4 11" xfId="35083"/>
    <cellStyle name="Entrada 3 4 12" xfId="38412"/>
    <cellStyle name="Entrada 3 4 2" xfId="2369"/>
    <cellStyle name="Entrada 3 4 2 10" xfId="17926"/>
    <cellStyle name="Entrada 3 4 2 11" xfId="23220"/>
    <cellStyle name="Entrada 3 4 2 12" xfId="25677"/>
    <cellStyle name="Entrada 3 4 2 13" xfId="30870"/>
    <cellStyle name="Entrada 3 4 2 14" xfId="29171"/>
    <cellStyle name="Entrada 3 4 2 2" xfId="2769"/>
    <cellStyle name="Entrada 3 4 2 2 2" xfId="5990"/>
    <cellStyle name="Entrada 3 4 2 2 2 2" xfId="15144"/>
    <cellStyle name="Entrada 3 4 2 2 2 3" xfId="22140"/>
    <cellStyle name="Entrada 3 4 2 2 2 4" xfId="27182"/>
    <cellStyle name="Entrada 3 4 2 2 2 5" xfId="33035"/>
    <cellStyle name="Entrada 3 4 2 2 2 6" xfId="36710"/>
    <cellStyle name="Entrada 3 4 2 2 2 7" xfId="39436"/>
    <cellStyle name="Entrada 3 4 2 2 3" xfId="11923"/>
    <cellStyle name="Entrada 3 4 2 2 4" xfId="18926"/>
    <cellStyle name="Entrada 3 4 2 2 5" xfId="24642"/>
    <cellStyle name="Entrada 3 4 2 2 6" xfId="28759"/>
    <cellStyle name="Entrada 3 4 2 2 7" xfId="29949"/>
    <cellStyle name="Entrada 3 4 2 2 8" xfId="33926"/>
    <cellStyle name="Entrada 3 4 2 2 9" xfId="37488"/>
    <cellStyle name="Entrada 3 4 2 3" xfId="4051"/>
    <cellStyle name="Entrada 3 4 2 3 2" xfId="5991"/>
    <cellStyle name="Entrada 3 4 2 3 2 2" xfId="15145"/>
    <cellStyle name="Entrada 3 4 2 3 2 3" xfId="22141"/>
    <cellStyle name="Entrada 3 4 2 3 2 4" xfId="24290"/>
    <cellStyle name="Entrada 3 4 2 3 2 5" xfId="33036"/>
    <cellStyle name="Entrada 3 4 2 3 2 6" xfId="36711"/>
    <cellStyle name="Entrada 3 4 2 3 2 7" xfId="39437"/>
    <cellStyle name="Entrada 3 4 2 3 3" xfId="13205"/>
    <cellStyle name="Entrada 3 4 2 3 4" xfId="20203"/>
    <cellStyle name="Entrada 3 4 2 3 5" xfId="23206"/>
    <cellStyle name="Entrada 3 4 2 3 6" xfId="26640"/>
    <cellStyle name="Entrada 3 4 2 3 7" xfId="28938"/>
    <cellStyle name="Entrada 3 4 2 3 8" xfId="30934"/>
    <cellStyle name="Entrada 3 4 2 3 9" xfId="34858"/>
    <cellStyle name="Entrada 3 4 2 4" xfId="4489"/>
    <cellStyle name="Entrada 3 4 2 4 2" xfId="5992"/>
    <cellStyle name="Entrada 3 4 2 4 2 2" xfId="15146"/>
    <cellStyle name="Entrada 3 4 2 4 2 3" xfId="22142"/>
    <cellStyle name="Entrada 3 4 2 4 2 4" xfId="27183"/>
    <cellStyle name="Entrada 3 4 2 4 2 5" xfId="33037"/>
    <cellStyle name="Entrada 3 4 2 4 2 6" xfId="36712"/>
    <cellStyle name="Entrada 3 4 2 4 2 7" xfId="39438"/>
    <cellStyle name="Entrada 3 4 2 4 3" xfId="13643"/>
    <cellStyle name="Entrada 3 4 2 4 4" xfId="20641"/>
    <cellStyle name="Entrada 3 4 2 4 5" xfId="19528"/>
    <cellStyle name="Entrada 3 4 2 4 6" xfId="17048"/>
    <cellStyle name="Entrada 3 4 2 4 7" xfId="24329"/>
    <cellStyle name="Entrada 3 4 2 4 8" xfId="26541"/>
    <cellStyle name="Entrada 3 4 2 4 9" xfId="29568"/>
    <cellStyle name="Entrada 3 4 2 5" xfId="4743"/>
    <cellStyle name="Entrada 3 4 2 5 2" xfId="5993"/>
    <cellStyle name="Entrada 3 4 2 5 2 2" xfId="15147"/>
    <cellStyle name="Entrada 3 4 2 5 2 3" xfId="22143"/>
    <cellStyle name="Entrada 3 4 2 5 2 4" xfId="27184"/>
    <cellStyle name="Entrada 3 4 2 5 2 5" xfId="33038"/>
    <cellStyle name="Entrada 3 4 2 5 2 6" xfId="36713"/>
    <cellStyle name="Entrada 3 4 2 5 2 7" xfId="39439"/>
    <cellStyle name="Entrada 3 4 2 5 3" xfId="13897"/>
    <cellStyle name="Entrada 3 4 2 5 4" xfId="20895"/>
    <cellStyle name="Entrada 3 4 2 5 5" xfId="27466"/>
    <cellStyle name="Entrada 3 4 2 5 6" xfId="26742"/>
    <cellStyle name="Entrada 3 4 2 5 7" xfId="24983"/>
    <cellStyle name="Entrada 3 4 2 5 8" xfId="17443"/>
    <cellStyle name="Entrada 3 4 2 5 9" xfId="29044"/>
    <cellStyle name="Entrada 3 4 2 6" xfId="4989"/>
    <cellStyle name="Entrada 3 4 2 6 2" xfId="5994"/>
    <cellStyle name="Entrada 3 4 2 6 2 2" xfId="15148"/>
    <cellStyle name="Entrada 3 4 2 6 2 3" xfId="22144"/>
    <cellStyle name="Entrada 3 4 2 6 2 4" xfId="24393"/>
    <cellStyle name="Entrada 3 4 2 6 2 5" xfId="33039"/>
    <cellStyle name="Entrada 3 4 2 6 2 6" xfId="36714"/>
    <cellStyle name="Entrada 3 4 2 6 2 7" xfId="39440"/>
    <cellStyle name="Entrada 3 4 2 6 3" xfId="14143"/>
    <cellStyle name="Entrada 3 4 2 6 4" xfId="21141"/>
    <cellStyle name="Entrada 3 4 2 6 5" xfId="27344"/>
    <cellStyle name="Entrada 3 4 2 6 6" xfId="24441"/>
    <cellStyle name="Entrada 3 4 2 6 7" xfId="32035"/>
    <cellStyle name="Entrada 3 4 2 6 8" xfId="35713"/>
    <cellStyle name="Entrada 3 4 2 6 9" xfId="38624"/>
    <cellStyle name="Entrada 3 4 2 7" xfId="5989"/>
    <cellStyle name="Entrada 3 4 2 7 2" xfId="15143"/>
    <cellStyle name="Entrada 3 4 2 7 3" xfId="22139"/>
    <cellStyle name="Entrada 3 4 2 7 4" xfId="18237"/>
    <cellStyle name="Entrada 3 4 2 7 5" xfId="33034"/>
    <cellStyle name="Entrada 3 4 2 7 6" xfId="36709"/>
    <cellStyle name="Entrada 3 4 2 7 7" xfId="39435"/>
    <cellStyle name="Entrada 3 4 2 8" xfId="11523"/>
    <cellStyle name="Entrada 3 4 2 9" xfId="18526"/>
    <cellStyle name="Entrada 3 4 3" xfId="2393"/>
    <cellStyle name="Entrada 3 4 3 10" xfId="22631"/>
    <cellStyle name="Entrada 3 4 3 11" xfId="17713"/>
    <cellStyle name="Entrada 3 4 3 12" xfId="30132"/>
    <cellStyle name="Entrada 3 4 3 13" xfId="34109"/>
    <cellStyle name="Entrada 3 4 3 14" xfId="37671"/>
    <cellStyle name="Entrada 3 4 3 2" xfId="2793"/>
    <cellStyle name="Entrada 3 4 3 2 2" xfId="5996"/>
    <cellStyle name="Entrada 3 4 3 2 2 2" xfId="15150"/>
    <cellStyle name="Entrada 3 4 3 2 2 3" xfId="22146"/>
    <cellStyle name="Entrada 3 4 3 2 2 4" xfId="27185"/>
    <cellStyle name="Entrada 3 4 3 2 2 5" xfId="33041"/>
    <cellStyle name="Entrada 3 4 3 2 2 6" xfId="36716"/>
    <cellStyle name="Entrada 3 4 3 2 2 7" xfId="39442"/>
    <cellStyle name="Entrada 3 4 3 2 3" xfId="11947"/>
    <cellStyle name="Entrada 3 4 3 2 4" xfId="18950"/>
    <cellStyle name="Entrada 3 4 3 2 5" xfId="22733"/>
    <cellStyle name="Entrada 3 4 3 2 6" xfId="17883"/>
    <cellStyle name="Entrada 3 4 3 2 7" xfId="25916"/>
    <cellStyle name="Entrada 3 4 3 2 8" xfId="31099"/>
    <cellStyle name="Entrada 3 4 3 2 9" xfId="24184"/>
    <cellStyle name="Entrada 3 4 3 3" xfId="4075"/>
    <cellStyle name="Entrada 3 4 3 3 2" xfId="5997"/>
    <cellStyle name="Entrada 3 4 3 3 2 2" xfId="15151"/>
    <cellStyle name="Entrada 3 4 3 3 2 3" xfId="22147"/>
    <cellStyle name="Entrada 3 4 3 3 2 4" xfId="17071"/>
    <cellStyle name="Entrada 3 4 3 3 2 5" xfId="33042"/>
    <cellStyle name="Entrada 3 4 3 3 2 6" xfId="36717"/>
    <cellStyle name="Entrada 3 4 3 3 2 7" xfId="39443"/>
    <cellStyle name="Entrada 3 4 3 3 3" xfId="13229"/>
    <cellStyle name="Entrada 3 4 3 3 4" xfId="20227"/>
    <cellStyle name="Entrada 3 4 3 3 5" xfId="17612"/>
    <cellStyle name="Entrada 3 4 3 3 6" xfId="28137"/>
    <cellStyle name="Entrada 3 4 3 3 7" xfId="29367"/>
    <cellStyle name="Entrada 3 4 3 3 8" xfId="31852"/>
    <cellStyle name="Entrada 3 4 3 3 9" xfId="35506"/>
    <cellStyle name="Entrada 3 4 3 4" xfId="4513"/>
    <cellStyle name="Entrada 3 4 3 4 2" xfId="5998"/>
    <cellStyle name="Entrada 3 4 3 4 2 2" xfId="15152"/>
    <cellStyle name="Entrada 3 4 3 4 2 3" xfId="22148"/>
    <cellStyle name="Entrada 3 4 3 4 2 4" xfId="27186"/>
    <cellStyle name="Entrada 3 4 3 4 2 5" xfId="33043"/>
    <cellStyle name="Entrada 3 4 3 4 2 6" xfId="36718"/>
    <cellStyle name="Entrada 3 4 3 4 2 7" xfId="39444"/>
    <cellStyle name="Entrada 3 4 3 4 3" xfId="13667"/>
    <cellStyle name="Entrada 3 4 3 4 4" xfId="20665"/>
    <cellStyle name="Entrada 3 4 3 4 5" xfId="17186"/>
    <cellStyle name="Entrada 3 4 3 4 6" xfId="29238"/>
    <cellStyle name="Entrada 3 4 3 4 7" xfId="28464"/>
    <cellStyle name="Entrada 3 4 3 4 8" xfId="29716"/>
    <cellStyle name="Entrada 3 4 3 4 9" xfId="31592"/>
    <cellStyle name="Entrada 3 4 3 5" xfId="4767"/>
    <cellStyle name="Entrada 3 4 3 5 2" xfId="5999"/>
    <cellStyle name="Entrada 3 4 3 5 2 2" xfId="15153"/>
    <cellStyle name="Entrada 3 4 3 5 2 3" xfId="22149"/>
    <cellStyle name="Entrada 3 4 3 5 2 4" xfId="17297"/>
    <cellStyle name="Entrada 3 4 3 5 2 5" xfId="33044"/>
    <cellStyle name="Entrada 3 4 3 5 2 6" xfId="36719"/>
    <cellStyle name="Entrada 3 4 3 5 2 7" xfId="39445"/>
    <cellStyle name="Entrada 3 4 3 5 3" xfId="13921"/>
    <cellStyle name="Entrada 3 4 3 5 4" xfId="20919"/>
    <cellStyle name="Entrada 3 4 3 5 5" xfId="27451"/>
    <cellStyle name="Entrada 3 4 3 5 6" xfId="27884"/>
    <cellStyle name="Entrada 3 4 3 5 7" xfId="29072"/>
    <cellStyle name="Entrada 3 4 3 5 8" xfId="17872"/>
    <cellStyle name="Entrada 3 4 3 5 9" xfId="27291"/>
    <cellStyle name="Entrada 3 4 3 6" xfId="5013"/>
    <cellStyle name="Entrada 3 4 3 6 2" xfId="6000"/>
    <cellStyle name="Entrada 3 4 3 6 2 2" xfId="15154"/>
    <cellStyle name="Entrada 3 4 3 6 2 3" xfId="22150"/>
    <cellStyle name="Entrada 3 4 3 6 2 4" xfId="22851"/>
    <cellStyle name="Entrada 3 4 3 6 2 5" xfId="33045"/>
    <cellStyle name="Entrada 3 4 3 6 2 6" xfId="36720"/>
    <cellStyle name="Entrada 3 4 3 6 2 7" xfId="39446"/>
    <cellStyle name="Entrada 3 4 3 6 3" xfId="14167"/>
    <cellStyle name="Entrada 3 4 3 6 4" xfId="21165"/>
    <cellStyle name="Entrada 3 4 3 6 5" xfId="27333"/>
    <cellStyle name="Entrada 3 4 3 6 6" xfId="26781"/>
    <cellStyle name="Entrada 3 4 3 6 7" xfId="32059"/>
    <cellStyle name="Entrada 3 4 3 6 8" xfId="35737"/>
    <cellStyle name="Entrada 3 4 3 6 9" xfId="38648"/>
    <cellStyle name="Entrada 3 4 3 7" xfId="5995"/>
    <cellStyle name="Entrada 3 4 3 7 2" xfId="15149"/>
    <cellStyle name="Entrada 3 4 3 7 3" xfId="22145"/>
    <cellStyle name="Entrada 3 4 3 7 4" xfId="10041"/>
    <cellStyle name="Entrada 3 4 3 7 5" xfId="33040"/>
    <cellStyle name="Entrada 3 4 3 7 6" xfId="36715"/>
    <cellStyle name="Entrada 3 4 3 7 7" xfId="39441"/>
    <cellStyle name="Entrada 3 4 3 8" xfId="11547"/>
    <cellStyle name="Entrada 3 4 3 9" xfId="18550"/>
    <cellStyle name="Entrada 3 4 4" xfId="2417"/>
    <cellStyle name="Entrada 3 4 4 10" xfId="21292"/>
    <cellStyle name="Entrada 3 4 4 11" xfId="17891"/>
    <cellStyle name="Entrada 3 4 4 12" xfId="22716"/>
    <cellStyle name="Entrada 3 4 4 13" xfId="29169"/>
    <cellStyle name="Entrada 3 4 4 14" xfId="31434"/>
    <cellStyle name="Entrada 3 4 4 2" xfId="2817"/>
    <cellStyle name="Entrada 3 4 4 2 2" xfId="6002"/>
    <cellStyle name="Entrada 3 4 4 2 2 2" xfId="15156"/>
    <cellStyle name="Entrada 3 4 4 2 2 3" xfId="22152"/>
    <cellStyle name="Entrada 3 4 4 2 2 4" xfId="24297"/>
    <cellStyle name="Entrada 3 4 4 2 2 5" xfId="33047"/>
    <cellStyle name="Entrada 3 4 4 2 2 6" xfId="36722"/>
    <cellStyle name="Entrada 3 4 4 2 2 7" xfId="39448"/>
    <cellStyle name="Entrada 3 4 4 2 3" xfId="11971"/>
    <cellStyle name="Entrada 3 4 4 2 4" xfId="18974"/>
    <cellStyle name="Entrada 3 4 4 2 5" xfId="28375"/>
    <cellStyle name="Entrada 3 4 4 2 6" xfId="26357"/>
    <cellStyle name="Entrada 3 4 4 2 7" xfId="20040"/>
    <cellStyle name="Entrada 3 4 4 2 8" xfId="30889"/>
    <cellStyle name="Entrada 3 4 4 2 9" xfId="31411"/>
    <cellStyle name="Entrada 3 4 4 3" xfId="4099"/>
    <cellStyle name="Entrada 3 4 4 3 2" xfId="6003"/>
    <cellStyle name="Entrada 3 4 4 3 2 2" xfId="15157"/>
    <cellStyle name="Entrada 3 4 4 3 2 3" xfId="22153"/>
    <cellStyle name="Entrada 3 4 4 3 2 4" xfId="27188"/>
    <cellStyle name="Entrada 3 4 4 3 2 5" xfId="33048"/>
    <cellStyle name="Entrada 3 4 4 3 2 6" xfId="36723"/>
    <cellStyle name="Entrada 3 4 4 3 2 7" xfId="39449"/>
    <cellStyle name="Entrada 3 4 4 3 3" xfId="13253"/>
    <cellStyle name="Entrada 3 4 4 3 4" xfId="20251"/>
    <cellStyle name="Entrada 3 4 4 3 5" xfId="27782"/>
    <cellStyle name="Entrada 3 4 4 3 6" xfId="23081"/>
    <cellStyle name="Entrada 3 4 4 3 7" xfId="27278"/>
    <cellStyle name="Entrada 3 4 4 3 8" xfId="31160"/>
    <cellStyle name="Entrada 3 4 4 3 9" xfId="35031"/>
    <cellStyle name="Entrada 3 4 4 4" xfId="4537"/>
    <cellStyle name="Entrada 3 4 4 4 2" xfId="6004"/>
    <cellStyle name="Entrada 3 4 4 4 2 2" xfId="15158"/>
    <cellStyle name="Entrada 3 4 4 4 2 3" xfId="22154"/>
    <cellStyle name="Entrada 3 4 4 4 2 4" xfId="18321"/>
    <cellStyle name="Entrada 3 4 4 4 2 5" xfId="33049"/>
    <cellStyle name="Entrada 3 4 4 4 2 6" xfId="36724"/>
    <cellStyle name="Entrada 3 4 4 4 2 7" xfId="39450"/>
    <cellStyle name="Entrada 3 4 4 4 3" xfId="13691"/>
    <cellStyle name="Entrada 3 4 4 4 4" xfId="20689"/>
    <cellStyle name="Entrada 3 4 4 4 5" xfId="27567"/>
    <cellStyle name="Entrada 3 4 4 4 6" xfId="19592"/>
    <cellStyle name="Entrada 3 4 4 4 7" xfId="24970"/>
    <cellStyle name="Entrada 3 4 4 4 8" xfId="32249"/>
    <cellStyle name="Entrada 3 4 4 4 9" xfId="35924"/>
    <cellStyle name="Entrada 3 4 4 5" xfId="4791"/>
    <cellStyle name="Entrada 3 4 4 5 2" xfId="6005"/>
    <cellStyle name="Entrada 3 4 4 5 2 2" xfId="15159"/>
    <cellStyle name="Entrada 3 4 4 5 2 3" xfId="22155"/>
    <cellStyle name="Entrada 3 4 4 5 2 4" xfId="24865"/>
    <cellStyle name="Entrada 3 4 4 5 2 5" xfId="33050"/>
    <cellStyle name="Entrada 3 4 4 5 2 6" xfId="36725"/>
    <cellStyle name="Entrada 3 4 4 5 2 7" xfId="39451"/>
    <cellStyle name="Entrada 3 4 4 5 3" xfId="13945"/>
    <cellStyle name="Entrada 3 4 4 5 4" xfId="20943"/>
    <cellStyle name="Entrada 3 4 4 5 5" xfId="27427"/>
    <cellStyle name="Entrada 3 4 4 5 6" xfId="28609"/>
    <cellStyle name="Entrada 3 4 4 5 7" xfId="19789"/>
    <cellStyle name="Entrada 3 4 4 5 8" xfId="29724"/>
    <cellStyle name="Entrada 3 4 4 5 9" xfId="31594"/>
    <cellStyle name="Entrada 3 4 4 6" xfId="5037"/>
    <cellStyle name="Entrada 3 4 4 6 2" xfId="6006"/>
    <cellStyle name="Entrada 3 4 4 6 2 2" xfId="15160"/>
    <cellStyle name="Entrada 3 4 4 6 2 3" xfId="22156"/>
    <cellStyle name="Entrada 3 4 4 6 2 4" xfId="24864"/>
    <cellStyle name="Entrada 3 4 4 6 2 5" xfId="33051"/>
    <cellStyle name="Entrada 3 4 4 6 2 6" xfId="36726"/>
    <cellStyle name="Entrada 3 4 4 6 2 7" xfId="39452"/>
    <cellStyle name="Entrada 3 4 4 6 3" xfId="14191"/>
    <cellStyle name="Entrada 3 4 4 6 4" xfId="21189"/>
    <cellStyle name="Entrada 3 4 4 6 5" xfId="24274"/>
    <cellStyle name="Entrada 3 4 4 6 6" xfId="19783"/>
    <cellStyle name="Entrada 3 4 4 6 7" xfId="32083"/>
    <cellStyle name="Entrada 3 4 4 6 8" xfId="35761"/>
    <cellStyle name="Entrada 3 4 4 6 9" xfId="38672"/>
    <cellStyle name="Entrada 3 4 4 7" xfId="6001"/>
    <cellStyle name="Entrada 3 4 4 7 2" xfId="15155"/>
    <cellStyle name="Entrada 3 4 4 7 3" xfId="22151"/>
    <cellStyle name="Entrada 3 4 4 7 4" xfId="27187"/>
    <cellStyle name="Entrada 3 4 4 7 5" xfId="33046"/>
    <cellStyle name="Entrada 3 4 4 7 6" xfId="36721"/>
    <cellStyle name="Entrada 3 4 4 7 7" xfId="39447"/>
    <cellStyle name="Entrada 3 4 4 8" xfId="11571"/>
    <cellStyle name="Entrada 3 4 4 9" xfId="18574"/>
    <cellStyle name="Entrada 3 4 5" xfId="2619"/>
    <cellStyle name="Entrada 3 4 5 10" xfId="28931"/>
    <cellStyle name="Entrada 3 4 5 11" xfId="30024"/>
    <cellStyle name="Entrada 3 4 5 12" xfId="33999"/>
    <cellStyle name="Entrada 3 4 5 13" xfId="37561"/>
    <cellStyle name="Entrada 3 4 5 2" xfId="3912"/>
    <cellStyle name="Entrada 3 4 5 2 2" xfId="6008"/>
    <cellStyle name="Entrada 3 4 5 2 2 2" xfId="15162"/>
    <cellStyle name="Entrada 3 4 5 2 2 3" xfId="22158"/>
    <cellStyle name="Entrada 3 4 5 2 2 4" xfId="28934"/>
    <cellStyle name="Entrada 3 4 5 2 2 5" xfId="33053"/>
    <cellStyle name="Entrada 3 4 5 2 2 6" xfId="36728"/>
    <cellStyle name="Entrada 3 4 5 2 2 7" xfId="39454"/>
    <cellStyle name="Entrada 3 4 5 2 3" xfId="13066"/>
    <cellStyle name="Entrada 3 4 5 2 4" xfId="20064"/>
    <cellStyle name="Entrada 3 4 5 2 5" xfId="9528"/>
    <cellStyle name="Entrada 3 4 5 2 6" xfId="28555"/>
    <cellStyle name="Entrada 3 4 5 2 7" xfId="21366"/>
    <cellStyle name="Entrada 3 4 5 2 8" xfId="33470"/>
    <cellStyle name="Entrada 3 4 5 2 9" xfId="37143"/>
    <cellStyle name="Entrada 3 4 5 3" xfId="4351"/>
    <cellStyle name="Entrada 3 4 5 3 2" xfId="6009"/>
    <cellStyle name="Entrada 3 4 5 3 2 2" xfId="15163"/>
    <cellStyle name="Entrada 3 4 5 3 2 3" xfId="22159"/>
    <cellStyle name="Entrada 3 4 5 3 2 4" xfId="17508"/>
    <cellStyle name="Entrada 3 4 5 3 2 5" xfId="33054"/>
    <cellStyle name="Entrada 3 4 5 3 2 6" xfId="36729"/>
    <cellStyle name="Entrada 3 4 5 3 2 7" xfId="39455"/>
    <cellStyle name="Entrada 3 4 5 3 3" xfId="13505"/>
    <cellStyle name="Entrada 3 4 5 3 4" xfId="20503"/>
    <cellStyle name="Entrada 3 4 5 3 5" xfId="27659"/>
    <cellStyle name="Entrada 3 4 5 3 6" xfId="28153"/>
    <cellStyle name="Entrada 3 4 5 3 7" xfId="17334"/>
    <cellStyle name="Entrada 3 4 5 3 8" xfId="31721"/>
    <cellStyle name="Entrada 3 4 5 3 9" xfId="35401"/>
    <cellStyle name="Entrada 3 4 5 4" xfId="4605"/>
    <cellStyle name="Entrada 3 4 5 4 2" xfId="6010"/>
    <cellStyle name="Entrada 3 4 5 4 2 2" xfId="15164"/>
    <cellStyle name="Entrada 3 4 5 4 2 3" xfId="22160"/>
    <cellStyle name="Entrada 3 4 5 4 2 4" xfId="27192"/>
    <cellStyle name="Entrada 3 4 5 4 2 5" xfId="33055"/>
    <cellStyle name="Entrada 3 4 5 4 2 6" xfId="36730"/>
    <cellStyle name="Entrada 3 4 5 4 2 7" xfId="39456"/>
    <cellStyle name="Entrada 3 4 5 4 3" xfId="13759"/>
    <cellStyle name="Entrada 3 4 5 4 4" xfId="20757"/>
    <cellStyle name="Entrada 3 4 5 4 5" xfId="24770"/>
    <cellStyle name="Entrada 3 4 5 4 6" xfId="24449"/>
    <cellStyle name="Entrada 3 4 5 4 7" xfId="24973"/>
    <cellStyle name="Entrada 3 4 5 4 8" xfId="32217"/>
    <cellStyle name="Entrada 3 4 5 4 9" xfId="35892"/>
    <cellStyle name="Entrada 3 4 5 5" xfId="4851"/>
    <cellStyle name="Entrada 3 4 5 5 2" xfId="6011"/>
    <cellStyle name="Entrada 3 4 5 5 2 2" xfId="15165"/>
    <cellStyle name="Entrada 3 4 5 5 2 3" xfId="22161"/>
    <cellStyle name="Entrada 3 4 5 5 2 4" xfId="27191"/>
    <cellStyle name="Entrada 3 4 5 5 2 5" xfId="33056"/>
    <cellStyle name="Entrada 3 4 5 5 2 6" xfId="36731"/>
    <cellStyle name="Entrada 3 4 5 5 2 7" xfId="39457"/>
    <cellStyle name="Entrada 3 4 5 5 3" xfId="14005"/>
    <cellStyle name="Entrada 3 4 5 5 4" xfId="21003"/>
    <cellStyle name="Entrada 3 4 5 5 5" xfId="27413"/>
    <cellStyle name="Entrada 3 4 5 5 6" xfId="28868"/>
    <cellStyle name="Entrada 3 4 5 5 7" xfId="17348"/>
    <cellStyle name="Entrada 3 4 5 5 8" xfId="32103"/>
    <cellStyle name="Entrada 3 4 5 5 9" xfId="35778"/>
    <cellStyle name="Entrada 3 4 5 6" xfId="6007"/>
    <cellStyle name="Entrada 3 4 5 6 2" xfId="15161"/>
    <cellStyle name="Entrada 3 4 5 6 3" xfId="22157"/>
    <cellStyle name="Entrada 3 4 5 6 4" xfId="24857"/>
    <cellStyle name="Entrada 3 4 5 6 5" xfId="33052"/>
    <cellStyle name="Entrada 3 4 5 6 6" xfId="36727"/>
    <cellStyle name="Entrada 3 4 5 6 7" xfId="39453"/>
    <cellStyle name="Entrada 3 4 5 7" xfId="11773"/>
    <cellStyle name="Entrada 3 4 5 8" xfId="18776"/>
    <cellStyle name="Entrada 3 4 5 9" xfId="23226"/>
    <cellStyle name="Entrada 3 4 6" xfId="2218"/>
    <cellStyle name="Entrada 3 4 6 2" xfId="6012"/>
    <cellStyle name="Entrada 3 4 6 2 2" xfId="15166"/>
    <cellStyle name="Entrada 3 4 6 2 3" xfId="22162"/>
    <cellStyle name="Entrada 3 4 6 2 4" xfId="18589"/>
    <cellStyle name="Entrada 3 4 6 2 5" xfId="33057"/>
    <cellStyle name="Entrada 3 4 6 2 6" xfId="36732"/>
    <cellStyle name="Entrada 3 4 6 2 7" xfId="39458"/>
    <cellStyle name="Entrada 3 4 6 3" xfId="11372"/>
    <cellStyle name="Entrada 3 4 6 4" xfId="18375"/>
    <cellStyle name="Entrada 3 4 6 5" xfId="25314"/>
    <cellStyle name="Entrada 3 4 6 6" xfId="22588"/>
    <cellStyle name="Entrada 3 4 6 7" xfId="30221"/>
    <cellStyle name="Entrada 3 4 6 8" xfId="30219"/>
    <cellStyle name="Entrada 3 4 6 9" xfId="30865"/>
    <cellStyle name="Entrada 3 4 7" xfId="10296"/>
    <cellStyle name="Entrada 3 4 8" xfId="10095"/>
    <cellStyle name="Entrada 3 4 9" xfId="17132"/>
    <cellStyle name="Entrada 3 5" xfId="1143"/>
    <cellStyle name="Entrada 3 5 10" xfId="3160"/>
    <cellStyle name="Entrada 3 5 10 2" xfId="6013"/>
    <cellStyle name="Entrada 3 5 10 2 2" xfId="15167"/>
    <cellStyle name="Entrada 3 5 10 2 3" xfId="22163"/>
    <cellStyle name="Entrada 3 5 10 2 4" xfId="27193"/>
    <cellStyle name="Entrada 3 5 10 2 5" xfId="33058"/>
    <cellStyle name="Entrada 3 5 10 2 6" xfId="36733"/>
    <cellStyle name="Entrada 3 5 10 2 7" xfId="39459"/>
    <cellStyle name="Entrada 3 5 10 3" xfId="12314"/>
    <cellStyle name="Entrada 3 5 10 4" xfId="19317"/>
    <cellStyle name="Entrada 3 5 10 5" xfId="18331"/>
    <cellStyle name="Entrada 3 5 10 6" xfId="23152"/>
    <cellStyle name="Entrada 3 5 10 7" xfId="17145"/>
    <cellStyle name="Entrada 3 5 10 8" xfId="25714"/>
    <cellStyle name="Entrada 3 5 10 9" xfId="31817"/>
    <cellStyle name="Entrada 3 5 11" xfId="2230"/>
    <cellStyle name="Entrada 3 5 11 2" xfId="6014"/>
    <cellStyle name="Entrada 3 5 11 2 2" xfId="15168"/>
    <cellStyle name="Entrada 3 5 11 2 3" xfId="22164"/>
    <cellStyle name="Entrada 3 5 11 2 4" xfId="18100"/>
    <cellStyle name="Entrada 3 5 11 2 5" xfId="33059"/>
    <cellStyle name="Entrada 3 5 11 2 6" xfId="36734"/>
    <cellStyle name="Entrada 3 5 11 2 7" xfId="39460"/>
    <cellStyle name="Entrada 3 5 11 3" xfId="11384"/>
    <cellStyle name="Entrada 3 5 11 4" xfId="18387"/>
    <cellStyle name="Entrada 3 5 11 5" xfId="25342"/>
    <cellStyle name="Entrada 3 5 11 6" xfId="26102"/>
    <cellStyle name="Entrada 3 5 11 7" xfId="9453"/>
    <cellStyle name="Entrada 3 5 11 8" xfId="34182"/>
    <cellStyle name="Entrada 3 5 11 9" xfId="37744"/>
    <cellStyle name="Entrada 3 5 12" xfId="10297"/>
    <cellStyle name="Entrada 3 5 13" xfId="17275"/>
    <cellStyle name="Entrada 3 5 14" xfId="28989"/>
    <cellStyle name="Entrada 3 5 15" xfId="31217"/>
    <cellStyle name="Entrada 3 5 16" xfId="35084"/>
    <cellStyle name="Entrada 3 5 17" xfId="38413"/>
    <cellStyle name="Entrada 3 5 2" xfId="2353"/>
    <cellStyle name="Entrada 3 5 2 10" xfId="19423"/>
    <cellStyle name="Entrada 3 5 2 11" xfId="23134"/>
    <cellStyle name="Entrada 3 5 2 12" xfId="9563"/>
    <cellStyle name="Entrada 3 5 2 13" xfId="30869"/>
    <cellStyle name="Entrada 3 5 2 14" xfId="34807"/>
    <cellStyle name="Entrada 3 5 2 2" xfId="2753"/>
    <cellStyle name="Entrada 3 5 2 2 2" xfId="6016"/>
    <cellStyle name="Entrada 3 5 2 2 2 2" xfId="15170"/>
    <cellStyle name="Entrada 3 5 2 2 2 3" xfId="22166"/>
    <cellStyle name="Entrada 3 5 2 2 2 4" xfId="27197"/>
    <cellStyle name="Entrada 3 5 2 2 2 5" xfId="33061"/>
    <cellStyle name="Entrada 3 5 2 2 2 6" xfId="36736"/>
    <cellStyle name="Entrada 3 5 2 2 2 7" xfId="39462"/>
    <cellStyle name="Entrada 3 5 2 2 3" xfId="11907"/>
    <cellStyle name="Entrada 3 5 2 2 4" xfId="18910"/>
    <cellStyle name="Entrada 3 5 2 2 5" xfId="24640"/>
    <cellStyle name="Entrada 3 5 2 2 6" xfId="17914"/>
    <cellStyle name="Entrada 3 5 2 2 7" xfId="29957"/>
    <cellStyle name="Entrada 3 5 2 2 8" xfId="31094"/>
    <cellStyle name="Entrada 3 5 2 2 9" xfId="31811"/>
    <cellStyle name="Entrada 3 5 2 3" xfId="4035"/>
    <cellStyle name="Entrada 3 5 2 3 2" xfId="6017"/>
    <cellStyle name="Entrada 3 5 2 3 2 2" xfId="15171"/>
    <cellStyle name="Entrada 3 5 2 3 2 3" xfId="22167"/>
    <cellStyle name="Entrada 3 5 2 3 2 4" xfId="18136"/>
    <cellStyle name="Entrada 3 5 2 3 2 5" xfId="33062"/>
    <cellStyle name="Entrada 3 5 2 3 2 6" xfId="36737"/>
    <cellStyle name="Entrada 3 5 2 3 2 7" xfId="39463"/>
    <cellStyle name="Entrada 3 5 2 3 3" xfId="13189"/>
    <cellStyle name="Entrada 3 5 2 3 4" xfId="20187"/>
    <cellStyle name="Entrada 3 5 2 3 5" xfId="17918"/>
    <cellStyle name="Entrada 3 5 2 3 6" xfId="23375"/>
    <cellStyle name="Entrada 3 5 2 3 7" xfId="25608"/>
    <cellStyle name="Entrada 3 5 2 3 8" xfId="31926"/>
    <cellStyle name="Entrada 3 5 2 3 9" xfId="35579"/>
    <cellStyle name="Entrada 3 5 2 4" xfId="4473"/>
    <cellStyle name="Entrada 3 5 2 4 2" xfId="6018"/>
    <cellStyle name="Entrada 3 5 2 4 2 2" xfId="15172"/>
    <cellStyle name="Entrada 3 5 2 4 2 3" xfId="22168"/>
    <cellStyle name="Entrada 3 5 2 4 2 4" xfId="27195"/>
    <cellStyle name="Entrada 3 5 2 4 2 5" xfId="33063"/>
    <cellStyle name="Entrada 3 5 2 4 2 6" xfId="36738"/>
    <cellStyle name="Entrada 3 5 2 4 2 7" xfId="39464"/>
    <cellStyle name="Entrada 3 5 2 4 3" xfId="13627"/>
    <cellStyle name="Entrada 3 5 2 4 4" xfId="20625"/>
    <cellStyle name="Entrada 3 5 2 4 5" xfId="27599"/>
    <cellStyle name="Entrada 3 5 2 4 6" xfId="26699"/>
    <cellStyle name="Entrada 3 5 2 4 7" xfId="17475"/>
    <cellStyle name="Entrada 3 5 2 4 8" xfId="32277"/>
    <cellStyle name="Entrada 3 5 2 4 9" xfId="35952"/>
    <cellStyle name="Entrada 3 5 2 5" xfId="4727"/>
    <cellStyle name="Entrada 3 5 2 5 2" xfId="6019"/>
    <cellStyle name="Entrada 3 5 2 5 2 2" xfId="15173"/>
    <cellStyle name="Entrada 3 5 2 5 2 3" xfId="22169"/>
    <cellStyle name="Entrada 3 5 2 5 2 4" xfId="22804"/>
    <cellStyle name="Entrada 3 5 2 5 2 5" xfId="33064"/>
    <cellStyle name="Entrada 3 5 2 5 2 6" xfId="36739"/>
    <cellStyle name="Entrada 3 5 2 5 2 7" xfId="39465"/>
    <cellStyle name="Entrada 3 5 2 5 3" xfId="13881"/>
    <cellStyle name="Entrada 3 5 2 5 4" xfId="20879"/>
    <cellStyle name="Entrada 3 5 2 5 5" xfId="27458"/>
    <cellStyle name="Entrada 3 5 2 5 6" xfId="9497"/>
    <cellStyle name="Entrada 3 5 2 5 7" xfId="17484"/>
    <cellStyle name="Entrada 3 5 2 5 8" xfId="31877"/>
    <cellStyle name="Entrada 3 5 2 5 9" xfId="35530"/>
    <cellStyle name="Entrada 3 5 2 6" xfId="4973"/>
    <cellStyle name="Entrada 3 5 2 6 2" xfId="6020"/>
    <cellStyle name="Entrada 3 5 2 6 2 2" xfId="15174"/>
    <cellStyle name="Entrada 3 5 2 6 2 3" xfId="22170"/>
    <cellStyle name="Entrada 3 5 2 6 2 4" xfId="27196"/>
    <cellStyle name="Entrada 3 5 2 6 2 5" xfId="33065"/>
    <cellStyle name="Entrada 3 5 2 6 2 6" xfId="36740"/>
    <cellStyle name="Entrada 3 5 2 6 2 7" xfId="39466"/>
    <cellStyle name="Entrada 3 5 2 6 3" xfId="14127"/>
    <cellStyle name="Entrada 3 5 2 6 4" xfId="21125"/>
    <cellStyle name="Entrada 3 5 2 6 5" xfId="10002"/>
    <cellStyle name="Entrada 3 5 2 6 6" xfId="29299"/>
    <cellStyle name="Entrada 3 5 2 6 7" xfId="32019"/>
    <cellStyle name="Entrada 3 5 2 6 8" xfId="35697"/>
    <cellStyle name="Entrada 3 5 2 6 9" xfId="38608"/>
    <cellStyle name="Entrada 3 5 2 7" xfId="6015"/>
    <cellStyle name="Entrada 3 5 2 7 2" xfId="15169"/>
    <cellStyle name="Entrada 3 5 2 7 3" xfId="22165"/>
    <cellStyle name="Entrada 3 5 2 7 4" xfId="27194"/>
    <cellStyle name="Entrada 3 5 2 7 5" xfId="33060"/>
    <cellStyle name="Entrada 3 5 2 7 6" xfId="36735"/>
    <cellStyle name="Entrada 3 5 2 7 7" xfId="39461"/>
    <cellStyle name="Entrada 3 5 2 8" xfId="11507"/>
    <cellStyle name="Entrada 3 5 2 9" xfId="18510"/>
    <cellStyle name="Entrada 3 5 3" xfId="2381"/>
    <cellStyle name="Entrada 3 5 3 10" xfId="20037"/>
    <cellStyle name="Entrada 3 5 3 11" xfId="17127"/>
    <cellStyle name="Entrada 3 5 3 12" xfId="30141"/>
    <cellStyle name="Entrada 3 5 3 13" xfId="34117"/>
    <cellStyle name="Entrada 3 5 3 14" xfId="37679"/>
    <cellStyle name="Entrada 3 5 3 2" xfId="2781"/>
    <cellStyle name="Entrada 3 5 3 2 2" xfId="6022"/>
    <cellStyle name="Entrada 3 5 3 2 2 2" xfId="15176"/>
    <cellStyle name="Entrada 3 5 3 2 2 3" xfId="22172"/>
    <cellStyle name="Entrada 3 5 3 2 2 4" xfId="27200"/>
    <cellStyle name="Entrada 3 5 3 2 2 5" xfId="33067"/>
    <cellStyle name="Entrada 3 5 3 2 2 6" xfId="36742"/>
    <cellStyle name="Entrada 3 5 3 2 2 7" xfId="39468"/>
    <cellStyle name="Entrada 3 5 3 2 3" xfId="11935"/>
    <cellStyle name="Entrada 3 5 3 2 4" xfId="18938"/>
    <cellStyle name="Entrada 3 5 3 2 5" xfId="28392"/>
    <cellStyle name="Entrada 3 5 3 2 6" xfId="24560"/>
    <cellStyle name="Entrada 3 5 3 2 7" xfId="29940"/>
    <cellStyle name="Entrada 3 5 3 2 8" xfId="33919"/>
    <cellStyle name="Entrada 3 5 3 2 9" xfId="37481"/>
    <cellStyle name="Entrada 3 5 3 3" xfId="4063"/>
    <cellStyle name="Entrada 3 5 3 3 2" xfId="6023"/>
    <cellStyle name="Entrada 3 5 3 3 2 2" xfId="15177"/>
    <cellStyle name="Entrada 3 5 3 3 2 3" xfId="22173"/>
    <cellStyle name="Entrada 3 5 3 3 2 4" xfId="27190"/>
    <cellStyle name="Entrada 3 5 3 3 2 5" xfId="33068"/>
    <cellStyle name="Entrada 3 5 3 3 2 6" xfId="36743"/>
    <cellStyle name="Entrada 3 5 3 3 2 7" xfId="39469"/>
    <cellStyle name="Entrada 3 5 3 3 3" xfId="13217"/>
    <cellStyle name="Entrada 3 5 3 3 4" xfId="20215"/>
    <cellStyle name="Entrada 3 5 3 3 5" xfId="23138"/>
    <cellStyle name="Entrada 3 5 3 3 6" xfId="26639"/>
    <cellStyle name="Entrada 3 5 3 3 7" xfId="29368"/>
    <cellStyle name="Entrada 3 5 3 3 8" xfId="33433"/>
    <cellStyle name="Entrada 3 5 3 3 9" xfId="37108"/>
    <cellStyle name="Entrada 3 5 3 4" xfId="4501"/>
    <cellStyle name="Entrada 3 5 3 4 2" xfId="6024"/>
    <cellStyle name="Entrada 3 5 3 4 2 2" xfId="15178"/>
    <cellStyle name="Entrada 3 5 3 4 2 3" xfId="22174"/>
    <cellStyle name="Entrada 3 5 3 4 2 4" xfId="24862"/>
    <cellStyle name="Entrada 3 5 3 4 2 5" xfId="33069"/>
    <cellStyle name="Entrada 3 5 3 4 2 6" xfId="36744"/>
    <cellStyle name="Entrada 3 5 3 4 2 7" xfId="39470"/>
    <cellStyle name="Entrada 3 5 3 4 3" xfId="13655"/>
    <cellStyle name="Entrada 3 5 3 4 4" xfId="20653"/>
    <cellStyle name="Entrada 3 5 3 4 5" xfId="27569"/>
    <cellStyle name="Entrada 3 5 3 4 6" xfId="28849"/>
    <cellStyle name="Entrada 3 5 3 4 7" xfId="29154"/>
    <cellStyle name="Entrada 3 5 3 4 8" xfId="31173"/>
    <cellStyle name="Entrada 3 5 3 4 9" xfId="35046"/>
    <cellStyle name="Entrada 3 5 3 5" xfId="4755"/>
    <cellStyle name="Entrada 3 5 3 5 2" xfId="6025"/>
    <cellStyle name="Entrada 3 5 3 5 2 2" xfId="15179"/>
    <cellStyle name="Entrada 3 5 3 5 2 3" xfId="22175"/>
    <cellStyle name="Entrada 3 5 3 5 2 4" xfId="18129"/>
    <cellStyle name="Entrada 3 5 3 5 2 5" xfId="33070"/>
    <cellStyle name="Entrada 3 5 3 5 2 6" xfId="36745"/>
    <cellStyle name="Entrada 3 5 3 5 2 7" xfId="39471"/>
    <cellStyle name="Entrada 3 5 3 5 3" xfId="13909"/>
    <cellStyle name="Entrada 3 5 3 5 4" xfId="20907"/>
    <cellStyle name="Entrada 3 5 3 5 5" xfId="9195"/>
    <cellStyle name="Entrada 3 5 3 5 6" xfId="24500"/>
    <cellStyle name="Entrada 3 5 3 5 7" xfId="21243"/>
    <cellStyle name="Entrada 3 5 3 5 8" xfId="32148"/>
    <cellStyle name="Entrada 3 5 3 5 9" xfId="35823"/>
    <cellStyle name="Entrada 3 5 3 6" xfId="5001"/>
    <cellStyle name="Entrada 3 5 3 6 2" xfId="6026"/>
    <cellStyle name="Entrada 3 5 3 6 2 2" xfId="15180"/>
    <cellStyle name="Entrada 3 5 3 6 2 3" xfId="22176"/>
    <cellStyle name="Entrada 3 5 3 6 2 4" xfId="27199"/>
    <cellStyle name="Entrada 3 5 3 6 2 5" xfId="33071"/>
    <cellStyle name="Entrada 3 5 3 6 2 6" xfId="36746"/>
    <cellStyle name="Entrada 3 5 3 6 2 7" xfId="39472"/>
    <cellStyle name="Entrada 3 5 3 6 3" xfId="14155"/>
    <cellStyle name="Entrada 3 5 3 6 4" xfId="21153"/>
    <cellStyle name="Entrada 3 5 3 6 5" xfId="27331"/>
    <cellStyle name="Entrada 3 5 3 6 6" xfId="29460"/>
    <cellStyle name="Entrada 3 5 3 6 7" xfId="32047"/>
    <cellStyle name="Entrada 3 5 3 6 8" xfId="35725"/>
    <cellStyle name="Entrada 3 5 3 6 9" xfId="38636"/>
    <cellStyle name="Entrada 3 5 3 7" xfId="6021"/>
    <cellStyle name="Entrada 3 5 3 7 2" xfId="15175"/>
    <cellStyle name="Entrada 3 5 3 7 3" xfId="22171"/>
    <cellStyle name="Entrada 3 5 3 7 4" xfId="18099"/>
    <cellStyle name="Entrada 3 5 3 7 5" xfId="33066"/>
    <cellStyle name="Entrada 3 5 3 7 6" xfId="36741"/>
    <cellStyle name="Entrada 3 5 3 7 7" xfId="39467"/>
    <cellStyle name="Entrada 3 5 3 8" xfId="11535"/>
    <cellStyle name="Entrada 3 5 3 9" xfId="18538"/>
    <cellStyle name="Entrada 3 5 4" xfId="2405"/>
    <cellStyle name="Entrada 3 5 4 10" xfId="18030"/>
    <cellStyle name="Entrada 3 5 4 11" xfId="26173"/>
    <cellStyle name="Entrada 3 5 4 12" xfId="25926"/>
    <cellStyle name="Entrada 3 5 4 13" xfId="34104"/>
    <cellStyle name="Entrada 3 5 4 14" xfId="37666"/>
    <cellStyle name="Entrada 3 5 4 2" xfId="2805"/>
    <cellStyle name="Entrada 3 5 4 2 2" xfId="6028"/>
    <cellStyle name="Entrada 3 5 4 2 2 2" xfId="15182"/>
    <cellStyle name="Entrada 3 5 4 2 2 3" xfId="22178"/>
    <cellStyle name="Entrada 3 5 4 2 2 4" xfId="27202"/>
    <cellStyle name="Entrada 3 5 4 2 2 5" xfId="33073"/>
    <cellStyle name="Entrada 3 5 4 2 2 6" xfId="36748"/>
    <cellStyle name="Entrada 3 5 4 2 2 7" xfId="39474"/>
    <cellStyle name="Entrada 3 5 4 2 3" xfId="11959"/>
    <cellStyle name="Entrada 3 5 4 2 4" xfId="18962"/>
    <cellStyle name="Entrada 3 5 4 2 5" xfId="28365"/>
    <cellStyle name="Entrada 3 5 4 2 6" xfId="26350"/>
    <cellStyle name="Entrada 3 5 4 2 7" xfId="25213"/>
    <cellStyle name="Entrada 3 5 4 2 8" xfId="31536"/>
    <cellStyle name="Entrada 3 5 4 2 9" xfId="35246"/>
    <cellStyle name="Entrada 3 5 4 3" xfId="4087"/>
    <cellStyle name="Entrada 3 5 4 3 2" xfId="6029"/>
    <cellStyle name="Entrada 3 5 4 3 2 2" xfId="15183"/>
    <cellStyle name="Entrada 3 5 4 3 2 3" xfId="22179"/>
    <cellStyle name="Entrada 3 5 4 3 2 4" xfId="24284"/>
    <cellStyle name="Entrada 3 5 4 3 2 5" xfId="33074"/>
    <cellStyle name="Entrada 3 5 4 3 2 6" xfId="36749"/>
    <cellStyle name="Entrada 3 5 4 3 2 7" xfId="39475"/>
    <cellStyle name="Entrada 3 5 4 3 3" xfId="13241"/>
    <cellStyle name="Entrada 3 5 4 3 4" xfId="20239"/>
    <cellStyle name="Entrada 3 5 4 3 5" xfId="23148"/>
    <cellStyle name="Entrada 3 5 4 3 6" xfId="26651"/>
    <cellStyle name="Entrada 3 5 4 3 7" xfId="17055"/>
    <cellStyle name="Entrada 3 5 4 3 8" xfId="17126"/>
    <cellStyle name="Entrada 3 5 4 3 9" xfId="15440"/>
    <cellStyle name="Entrada 3 5 4 4" xfId="4525"/>
    <cellStyle name="Entrada 3 5 4 4 2" xfId="6030"/>
    <cellStyle name="Entrada 3 5 4 4 2 2" xfId="15184"/>
    <cellStyle name="Entrada 3 5 4 4 2 3" xfId="22180"/>
    <cellStyle name="Entrada 3 5 4 4 2 4" xfId="27201"/>
    <cellStyle name="Entrada 3 5 4 4 2 5" xfId="33075"/>
    <cellStyle name="Entrada 3 5 4 4 2 6" xfId="36750"/>
    <cellStyle name="Entrada 3 5 4 4 2 7" xfId="39476"/>
    <cellStyle name="Entrada 3 5 4 4 3" xfId="13679"/>
    <cellStyle name="Entrada 3 5 4 4 4" xfId="20677"/>
    <cellStyle name="Entrada 3 5 4 4 5" xfId="27574"/>
    <cellStyle name="Entrada 3 5 4 4 6" xfId="9171"/>
    <cellStyle name="Entrada 3 5 4 4 7" xfId="26849"/>
    <cellStyle name="Entrada 3 5 4 4 8" xfId="9298"/>
    <cellStyle name="Entrada 3 5 4 4 9" xfId="31910"/>
    <cellStyle name="Entrada 3 5 4 5" xfId="4779"/>
    <cellStyle name="Entrada 3 5 4 5 2" xfId="6031"/>
    <cellStyle name="Entrada 3 5 4 5 2 2" xfId="15185"/>
    <cellStyle name="Entrada 3 5 4 5 2 3" xfId="22181"/>
    <cellStyle name="Entrada 3 5 4 5 2 4" xfId="27198"/>
    <cellStyle name="Entrada 3 5 4 5 2 5" xfId="33076"/>
    <cellStyle name="Entrada 3 5 4 5 2 6" xfId="36751"/>
    <cellStyle name="Entrada 3 5 4 5 2 7" xfId="39477"/>
    <cellStyle name="Entrada 3 5 4 5 3" xfId="13933"/>
    <cellStyle name="Entrada 3 5 4 5 4" xfId="20931"/>
    <cellStyle name="Entrada 3 5 4 5 5" xfId="22777"/>
    <cellStyle name="Entrada 3 5 4 5 6" xfId="26750"/>
    <cellStyle name="Entrada 3 5 4 5 7" xfId="25869"/>
    <cellStyle name="Entrada 3 5 4 5 8" xfId="32134"/>
    <cellStyle name="Entrada 3 5 4 5 9" xfId="35809"/>
    <cellStyle name="Entrada 3 5 4 6" xfId="5025"/>
    <cellStyle name="Entrada 3 5 4 6 2" xfId="6032"/>
    <cellStyle name="Entrada 3 5 4 6 2 2" xfId="15186"/>
    <cellStyle name="Entrada 3 5 4 6 2 3" xfId="22182"/>
    <cellStyle name="Entrada 3 5 4 6 2 4" xfId="24861"/>
    <cellStyle name="Entrada 3 5 4 6 2 5" xfId="33077"/>
    <cellStyle name="Entrada 3 5 4 6 2 6" xfId="36752"/>
    <cellStyle name="Entrada 3 5 4 6 2 7" xfId="39478"/>
    <cellStyle name="Entrada 3 5 4 6 3" xfId="14179"/>
    <cellStyle name="Entrada 3 5 4 6 4" xfId="21177"/>
    <cellStyle name="Entrada 3 5 4 6 5" xfId="24826"/>
    <cellStyle name="Entrada 3 5 4 6 6" xfId="26790"/>
    <cellStyle name="Entrada 3 5 4 6 7" xfId="32071"/>
    <cellStyle name="Entrada 3 5 4 6 8" xfId="35749"/>
    <cellStyle name="Entrada 3 5 4 6 9" xfId="38660"/>
    <cellStyle name="Entrada 3 5 4 7" xfId="6027"/>
    <cellStyle name="Entrada 3 5 4 7 2" xfId="15181"/>
    <cellStyle name="Entrada 3 5 4 7 3" xfId="22177"/>
    <cellStyle name="Entrada 3 5 4 7 4" xfId="17291"/>
    <cellStyle name="Entrada 3 5 4 7 5" xfId="33072"/>
    <cellStyle name="Entrada 3 5 4 7 6" xfId="36747"/>
    <cellStyle name="Entrada 3 5 4 7 7" xfId="39473"/>
    <cellStyle name="Entrada 3 5 4 8" xfId="11559"/>
    <cellStyle name="Entrada 3 5 4 9" xfId="18562"/>
    <cellStyle name="Entrada 3 5 5" xfId="2429"/>
    <cellStyle name="Entrada 3 5 5 10" xfId="24158"/>
    <cellStyle name="Entrada 3 5 5 11" xfId="26188"/>
    <cellStyle name="Entrada 3 5 5 12" xfId="30117"/>
    <cellStyle name="Entrada 3 5 5 13" xfId="31063"/>
    <cellStyle name="Entrada 3 5 5 14" xfId="34963"/>
    <cellStyle name="Entrada 3 5 5 2" xfId="2829"/>
    <cellStyle name="Entrada 3 5 5 2 2" xfId="6034"/>
    <cellStyle name="Entrada 3 5 5 2 2 2" xfId="15188"/>
    <cellStyle name="Entrada 3 5 5 2 2 3" xfId="22184"/>
    <cellStyle name="Entrada 3 5 5 2 2 4" xfId="25162"/>
    <cellStyle name="Entrada 3 5 5 2 2 5" xfId="33079"/>
    <cellStyle name="Entrada 3 5 5 2 2 6" xfId="36754"/>
    <cellStyle name="Entrada 3 5 5 2 2 7" xfId="39480"/>
    <cellStyle name="Entrada 3 5 5 2 3" xfId="11983"/>
    <cellStyle name="Entrada 3 5 5 2 4" xfId="18986"/>
    <cellStyle name="Entrada 3 5 5 2 5" xfId="10161"/>
    <cellStyle name="Entrada 3 5 5 2 6" xfId="26356"/>
    <cellStyle name="Entrada 3 5 5 2 7" xfId="26452"/>
    <cellStyle name="Entrada 3 5 5 2 8" xfId="23047"/>
    <cellStyle name="Entrada 3 5 5 2 9" xfId="25901"/>
    <cellStyle name="Entrada 3 5 5 3" xfId="4111"/>
    <cellStyle name="Entrada 3 5 5 3 2" xfId="6035"/>
    <cellStyle name="Entrada 3 5 5 3 2 2" xfId="15189"/>
    <cellStyle name="Entrada 3 5 5 3 2 3" xfId="22185"/>
    <cellStyle name="Entrada 3 5 5 3 2 4" xfId="10108"/>
    <cellStyle name="Entrada 3 5 5 3 2 5" xfId="33080"/>
    <cellStyle name="Entrada 3 5 5 3 2 6" xfId="36755"/>
    <cellStyle name="Entrada 3 5 5 3 2 7" xfId="39481"/>
    <cellStyle name="Entrada 3 5 5 3 3" xfId="13265"/>
    <cellStyle name="Entrada 3 5 5 3 4" xfId="20263"/>
    <cellStyle name="Entrada 3 5 5 3 5" xfId="24731"/>
    <cellStyle name="Entrada 3 5 5 3 6" xfId="22972"/>
    <cellStyle name="Entrada 3 5 5 3 7" xfId="29523"/>
    <cellStyle name="Entrada 3 5 5 3 8" xfId="33414"/>
    <cellStyle name="Entrada 3 5 5 3 9" xfId="37089"/>
    <cellStyle name="Entrada 3 5 5 4" xfId="4549"/>
    <cellStyle name="Entrada 3 5 5 4 2" xfId="6036"/>
    <cellStyle name="Entrada 3 5 5 4 2 2" xfId="15190"/>
    <cellStyle name="Entrada 3 5 5 4 2 3" xfId="22186"/>
    <cellStyle name="Entrada 3 5 5 4 2 4" xfId="27203"/>
    <cellStyle name="Entrada 3 5 5 4 2 5" xfId="33081"/>
    <cellStyle name="Entrada 3 5 5 4 2 6" xfId="36756"/>
    <cellStyle name="Entrada 3 5 5 4 2 7" xfId="39482"/>
    <cellStyle name="Entrada 3 5 5 4 3" xfId="13703"/>
    <cellStyle name="Entrada 3 5 5 4 4" xfId="20701"/>
    <cellStyle name="Entrada 3 5 5 4 5" xfId="24762"/>
    <cellStyle name="Entrada 3 5 5 4 6" xfId="26724"/>
    <cellStyle name="Entrada 3 5 5 4 7" xfId="28959"/>
    <cellStyle name="Entrada 3 5 5 4 8" xfId="32243"/>
    <cellStyle name="Entrada 3 5 5 4 9" xfId="35918"/>
    <cellStyle name="Entrada 3 5 5 5" xfId="4803"/>
    <cellStyle name="Entrada 3 5 5 5 2" xfId="6037"/>
    <cellStyle name="Entrada 3 5 5 5 2 2" xfId="15191"/>
    <cellStyle name="Entrada 3 5 5 5 2 3" xfId="22187"/>
    <cellStyle name="Entrada 3 5 5 5 2 4" xfId="9935"/>
    <cellStyle name="Entrada 3 5 5 5 2 5" xfId="33082"/>
    <cellStyle name="Entrada 3 5 5 5 2 6" xfId="36757"/>
    <cellStyle name="Entrada 3 5 5 5 2 7" xfId="39483"/>
    <cellStyle name="Entrada 3 5 5 5 3" xfId="13957"/>
    <cellStyle name="Entrada 3 5 5 5 4" xfId="20955"/>
    <cellStyle name="Entrada 3 5 5 5 5" xfId="27437"/>
    <cellStyle name="Entrada 3 5 5 5 6" xfId="25347"/>
    <cellStyle name="Entrada 3 5 5 5 7" xfId="25554"/>
    <cellStyle name="Entrada 3 5 5 5 8" xfId="31795"/>
    <cellStyle name="Entrada 3 5 5 5 9" xfId="35474"/>
    <cellStyle name="Entrada 3 5 5 6" xfId="5049"/>
    <cellStyle name="Entrada 3 5 5 6 2" xfId="6038"/>
    <cellStyle name="Entrada 3 5 5 6 2 2" xfId="15192"/>
    <cellStyle name="Entrada 3 5 5 6 2 3" xfId="22188"/>
    <cellStyle name="Entrada 3 5 5 6 2 4" xfId="27204"/>
    <cellStyle name="Entrada 3 5 5 6 2 5" xfId="33083"/>
    <cellStyle name="Entrada 3 5 5 6 2 6" xfId="36758"/>
    <cellStyle name="Entrada 3 5 5 6 2 7" xfId="39484"/>
    <cellStyle name="Entrada 3 5 5 6 3" xfId="14203"/>
    <cellStyle name="Entrada 3 5 5 6 4" xfId="21201"/>
    <cellStyle name="Entrada 3 5 5 6 5" xfId="19360"/>
    <cellStyle name="Entrada 3 5 5 6 6" xfId="25005"/>
    <cellStyle name="Entrada 3 5 5 6 7" xfId="32095"/>
    <cellStyle name="Entrada 3 5 5 6 8" xfId="35773"/>
    <cellStyle name="Entrada 3 5 5 6 9" xfId="38684"/>
    <cellStyle name="Entrada 3 5 5 7" xfId="6033"/>
    <cellStyle name="Entrada 3 5 5 7 2" xfId="15187"/>
    <cellStyle name="Entrada 3 5 5 7 3" xfId="22183"/>
    <cellStyle name="Entrada 3 5 5 7 4" xfId="17507"/>
    <cellStyle name="Entrada 3 5 5 7 5" xfId="33078"/>
    <cellStyle name="Entrada 3 5 5 7 6" xfId="36753"/>
    <cellStyle name="Entrada 3 5 5 7 7" xfId="39479"/>
    <cellStyle name="Entrada 3 5 5 8" xfId="11583"/>
    <cellStyle name="Entrada 3 5 5 9" xfId="18586"/>
    <cellStyle name="Entrada 3 5 6" xfId="2631"/>
    <cellStyle name="Entrada 3 5 6 2" xfId="6039"/>
    <cellStyle name="Entrada 3 5 6 2 2" xfId="15193"/>
    <cellStyle name="Entrada 3 5 6 2 3" xfId="22189"/>
    <cellStyle name="Entrada 3 5 6 2 4" xfId="27189"/>
    <cellStyle name="Entrada 3 5 6 2 5" xfId="33084"/>
    <cellStyle name="Entrada 3 5 6 2 6" xfId="36759"/>
    <cellStyle name="Entrada 3 5 6 2 7" xfId="39485"/>
    <cellStyle name="Entrada 3 5 6 3" xfId="11785"/>
    <cellStyle name="Entrada 3 5 6 4" xfId="18788"/>
    <cellStyle name="Entrada 3 5 6 5" xfId="25378"/>
    <cellStyle name="Entrada 3 5 6 6" xfId="26280"/>
    <cellStyle name="Entrada 3 5 6 7" xfId="30016"/>
    <cellStyle name="Entrada 3 5 6 8" xfId="30883"/>
    <cellStyle name="Entrada 3 5 6 9" xfId="27903"/>
    <cellStyle name="Entrada 3 5 7" xfId="3199"/>
    <cellStyle name="Entrada 3 5 7 2" xfId="6040"/>
    <cellStyle name="Entrada 3 5 7 2 2" xfId="15194"/>
    <cellStyle name="Entrada 3 5 7 2 3" xfId="22190"/>
    <cellStyle name="Entrada 3 5 7 2 4" xfId="25169"/>
    <cellStyle name="Entrada 3 5 7 2 5" xfId="33085"/>
    <cellStyle name="Entrada 3 5 7 2 6" xfId="36760"/>
    <cellStyle name="Entrada 3 5 7 2 7" xfId="39486"/>
    <cellStyle name="Entrada 3 5 7 3" xfId="12353"/>
    <cellStyle name="Entrada 3 5 7 4" xfId="19356"/>
    <cellStyle name="Entrada 3 5 7 5" xfId="28227"/>
    <cellStyle name="Entrada 3 5 7 6" xfId="26446"/>
    <cellStyle name="Entrada 3 5 7 7" xfId="25091"/>
    <cellStyle name="Entrada 3 5 7 8" xfId="31587"/>
    <cellStyle name="Entrada 3 5 7 9" xfId="35296"/>
    <cellStyle name="Entrada 3 5 8" xfId="2967"/>
    <cellStyle name="Entrada 3 5 8 2" xfId="6041"/>
    <cellStyle name="Entrada 3 5 8 2 2" xfId="15195"/>
    <cellStyle name="Entrada 3 5 8 2 3" xfId="22191"/>
    <cellStyle name="Entrada 3 5 8 2 4" xfId="17031"/>
    <cellStyle name="Entrada 3 5 8 2 5" xfId="33086"/>
    <cellStyle name="Entrada 3 5 8 2 6" xfId="36761"/>
    <cellStyle name="Entrada 3 5 8 2 7" xfId="39487"/>
    <cellStyle name="Entrada 3 5 8 3" xfId="12121"/>
    <cellStyle name="Entrada 3 5 8 4" xfId="19124"/>
    <cellStyle name="Entrada 3 5 8 5" xfId="25157"/>
    <cellStyle name="Entrada 3 5 8 6" xfId="19424"/>
    <cellStyle name="Entrada 3 5 8 7" xfId="29851"/>
    <cellStyle name="Entrada 3 5 8 8" xfId="33828"/>
    <cellStyle name="Entrada 3 5 8 9" xfId="37390"/>
    <cellStyle name="Entrada 3 5 9" xfId="3805"/>
    <cellStyle name="Entrada 3 5 9 2" xfId="6042"/>
    <cellStyle name="Entrada 3 5 9 2 2" xfId="15196"/>
    <cellStyle name="Entrada 3 5 9 2 3" xfId="22192"/>
    <cellStyle name="Entrada 3 5 9 2 4" xfId="24860"/>
    <cellStyle name="Entrada 3 5 9 2 5" xfId="33087"/>
    <cellStyle name="Entrada 3 5 9 2 6" xfId="36762"/>
    <cellStyle name="Entrada 3 5 9 2 7" xfId="39488"/>
    <cellStyle name="Entrada 3 5 9 3" xfId="12959"/>
    <cellStyle name="Entrada 3 5 9 4" xfId="19958"/>
    <cellStyle name="Entrada 3 5 9 5" xfId="27925"/>
    <cellStyle name="Entrada 3 5 9 6" xfId="22562"/>
    <cellStyle name="Entrada 3 5 9 7" xfId="27300"/>
    <cellStyle name="Entrada 3 5 9 8" xfId="31647"/>
    <cellStyle name="Entrada 3 5 9 9" xfId="35327"/>
    <cellStyle name="Entrada 3 6" xfId="1866"/>
    <cellStyle name="Entrada 3 6 10" xfId="28569"/>
    <cellStyle name="Entrada 3 6 11" xfId="29380"/>
    <cellStyle name="Entrada 3 6 12" xfId="30908"/>
    <cellStyle name="Entrada 3 6 13" xfId="31399"/>
    <cellStyle name="Entrada 3 6 14" xfId="35147"/>
    <cellStyle name="Entrada 3 6 2" xfId="2564"/>
    <cellStyle name="Entrada 3 6 2 2" xfId="6044"/>
    <cellStyle name="Entrada 3 6 2 2 2" xfId="15198"/>
    <cellStyle name="Entrada 3 6 2 2 3" xfId="22194"/>
    <cellStyle name="Entrada 3 6 2 2 4" xfId="25168"/>
    <cellStyle name="Entrada 3 6 2 2 5" xfId="33089"/>
    <cellStyle name="Entrada 3 6 2 2 6" xfId="36764"/>
    <cellStyle name="Entrada 3 6 2 2 7" xfId="39490"/>
    <cellStyle name="Entrada 3 6 2 3" xfId="11718"/>
    <cellStyle name="Entrada 3 6 2 4" xfId="18721"/>
    <cellStyle name="Entrada 3 6 2 5" xfId="17116"/>
    <cellStyle name="Entrada 3 6 2 6" xfId="26251"/>
    <cellStyle name="Entrada 3 6 2 7" xfId="30018"/>
    <cellStyle name="Entrada 3 6 2 8" xfId="31506"/>
    <cellStyle name="Entrada 3 6 2 9" xfId="35216"/>
    <cellStyle name="Entrada 3 6 3" xfId="3752"/>
    <cellStyle name="Entrada 3 6 3 2" xfId="6045"/>
    <cellStyle name="Entrada 3 6 3 2 2" xfId="15199"/>
    <cellStyle name="Entrada 3 6 3 2 3" xfId="22195"/>
    <cellStyle name="Entrada 3 6 3 2 4" xfId="24859"/>
    <cellStyle name="Entrada 3 6 3 2 5" xfId="33090"/>
    <cellStyle name="Entrada 3 6 3 2 6" xfId="36765"/>
    <cellStyle name="Entrada 3 6 3 2 7" xfId="39491"/>
    <cellStyle name="Entrada 3 6 3 3" xfId="12906"/>
    <cellStyle name="Entrada 3 6 3 4" xfId="19905"/>
    <cellStyle name="Entrada 3 6 3 5" xfId="27954"/>
    <cellStyle name="Entrada 3 6 3 6" xfId="26572"/>
    <cellStyle name="Entrada 3 6 3 7" xfId="25630"/>
    <cellStyle name="Entrada 3 6 3 8" xfId="33538"/>
    <cellStyle name="Entrada 3 6 3 9" xfId="37206"/>
    <cellStyle name="Entrada 3 6 4" xfId="4255"/>
    <cellStyle name="Entrada 3 6 4 2" xfId="6046"/>
    <cellStyle name="Entrada 3 6 4 2 2" xfId="15200"/>
    <cellStyle name="Entrada 3 6 4 2 3" xfId="22196"/>
    <cellStyle name="Entrada 3 6 4 2 4" xfId="24858"/>
    <cellStyle name="Entrada 3 6 4 2 5" xfId="33091"/>
    <cellStyle name="Entrada 3 6 4 2 6" xfId="36766"/>
    <cellStyle name="Entrada 3 6 4 2 7" xfId="39492"/>
    <cellStyle name="Entrada 3 6 4 3" xfId="13409"/>
    <cellStyle name="Entrada 3 6 4 4" xfId="20407"/>
    <cellStyle name="Entrada 3 6 4 5" xfId="25226"/>
    <cellStyle name="Entrada 3 6 4 6" xfId="17873"/>
    <cellStyle name="Entrada 3 6 4 7" xfId="25880"/>
    <cellStyle name="Entrada 3 6 4 8" xfId="33346"/>
    <cellStyle name="Entrada 3 6 4 9" xfId="37021"/>
    <cellStyle name="Entrada 3 6 5" xfId="3134"/>
    <cellStyle name="Entrada 3 6 5 2" xfId="6047"/>
    <cellStyle name="Entrada 3 6 5 2 2" xfId="15201"/>
    <cellStyle name="Entrada 3 6 5 2 3" xfId="22197"/>
    <cellStyle name="Entrada 3 6 5 2 4" xfId="24856"/>
    <cellStyle name="Entrada 3 6 5 2 5" xfId="33092"/>
    <cellStyle name="Entrada 3 6 5 2 6" xfId="36767"/>
    <cellStyle name="Entrada 3 6 5 2 7" xfId="39493"/>
    <cellStyle name="Entrada 3 6 5 3" xfId="12288"/>
    <cellStyle name="Entrada 3 6 5 4" xfId="19291"/>
    <cellStyle name="Entrada 3 6 5 5" xfId="24715"/>
    <cellStyle name="Entrada 3 6 5 6" xfId="28780"/>
    <cellStyle name="Entrada 3 6 5 7" xfId="29773"/>
    <cellStyle name="Entrada 3 6 5 8" xfId="28471"/>
    <cellStyle name="Entrada 3 6 5 9" xfId="35006"/>
    <cellStyle name="Entrada 3 6 6" xfId="2846"/>
    <cellStyle name="Entrada 3 6 6 2" xfId="6048"/>
    <cellStyle name="Entrada 3 6 6 2 2" xfId="15202"/>
    <cellStyle name="Entrada 3 6 6 2 3" xfId="22198"/>
    <cellStyle name="Entrada 3 6 6 2 4" xfId="27209"/>
    <cellStyle name="Entrada 3 6 6 2 5" xfId="33093"/>
    <cellStyle name="Entrada 3 6 6 2 6" xfId="36768"/>
    <cellStyle name="Entrada 3 6 6 2 7" xfId="39494"/>
    <cellStyle name="Entrada 3 6 6 3" xfId="12000"/>
    <cellStyle name="Entrada 3 6 6 4" xfId="19003"/>
    <cellStyle name="Entrada 3 6 6 5" xfId="28361"/>
    <cellStyle name="Entrada 3 6 6 6" xfId="26362"/>
    <cellStyle name="Entrada 3 6 6 7" xfId="29088"/>
    <cellStyle name="Entrada 3 6 6 8" xfId="21384"/>
    <cellStyle name="Entrada 3 6 6 9" xfId="31418"/>
    <cellStyle name="Entrada 3 6 7" xfId="6043"/>
    <cellStyle name="Entrada 3 6 7 2" xfId="15197"/>
    <cellStyle name="Entrada 3 6 7 3" xfId="22193"/>
    <cellStyle name="Entrada 3 6 7 4" xfId="19785"/>
    <cellStyle name="Entrada 3 6 7 5" xfId="33088"/>
    <cellStyle name="Entrada 3 6 7 6" xfId="36763"/>
    <cellStyle name="Entrada 3 6 7 7" xfId="39489"/>
    <cellStyle name="Entrada 3 6 8" xfId="11020"/>
    <cellStyle name="Entrada 3 6 9" xfId="15501"/>
    <cellStyle name="Entrada 3 7" xfId="2271"/>
    <cellStyle name="Entrada 3 7 10" xfId="22462"/>
    <cellStyle name="Entrada 3 7 11" xfId="17782"/>
    <cellStyle name="Entrada 3 7 12" xfId="21248"/>
    <cellStyle name="Entrada 3 7 13" xfId="34170"/>
    <cellStyle name="Entrada 3 7 14" xfId="37732"/>
    <cellStyle name="Entrada 3 7 2" xfId="2671"/>
    <cellStyle name="Entrada 3 7 2 2" xfId="6050"/>
    <cellStyle name="Entrada 3 7 2 2 2" xfId="15204"/>
    <cellStyle name="Entrada 3 7 2 2 3" xfId="22200"/>
    <cellStyle name="Entrada 3 7 2 2 4" xfId="24854"/>
    <cellStyle name="Entrada 3 7 2 2 5" xfId="33095"/>
    <cellStyle name="Entrada 3 7 2 2 6" xfId="36770"/>
    <cellStyle name="Entrada 3 7 2 2 7" xfId="39496"/>
    <cellStyle name="Entrada 3 7 2 3" xfId="11825"/>
    <cellStyle name="Entrada 3 7 2 4" xfId="18828"/>
    <cellStyle name="Entrada 3 7 2 5" xfId="28438"/>
    <cellStyle name="Entrada 3 7 2 6" xfId="18228"/>
    <cellStyle name="Entrada 3 7 2 7" xfId="29994"/>
    <cellStyle name="Entrada 3 7 2 8" xfId="33971"/>
    <cellStyle name="Entrada 3 7 2 9" xfId="37533"/>
    <cellStyle name="Entrada 3 7 3" xfId="3953"/>
    <cellStyle name="Entrada 3 7 3 2" xfId="6051"/>
    <cellStyle name="Entrada 3 7 3 2 2" xfId="15205"/>
    <cellStyle name="Entrada 3 7 3 2 3" xfId="22201"/>
    <cellStyle name="Entrada 3 7 3 2 4" xfId="18138"/>
    <cellStyle name="Entrada 3 7 3 2 5" xfId="33096"/>
    <cellStyle name="Entrada 3 7 3 2 6" xfId="36771"/>
    <cellStyle name="Entrada 3 7 3 2 7" xfId="39497"/>
    <cellStyle name="Entrada 3 7 3 3" xfId="13107"/>
    <cellStyle name="Entrada 3 7 3 4" xfId="20105"/>
    <cellStyle name="Entrada 3 7 3 5" xfId="27853"/>
    <cellStyle name="Entrada 3 7 3 6" xfId="24370"/>
    <cellStyle name="Entrada 3 7 3 7" xfId="24578"/>
    <cellStyle name="Entrada 3 7 3 8" xfId="28532"/>
    <cellStyle name="Entrada 3 7 3 9" xfId="22598"/>
    <cellStyle name="Entrada 3 7 4" xfId="4391"/>
    <cellStyle name="Entrada 3 7 4 2" xfId="6052"/>
    <cellStyle name="Entrada 3 7 4 2 2" xfId="15206"/>
    <cellStyle name="Entrada 3 7 4 2 3" xfId="22202"/>
    <cellStyle name="Entrada 3 7 4 2 4" xfId="27208"/>
    <cellStyle name="Entrada 3 7 4 2 5" xfId="33097"/>
    <cellStyle name="Entrada 3 7 4 2 6" xfId="36772"/>
    <cellStyle name="Entrada 3 7 4 2 7" xfId="39498"/>
    <cellStyle name="Entrada 3 7 4 3" xfId="13545"/>
    <cellStyle name="Entrada 3 7 4 4" xfId="20543"/>
    <cellStyle name="Entrada 3 7 4 5" xfId="27639"/>
    <cellStyle name="Entrada 3 7 4 6" xfId="20056"/>
    <cellStyle name="Entrada 3 7 4 7" xfId="25587"/>
    <cellStyle name="Entrada 3 7 4 8" xfId="31739"/>
    <cellStyle name="Entrada 3 7 4 9" xfId="35419"/>
    <cellStyle name="Entrada 3 7 5" xfId="4645"/>
    <cellStyle name="Entrada 3 7 5 2" xfId="6053"/>
    <cellStyle name="Entrada 3 7 5 2 2" xfId="15207"/>
    <cellStyle name="Entrada 3 7 5 2 3" xfId="22203"/>
    <cellStyle name="Entrada 3 7 5 2 4" xfId="22803"/>
    <cellStyle name="Entrada 3 7 5 2 5" xfId="33098"/>
    <cellStyle name="Entrada 3 7 5 2 6" xfId="36773"/>
    <cellStyle name="Entrada 3 7 5 2 7" xfId="39499"/>
    <cellStyle name="Entrada 3 7 5 3" xfId="13799"/>
    <cellStyle name="Entrada 3 7 5 4" xfId="20797"/>
    <cellStyle name="Entrada 3 7 5 5" xfId="27507"/>
    <cellStyle name="Entrada 3 7 5 6" xfId="24420"/>
    <cellStyle name="Entrada 3 7 5 7" xfId="19394"/>
    <cellStyle name="Entrada 3 7 5 8" xfId="30966"/>
    <cellStyle name="Entrada 3 7 5 9" xfId="22547"/>
    <cellStyle name="Entrada 3 7 6" xfId="4891"/>
    <cellStyle name="Entrada 3 7 6 2" xfId="6054"/>
    <cellStyle name="Entrada 3 7 6 2 2" xfId="15208"/>
    <cellStyle name="Entrada 3 7 6 2 3" xfId="22204"/>
    <cellStyle name="Entrada 3 7 6 2 4" xfId="22800"/>
    <cellStyle name="Entrada 3 7 6 2 5" xfId="33099"/>
    <cellStyle name="Entrada 3 7 6 2 6" xfId="36774"/>
    <cellStyle name="Entrada 3 7 6 2 7" xfId="39500"/>
    <cellStyle name="Entrada 3 7 6 3" xfId="14045"/>
    <cellStyle name="Entrada 3 7 6 4" xfId="21043"/>
    <cellStyle name="Entrada 3 7 6 5" xfId="27377"/>
    <cellStyle name="Entrada 3 7 6 6" xfId="17076"/>
    <cellStyle name="Entrada 3 7 6 7" xfId="31937"/>
    <cellStyle name="Entrada 3 7 6 8" xfId="35615"/>
    <cellStyle name="Entrada 3 7 6 9" xfId="38526"/>
    <cellStyle name="Entrada 3 7 7" xfId="6049"/>
    <cellStyle name="Entrada 3 7 7 2" xfId="15203"/>
    <cellStyle name="Entrada 3 7 7 3" xfId="22199"/>
    <cellStyle name="Entrada 3 7 7 4" xfId="24855"/>
    <cellStyle name="Entrada 3 7 7 5" xfId="33094"/>
    <cellStyle name="Entrada 3 7 7 6" xfId="36769"/>
    <cellStyle name="Entrada 3 7 7 7" xfId="39495"/>
    <cellStyle name="Entrada 3 7 8" xfId="11425"/>
    <cellStyle name="Entrada 3 7 9" xfId="18428"/>
    <cellStyle name="Entrada 3 8" xfId="1790"/>
    <cellStyle name="Entrada 3 8 10" xfId="28608"/>
    <cellStyle name="Entrada 3 8 11" xfId="26001"/>
    <cellStyle name="Entrada 3 8 12" xfId="30938"/>
    <cellStyle name="Entrada 3 8 13" xfId="34863"/>
    <cellStyle name="Entrada 3 8 14" xfId="38356"/>
    <cellStyle name="Entrada 3 8 2" xfId="2542"/>
    <cellStyle name="Entrada 3 8 2 2" xfId="6056"/>
    <cellStyle name="Entrada 3 8 2 2 2" xfId="15210"/>
    <cellStyle name="Entrada 3 8 2 2 3" xfId="22206"/>
    <cellStyle name="Entrada 3 8 2 2 4" xfId="27210"/>
    <cellStyle name="Entrada 3 8 2 2 5" xfId="33101"/>
    <cellStyle name="Entrada 3 8 2 2 6" xfId="36776"/>
    <cellStyle name="Entrada 3 8 2 2 7" xfId="39502"/>
    <cellStyle name="Entrada 3 8 2 3" xfId="11696"/>
    <cellStyle name="Entrada 3 8 2 4" xfId="18699"/>
    <cellStyle name="Entrada 3 8 2 5" xfId="23400"/>
    <cellStyle name="Entrada 3 8 2 6" xfId="26236"/>
    <cellStyle name="Entrada 3 8 2 7" xfId="30061"/>
    <cellStyle name="Entrada 3 8 2 8" xfId="34038"/>
    <cellStyle name="Entrada 3 8 2 9" xfId="37600"/>
    <cellStyle name="Entrada 3 8 3" xfId="3712"/>
    <cellStyle name="Entrada 3 8 3 2" xfId="6057"/>
    <cellStyle name="Entrada 3 8 3 2 2" xfId="15211"/>
    <cellStyle name="Entrada 3 8 3 2 3" xfId="22207"/>
    <cellStyle name="Entrada 3 8 3 2 4" xfId="27207"/>
    <cellStyle name="Entrada 3 8 3 2 5" xfId="33102"/>
    <cellStyle name="Entrada 3 8 3 2 6" xfId="36777"/>
    <cellStyle name="Entrada 3 8 3 2 7" xfId="39503"/>
    <cellStyle name="Entrada 3 8 3 3" xfId="12866"/>
    <cellStyle name="Entrada 3 8 3 4" xfId="19865"/>
    <cellStyle name="Entrada 3 8 3 5" xfId="17216"/>
    <cellStyle name="Entrada 3 8 3 6" xfId="26568"/>
    <cellStyle name="Entrada 3 8 3 7" xfId="29537"/>
    <cellStyle name="Entrada 3 8 3 8" xfId="29680"/>
    <cellStyle name="Entrada 3 8 3 9" xfId="33657"/>
    <cellStyle name="Entrada 3 8 4" xfId="4217"/>
    <cellStyle name="Entrada 3 8 4 2" xfId="6058"/>
    <cellStyle name="Entrada 3 8 4 2 2" xfId="15212"/>
    <cellStyle name="Entrada 3 8 4 2 3" xfId="22208"/>
    <cellStyle name="Entrada 3 8 4 2 4" xfId="17509"/>
    <cellStyle name="Entrada 3 8 4 2 5" xfId="33103"/>
    <cellStyle name="Entrada 3 8 4 2 6" xfId="36778"/>
    <cellStyle name="Entrada 3 8 4 2 7" xfId="39504"/>
    <cellStyle name="Entrada 3 8 4 3" xfId="13371"/>
    <cellStyle name="Entrada 3 8 4 4" xfId="20369"/>
    <cellStyle name="Entrada 3 8 4 5" xfId="18243"/>
    <cellStyle name="Entrada 3 8 4 6" xfId="25203"/>
    <cellStyle name="Entrada 3 8 4 7" xfId="24842"/>
    <cellStyle name="Entrada 3 8 4 8" xfId="31695"/>
    <cellStyle name="Entrada 3 8 4 9" xfId="35375"/>
    <cellStyle name="Entrada 3 8 5" xfId="2876"/>
    <cellStyle name="Entrada 3 8 5 2" xfId="6059"/>
    <cellStyle name="Entrada 3 8 5 2 2" xfId="15213"/>
    <cellStyle name="Entrada 3 8 5 2 3" xfId="22209"/>
    <cellStyle name="Entrada 3 8 5 2 4" xfId="27211"/>
    <cellStyle name="Entrada 3 8 5 2 5" xfId="33104"/>
    <cellStyle name="Entrada 3 8 5 2 6" xfId="36779"/>
    <cellStyle name="Entrada 3 8 5 2 7" xfId="39505"/>
    <cellStyle name="Entrada 3 8 5 3" xfId="12030"/>
    <cellStyle name="Entrada 3 8 5 4" xfId="19033"/>
    <cellStyle name="Entrada 3 8 5 5" xfId="28345"/>
    <cellStyle name="Entrada 3 8 5 6" xfId="26368"/>
    <cellStyle name="Entrada 3 8 5 7" xfId="29896"/>
    <cellStyle name="Entrada 3 8 5 8" xfId="33873"/>
    <cellStyle name="Entrada 3 8 5 9" xfId="37435"/>
    <cellStyle name="Entrada 3 8 6" xfId="2988"/>
    <cellStyle name="Entrada 3 8 6 2" xfId="6060"/>
    <cellStyle name="Entrada 3 8 6 2 2" xfId="15214"/>
    <cellStyle name="Entrada 3 8 6 2 3" xfId="22210"/>
    <cellStyle name="Entrada 3 8 6 2 4" xfId="17504"/>
    <cellStyle name="Entrada 3 8 6 2 5" xfId="33105"/>
    <cellStyle name="Entrada 3 8 6 2 6" xfId="36780"/>
    <cellStyle name="Entrada 3 8 6 2 7" xfId="39506"/>
    <cellStyle name="Entrada 3 8 6 3" xfId="12142"/>
    <cellStyle name="Entrada 3 8 6 4" xfId="19145"/>
    <cellStyle name="Entrada 3 8 6 5" xfId="17304"/>
    <cellStyle name="Entrada 3 8 6 6" xfId="22525"/>
    <cellStyle name="Entrada 3 8 6 7" xfId="24353"/>
    <cellStyle name="Entrada 3 8 6 8" xfId="33817"/>
    <cellStyle name="Entrada 3 8 6 9" xfId="37379"/>
    <cellStyle name="Entrada 3 8 7" xfId="6055"/>
    <cellStyle name="Entrada 3 8 7 2" xfId="15209"/>
    <cellStyle name="Entrada 3 8 7 3" xfId="22205"/>
    <cellStyle name="Entrada 3 8 7 4" xfId="24287"/>
    <cellStyle name="Entrada 3 8 7 5" xfId="33100"/>
    <cellStyle name="Entrada 3 8 7 6" xfId="36775"/>
    <cellStyle name="Entrada 3 8 7 7" xfId="39501"/>
    <cellStyle name="Entrada 3 8 8" xfId="10944"/>
    <cellStyle name="Entrada 3 8 9" xfId="9230"/>
    <cellStyle name="Entrada 3 9" xfId="2340"/>
    <cellStyle name="Entrada 3 9 10" xfId="10070"/>
    <cellStyle name="Entrada 3 9 11" xfId="19573"/>
    <cellStyle name="Entrada 3 9 12" xfId="30160"/>
    <cellStyle name="Entrada 3 9 13" xfId="34129"/>
    <cellStyle name="Entrada 3 9 14" xfId="37691"/>
    <cellStyle name="Entrada 3 9 2" xfId="2740"/>
    <cellStyle name="Entrada 3 9 2 2" xfId="6062"/>
    <cellStyle name="Entrada 3 9 2 2 2" xfId="15216"/>
    <cellStyle name="Entrada 3 9 2 2 3" xfId="22212"/>
    <cellStyle name="Entrada 3 9 2 2 4" xfId="17409"/>
    <cellStyle name="Entrada 3 9 2 2 5" xfId="33107"/>
    <cellStyle name="Entrada 3 9 2 2 6" xfId="36782"/>
    <cellStyle name="Entrada 3 9 2 2 7" xfId="39508"/>
    <cellStyle name="Entrada 3 9 2 3" xfId="11894"/>
    <cellStyle name="Entrada 3 9 2 4" xfId="18897"/>
    <cellStyle name="Entrada 3 9 2 5" xfId="28410"/>
    <cellStyle name="Entrada 3 9 2 6" xfId="26329"/>
    <cellStyle name="Entrada 3 9 2 7" xfId="29963"/>
    <cellStyle name="Entrada 3 9 2 8" xfId="33940"/>
    <cellStyle name="Entrada 3 9 2 9" xfId="37502"/>
    <cellStyle name="Entrada 3 9 3" xfId="4022"/>
    <cellStyle name="Entrada 3 9 3 2" xfId="6063"/>
    <cellStyle name="Entrada 3 9 3 2 2" xfId="15217"/>
    <cellStyle name="Entrada 3 9 3 2 3" xfId="22213"/>
    <cellStyle name="Entrada 3 9 3 2 4" xfId="27213"/>
    <cellStyle name="Entrada 3 9 3 2 5" xfId="33108"/>
    <cellStyle name="Entrada 3 9 3 2 6" xfId="36783"/>
    <cellStyle name="Entrada 3 9 3 2 7" xfId="39509"/>
    <cellStyle name="Entrada 3 9 3 3" xfId="13176"/>
    <cellStyle name="Entrada 3 9 3 4" xfId="20174"/>
    <cellStyle name="Entrada 3 9 3 5" xfId="27819"/>
    <cellStyle name="Entrada 3 9 3 6" xfId="26635"/>
    <cellStyle name="Entrada 3 9 3 7" xfId="28708"/>
    <cellStyle name="Entrada 3 9 3 8" xfId="17223"/>
    <cellStyle name="Entrada 3 9 3 9" xfId="31235"/>
    <cellStyle name="Entrada 3 9 4" xfId="4460"/>
    <cellStyle name="Entrada 3 9 4 2" xfId="6064"/>
    <cellStyle name="Entrada 3 9 4 2 2" xfId="15218"/>
    <cellStyle name="Entrada 3 9 4 2 3" xfId="22214"/>
    <cellStyle name="Entrada 3 9 4 2 4" xfId="27206"/>
    <cellStyle name="Entrada 3 9 4 2 5" xfId="33109"/>
    <cellStyle name="Entrada 3 9 4 2 6" xfId="36784"/>
    <cellStyle name="Entrada 3 9 4 2 7" xfId="39510"/>
    <cellStyle name="Entrada 3 9 4 3" xfId="13614"/>
    <cellStyle name="Entrada 3 9 4 4" xfId="20612"/>
    <cellStyle name="Entrada 3 9 4 5" xfId="27605"/>
    <cellStyle name="Entrada 3 9 4 6" xfId="25016"/>
    <cellStyle name="Entrada 3 9 4 7" xfId="25572"/>
    <cellStyle name="Entrada 3 9 4 8" xfId="32283"/>
    <cellStyle name="Entrada 3 9 4 9" xfId="35958"/>
    <cellStyle name="Entrada 3 9 5" xfId="4714"/>
    <cellStyle name="Entrada 3 9 5 2" xfId="6065"/>
    <cellStyle name="Entrada 3 9 5 2 2" xfId="15219"/>
    <cellStyle name="Entrada 3 9 5 2 3" xfId="22215"/>
    <cellStyle name="Entrada 3 9 5 2 4" xfId="24849"/>
    <cellStyle name="Entrada 3 9 5 2 5" xfId="33110"/>
    <cellStyle name="Entrada 3 9 5 2 6" xfId="36785"/>
    <cellStyle name="Entrada 3 9 5 2 7" xfId="39511"/>
    <cellStyle name="Entrada 3 9 5 3" xfId="13868"/>
    <cellStyle name="Entrada 3 9 5 4" xfId="20866"/>
    <cellStyle name="Entrada 3 9 5 5" xfId="27480"/>
    <cellStyle name="Entrada 3 9 5 6" xfId="18291"/>
    <cellStyle name="Entrada 3 9 5 7" xfId="28915"/>
    <cellStyle name="Entrada 3 9 5 8" xfId="32167"/>
    <cellStyle name="Entrada 3 9 5 9" xfId="35842"/>
    <cellStyle name="Entrada 3 9 6" xfId="4960"/>
    <cellStyle name="Entrada 3 9 6 2" xfId="6066"/>
    <cellStyle name="Entrada 3 9 6 2 2" xfId="15220"/>
    <cellStyle name="Entrada 3 9 6 2 3" xfId="22216"/>
    <cellStyle name="Entrada 3 9 6 2 4" xfId="27214"/>
    <cellStyle name="Entrada 3 9 6 2 5" xfId="33111"/>
    <cellStyle name="Entrada 3 9 6 2 6" xfId="36786"/>
    <cellStyle name="Entrada 3 9 6 2 7" xfId="39512"/>
    <cellStyle name="Entrada 3 9 6 3" xfId="14114"/>
    <cellStyle name="Entrada 3 9 6 4" xfId="21112"/>
    <cellStyle name="Entrada 3 9 6 5" xfId="24043"/>
    <cellStyle name="Entrada 3 9 6 6" xfId="17078"/>
    <cellStyle name="Entrada 3 9 6 7" xfId="32006"/>
    <cellStyle name="Entrada 3 9 6 8" xfId="35684"/>
    <cellStyle name="Entrada 3 9 6 9" xfId="38595"/>
    <cellStyle name="Entrada 3 9 7" xfId="6061"/>
    <cellStyle name="Entrada 3 9 7 2" xfId="15215"/>
    <cellStyle name="Entrada 3 9 7 3" xfId="22211"/>
    <cellStyle name="Entrada 3 9 7 4" xfId="27212"/>
    <cellStyle name="Entrada 3 9 7 5" xfId="33106"/>
    <cellStyle name="Entrada 3 9 7 6" xfId="36781"/>
    <cellStyle name="Entrada 3 9 7 7" xfId="39507"/>
    <cellStyle name="Entrada 3 9 8" xfId="11494"/>
    <cellStyle name="Entrada 3 9 9" xfId="18497"/>
    <cellStyle name="Entrada 4" xfId="349"/>
    <cellStyle name="Entrada 4 10" xfId="2941"/>
    <cellStyle name="Entrada 4 10 2" xfId="6068"/>
    <cellStyle name="Entrada 4 10 2 2" xfId="15222"/>
    <cellStyle name="Entrada 4 10 2 3" xfId="22218"/>
    <cellStyle name="Entrada 4 10 2 4" xfId="10001"/>
    <cellStyle name="Entrada 4 10 2 5" xfId="33113"/>
    <cellStyle name="Entrada 4 10 2 6" xfId="36788"/>
    <cellStyle name="Entrada 4 10 2 7" xfId="39514"/>
    <cellStyle name="Entrada 4 10 3" xfId="12095"/>
    <cellStyle name="Entrada 4 10 4" xfId="19098"/>
    <cellStyle name="Entrada 4 10 5" xfId="28311"/>
    <cellStyle name="Entrada 4 10 6" xfId="26379"/>
    <cellStyle name="Entrada 4 10 7" xfId="24574"/>
    <cellStyle name="Entrada 4 10 8" xfId="25538"/>
    <cellStyle name="Entrada 4 10 9" xfId="31415"/>
    <cellStyle name="Entrada 4 11" xfId="3093"/>
    <cellStyle name="Entrada 4 11 2" xfId="6069"/>
    <cellStyle name="Entrada 4 11 2 2" xfId="15223"/>
    <cellStyle name="Entrada 4 11 2 3" xfId="22219"/>
    <cellStyle name="Entrada 4 11 2 4" xfId="27216"/>
    <cellStyle name="Entrada 4 11 2 5" xfId="33114"/>
    <cellStyle name="Entrada 4 11 2 6" xfId="36789"/>
    <cellStyle name="Entrada 4 11 2 7" xfId="39515"/>
    <cellStyle name="Entrada 4 11 3" xfId="12247"/>
    <cellStyle name="Entrada 4 11 4" xfId="19250"/>
    <cellStyle name="Entrada 4 11 5" xfId="17068"/>
    <cellStyle name="Entrada 4 11 6" xfId="23258"/>
    <cellStyle name="Entrada 4 11 7" xfId="19768"/>
    <cellStyle name="Entrada 4 11 8" xfId="31916"/>
    <cellStyle name="Entrada 4 11 9" xfId="31409"/>
    <cellStyle name="Entrada 4 12" xfId="3760"/>
    <cellStyle name="Entrada 4 12 2" xfId="6070"/>
    <cellStyle name="Entrada 4 12 2 2" xfId="15224"/>
    <cellStyle name="Entrada 4 12 2 3" xfId="22220"/>
    <cellStyle name="Entrada 4 12 2 4" xfId="9336"/>
    <cellStyle name="Entrada 4 12 2 5" xfId="33115"/>
    <cellStyle name="Entrada 4 12 2 6" xfId="36790"/>
    <cellStyle name="Entrada 4 12 2 7" xfId="39516"/>
    <cellStyle name="Entrada 4 12 3" xfId="12914"/>
    <cellStyle name="Entrada 4 12 4" xfId="19913"/>
    <cellStyle name="Entrada 4 12 5" xfId="27950"/>
    <cellStyle name="Entrada 4 12 6" xfId="28127"/>
    <cellStyle name="Entrada 4 12 7" xfId="15516"/>
    <cellStyle name="Entrada 4 12 8" xfId="33534"/>
    <cellStyle name="Entrada 4 12 9" xfId="37202"/>
    <cellStyle name="Entrada 4 13" xfId="4274"/>
    <cellStyle name="Entrada 4 13 2" xfId="6071"/>
    <cellStyle name="Entrada 4 13 2 2" xfId="15225"/>
    <cellStyle name="Entrada 4 13 2 3" xfId="22221"/>
    <cellStyle name="Entrada 4 13 2 4" xfId="27217"/>
    <cellStyle name="Entrada 4 13 2 5" xfId="33116"/>
    <cellStyle name="Entrada 4 13 2 6" xfId="36791"/>
    <cellStyle name="Entrada 4 13 2 7" xfId="39517"/>
    <cellStyle name="Entrada 4 13 3" xfId="13428"/>
    <cellStyle name="Entrada 4 13 4" xfId="20426"/>
    <cellStyle name="Entrada 4 13 5" xfId="27695"/>
    <cellStyle name="Entrada 4 13 6" xfId="28575"/>
    <cellStyle name="Entrada 4 13 7" xfId="24460"/>
    <cellStyle name="Entrada 4 13 8" xfId="31855"/>
    <cellStyle name="Entrada 4 13 9" xfId="35509"/>
    <cellStyle name="Entrada 4 14" xfId="6067"/>
    <cellStyle name="Entrada 4 14 2" xfId="15221"/>
    <cellStyle name="Entrada 4 14 3" xfId="22217"/>
    <cellStyle name="Entrada 4 14 4" xfId="27215"/>
    <cellStyle name="Entrada 4 14 5" xfId="33112"/>
    <cellStyle name="Entrada 4 14 6" xfId="36787"/>
    <cellStyle name="Entrada 4 14 7" xfId="39513"/>
    <cellStyle name="Entrada 4 15" xfId="9507"/>
    <cellStyle name="Entrada 4 16" xfId="17945"/>
    <cellStyle name="Entrada 4 17" xfId="24442"/>
    <cellStyle name="Entrada 4 18" xfId="28965"/>
    <cellStyle name="Entrada 4 19" xfId="25834"/>
    <cellStyle name="Entrada 4 2" xfId="350"/>
    <cellStyle name="Entrada 4 2 10" xfId="3092"/>
    <cellStyle name="Entrada 4 2 10 2" xfId="6073"/>
    <cellStyle name="Entrada 4 2 10 2 2" xfId="15227"/>
    <cellStyle name="Entrada 4 2 10 2 3" xfId="22223"/>
    <cellStyle name="Entrada 4 2 10 2 4" xfId="24853"/>
    <cellStyle name="Entrada 4 2 10 2 5" xfId="33118"/>
    <cellStyle name="Entrada 4 2 10 2 6" xfId="36793"/>
    <cellStyle name="Entrada 4 2 10 2 7" xfId="39519"/>
    <cellStyle name="Entrada 4 2 10 3" xfId="12246"/>
    <cellStyle name="Entrada 4 2 10 4" xfId="19249"/>
    <cellStyle name="Entrada 4 2 10 5" xfId="28276"/>
    <cellStyle name="Entrada 4 2 10 6" xfId="26420"/>
    <cellStyle name="Entrada 4 2 10 7" xfId="21331"/>
    <cellStyle name="Entrada 4 2 10 8" xfId="33770"/>
    <cellStyle name="Entrada 4 2 10 9" xfId="37332"/>
    <cellStyle name="Entrada 4 2 11" xfId="3002"/>
    <cellStyle name="Entrada 4 2 11 2" xfId="6074"/>
    <cellStyle name="Entrada 4 2 11 2 2" xfId="15228"/>
    <cellStyle name="Entrada 4 2 11 2 3" xfId="22224"/>
    <cellStyle name="Entrada 4 2 11 2 4" xfId="24403"/>
    <cellStyle name="Entrada 4 2 11 2 5" xfId="33119"/>
    <cellStyle name="Entrada 4 2 11 2 6" xfId="36794"/>
    <cellStyle name="Entrada 4 2 11 2 7" xfId="39520"/>
    <cellStyle name="Entrada 4 2 11 3" xfId="12156"/>
    <cellStyle name="Entrada 4 2 11 4" xfId="19159"/>
    <cellStyle name="Entrada 4 2 11 5" xfId="25165"/>
    <cellStyle name="Entrada 4 2 11 6" xfId="9214"/>
    <cellStyle name="Entrada 4 2 11 7" xfId="28797"/>
    <cellStyle name="Entrada 4 2 11 8" xfId="29661"/>
    <cellStyle name="Entrada 4 2 11 9" xfId="31212"/>
    <cellStyle name="Entrada 4 2 12" xfId="2909"/>
    <cellStyle name="Entrada 4 2 12 2" xfId="6075"/>
    <cellStyle name="Entrada 4 2 12 2 2" xfId="15229"/>
    <cellStyle name="Entrada 4 2 12 2 3" xfId="22225"/>
    <cellStyle name="Entrada 4 2 12 2 4" xfId="27218"/>
    <cellStyle name="Entrada 4 2 12 2 5" xfId="33120"/>
    <cellStyle name="Entrada 4 2 12 2 6" xfId="36795"/>
    <cellStyle name="Entrada 4 2 12 2 7" xfId="39521"/>
    <cellStyle name="Entrada 4 2 12 3" xfId="12063"/>
    <cellStyle name="Entrada 4 2 12 4" xfId="19066"/>
    <cellStyle name="Entrada 4 2 12 5" xfId="28327"/>
    <cellStyle name="Entrada 4 2 12 6" xfId="17246"/>
    <cellStyle name="Entrada 4 2 12 7" xfId="26034"/>
    <cellStyle name="Entrada 4 2 12 8" xfId="25712"/>
    <cellStyle name="Entrada 4 2 12 9" xfId="31419"/>
    <cellStyle name="Entrada 4 2 13" xfId="6072"/>
    <cellStyle name="Entrada 4 2 13 2" xfId="15226"/>
    <cellStyle name="Entrada 4 2 13 3" xfId="22222"/>
    <cellStyle name="Entrada 4 2 13 4" xfId="19487"/>
    <cellStyle name="Entrada 4 2 13 5" xfId="33117"/>
    <cellStyle name="Entrada 4 2 13 6" xfId="36792"/>
    <cellStyle name="Entrada 4 2 13 7" xfId="39518"/>
    <cellStyle name="Entrada 4 2 14" xfId="9508"/>
    <cellStyle name="Entrada 4 2 15" xfId="17944"/>
    <cellStyle name="Entrada 4 2 16" xfId="29304"/>
    <cellStyle name="Entrada 4 2 17" xfId="24360"/>
    <cellStyle name="Entrada 4 2 18" xfId="31725"/>
    <cellStyle name="Entrada 4 2 19" xfId="35405"/>
    <cellStyle name="Entrada 4 2 2" xfId="351"/>
    <cellStyle name="Entrada 4 2 2 10" xfId="3755"/>
    <cellStyle name="Entrada 4 2 2 10 2" xfId="6077"/>
    <cellStyle name="Entrada 4 2 2 10 2 2" xfId="15231"/>
    <cellStyle name="Entrada 4 2 2 10 2 3" xfId="22227"/>
    <cellStyle name="Entrada 4 2 2 10 2 4" xfId="17563"/>
    <cellStyle name="Entrada 4 2 2 10 2 5" xfId="33122"/>
    <cellStyle name="Entrada 4 2 2 10 2 6" xfId="36797"/>
    <cellStyle name="Entrada 4 2 2 10 2 7" xfId="39523"/>
    <cellStyle name="Entrada 4 2 2 10 3" xfId="12909"/>
    <cellStyle name="Entrada 4 2 2 10 4" xfId="19908"/>
    <cellStyle name="Entrada 4 2 2 10 5" xfId="17741"/>
    <cellStyle name="Entrada 4 2 2 10 6" xfId="29186"/>
    <cellStyle name="Entrada 4 2 2 10 7" xfId="23267"/>
    <cellStyle name="Entrada 4 2 2 10 8" xfId="33529"/>
    <cellStyle name="Entrada 4 2 2 10 9" xfId="37197"/>
    <cellStyle name="Entrada 4 2 2 11" xfId="3796"/>
    <cellStyle name="Entrada 4 2 2 11 2" xfId="6078"/>
    <cellStyle name="Entrada 4 2 2 11 2 2" xfId="15232"/>
    <cellStyle name="Entrada 4 2 2 11 2 3" xfId="22228"/>
    <cellStyle name="Entrada 4 2 2 11 2 4" xfId="27220"/>
    <cellStyle name="Entrada 4 2 2 11 2 5" xfId="33123"/>
    <cellStyle name="Entrada 4 2 2 11 2 6" xfId="36798"/>
    <cellStyle name="Entrada 4 2 2 11 2 7" xfId="39524"/>
    <cellStyle name="Entrada 4 2 2 11 3" xfId="12950"/>
    <cellStyle name="Entrada 4 2 2 11 4" xfId="19949"/>
    <cellStyle name="Entrada 4 2 2 11 5" xfId="27932"/>
    <cellStyle name="Entrada 4 2 2 11 6" xfId="21212"/>
    <cellStyle name="Entrada 4 2 2 11 7" xfId="25627"/>
    <cellStyle name="Entrada 4 2 2 11 8" xfId="29065"/>
    <cellStyle name="Entrada 4 2 2 11 9" xfId="31402"/>
    <cellStyle name="Entrada 4 2 2 12" xfId="6076"/>
    <cellStyle name="Entrada 4 2 2 12 2" xfId="15230"/>
    <cellStyle name="Entrada 4 2 2 12 3" xfId="22226"/>
    <cellStyle name="Entrada 4 2 2 12 4" xfId="27219"/>
    <cellStyle name="Entrada 4 2 2 12 5" xfId="33121"/>
    <cellStyle name="Entrada 4 2 2 12 6" xfId="36796"/>
    <cellStyle name="Entrada 4 2 2 12 7" xfId="39522"/>
    <cellStyle name="Entrada 4 2 2 13" xfId="9509"/>
    <cellStyle name="Entrada 4 2 2 14" xfId="17943"/>
    <cellStyle name="Entrada 4 2 2 15" xfId="29311"/>
    <cellStyle name="Entrada 4 2 2 16" xfId="17290"/>
    <cellStyle name="Entrada 4 2 2 17" xfId="31732"/>
    <cellStyle name="Entrada 4 2 2 18" xfId="35412"/>
    <cellStyle name="Entrada 4 2 2 19" xfId="38447"/>
    <cellStyle name="Entrada 4 2 2 2" xfId="1833"/>
    <cellStyle name="Entrada 4 2 2 2 10" xfId="24206"/>
    <cellStyle name="Entrada 4 2 2 2 11" xfId="26012"/>
    <cellStyle name="Entrada 4 2 2 2 12" xfId="30918"/>
    <cellStyle name="Entrada 4 2 2 2 13" xfId="31401"/>
    <cellStyle name="Entrada 4 2 2 2 14" xfId="35145"/>
    <cellStyle name="Entrada 4 2 2 2 2" xfId="2558"/>
    <cellStyle name="Entrada 4 2 2 2 2 2" xfId="6080"/>
    <cellStyle name="Entrada 4 2 2 2 2 2 2" xfId="15234"/>
    <cellStyle name="Entrada 4 2 2 2 2 2 3" xfId="22230"/>
    <cellStyle name="Entrada 4 2 2 2 2 2 4" xfId="17446"/>
    <cellStyle name="Entrada 4 2 2 2 2 2 5" xfId="33125"/>
    <cellStyle name="Entrada 4 2 2 2 2 2 6" xfId="36800"/>
    <cellStyle name="Entrada 4 2 2 2 2 2 7" xfId="39526"/>
    <cellStyle name="Entrada 4 2 2 2 2 3" xfId="11712"/>
    <cellStyle name="Entrada 4 2 2 2 2 4" xfId="18715"/>
    <cellStyle name="Entrada 4 2 2 2 2 5" xfId="18166"/>
    <cellStyle name="Entrada 4 2 2 2 2 6" xfId="26248"/>
    <cellStyle name="Entrada 4 2 2 2 2 7" xfId="24528"/>
    <cellStyle name="Entrada 4 2 2 2 2 8" xfId="34030"/>
    <cellStyle name="Entrada 4 2 2 2 2 9" xfId="37592"/>
    <cellStyle name="Entrada 4 2 2 2 3" xfId="3740"/>
    <cellStyle name="Entrada 4 2 2 2 3 2" xfId="6081"/>
    <cellStyle name="Entrada 4 2 2 2 3 2 2" xfId="15235"/>
    <cellStyle name="Entrada 4 2 2 2 3 2 3" xfId="22231"/>
    <cellStyle name="Entrada 4 2 2 2 3 2 4" xfId="29329"/>
    <cellStyle name="Entrada 4 2 2 2 3 2 5" xfId="33126"/>
    <cellStyle name="Entrada 4 2 2 2 3 2 6" xfId="36801"/>
    <cellStyle name="Entrada 4 2 2 2 3 2 7" xfId="39527"/>
    <cellStyle name="Entrada 4 2 2 2 3 3" xfId="12894"/>
    <cellStyle name="Entrada 4 2 2 2 3 4" xfId="19893"/>
    <cellStyle name="Entrada 4 2 2 2 3 5" xfId="24389"/>
    <cellStyle name="Entrada 4 2 2 2 3 6" xfId="23122"/>
    <cellStyle name="Entrada 4 2 2 2 3 7" xfId="21220"/>
    <cellStyle name="Entrada 4 2 2 2 3 8" xfId="33528"/>
    <cellStyle name="Entrada 4 2 2 2 3 9" xfId="37196"/>
    <cellStyle name="Entrada 4 2 2 2 4" xfId="4239"/>
    <cellStyle name="Entrada 4 2 2 2 4 2" xfId="6082"/>
    <cellStyle name="Entrada 4 2 2 2 4 2 2" xfId="15236"/>
    <cellStyle name="Entrada 4 2 2 2 4 2 3" xfId="22232"/>
    <cellStyle name="Entrada 4 2 2 2 4 2 4" xfId="25218"/>
    <cellStyle name="Entrada 4 2 2 2 4 2 5" xfId="33127"/>
    <cellStyle name="Entrada 4 2 2 2 4 2 6" xfId="36802"/>
    <cellStyle name="Entrada 4 2 2 2 4 2 7" xfId="39528"/>
    <cellStyle name="Entrada 4 2 2 2 4 3" xfId="13393"/>
    <cellStyle name="Entrada 4 2 2 2 4 4" xfId="20391"/>
    <cellStyle name="Entrada 4 2 2 2 4 5" xfId="21214"/>
    <cellStyle name="Entrada 4 2 2 2 4 6" xfId="25045"/>
    <cellStyle name="Entrada 4 2 2 2 4 7" xfId="23308"/>
    <cellStyle name="Entrada 4 2 2 2 4 8" xfId="33350"/>
    <cellStyle name="Entrada 4 2 2 2 4 9" xfId="37025"/>
    <cellStyle name="Entrada 4 2 2 2 5" xfId="3131"/>
    <cellStyle name="Entrada 4 2 2 2 5 2" xfId="6083"/>
    <cellStyle name="Entrada 4 2 2 2 5 2 2" xfId="15237"/>
    <cellStyle name="Entrada 4 2 2 2 5 2 3" xfId="22233"/>
    <cellStyle name="Entrada 4 2 2 2 5 2 4" xfId="24439"/>
    <cellStyle name="Entrada 4 2 2 2 5 2 5" xfId="33128"/>
    <cellStyle name="Entrada 4 2 2 2 5 2 6" xfId="36803"/>
    <cellStyle name="Entrada 4 2 2 2 5 2 7" xfId="39529"/>
    <cellStyle name="Entrada 4 2 2 2 5 3" xfId="12285"/>
    <cellStyle name="Entrada 4 2 2 2 5 4" xfId="19288"/>
    <cellStyle name="Entrada 4 2 2 2 5 5" xfId="22744"/>
    <cellStyle name="Entrada 4 2 2 2 5 6" xfId="24546"/>
    <cellStyle name="Entrada 4 2 2 2 5 7" xfId="29767"/>
    <cellStyle name="Entrada 4 2 2 2 5 8" xfId="31581"/>
    <cellStyle name="Entrada 4 2 2 2 5 9" xfId="35285"/>
    <cellStyle name="Entrada 4 2 2 2 6" xfId="3744"/>
    <cellStyle name="Entrada 4 2 2 2 6 2" xfId="6084"/>
    <cellStyle name="Entrada 4 2 2 2 6 2 2" xfId="15238"/>
    <cellStyle name="Entrada 4 2 2 2 6 2 3" xfId="22234"/>
    <cellStyle name="Entrada 4 2 2 2 6 2 4" xfId="24440"/>
    <cellStyle name="Entrada 4 2 2 2 6 2 5" xfId="33129"/>
    <cellStyle name="Entrada 4 2 2 2 6 2 6" xfId="36804"/>
    <cellStyle name="Entrada 4 2 2 2 6 2 7" xfId="39530"/>
    <cellStyle name="Entrada 4 2 2 2 6 3" xfId="12898"/>
    <cellStyle name="Entrada 4 2 2 2 6 4" xfId="19897"/>
    <cellStyle name="Entrada 4 2 2 2 6 5" xfId="17678"/>
    <cellStyle name="Entrada 4 2 2 2 6 6" xfId="28125"/>
    <cellStyle name="Entrada 4 2 2 2 6 7" xfId="26018"/>
    <cellStyle name="Entrada 4 2 2 2 6 8" xfId="31887"/>
    <cellStyle name="Entrada 4 2 2 2 6 9" xfId="31214"/>
    <cellStyle name="Entrada 4 2 2 2 7" xfId="6079"/>
    <cellStyle name="Entrada 4 2 2 2 7 2" xfId="15233"/>
    <cellStyle name="Entrada 4 2 2 2 7 3" xfId="22229"/>
    <cellStyle name="Entrada 4 2 2 2 7 4" xfId="29327"/>
    <cellStyle name="Entrada 4 2 2 2 7 5" xfId="33124"/>
    <cellStyle name="Entrada 4 2 2 2 7 6" xfId="36799"/>
    <cellStyle name="Entrada 4 2 2 2 7 7" xfId="39525"/>
    <cellStyle name="Entrada 4 2 2 2 8" xfId="10987"/>
    <cellStyle name="Entrada 4 2 2 2 9" xfId="15532"/>
    <cellStyle name="Entrada 4 2 2 3" xfId="2265"/>
    <cellStyle name="Entrada 4 2 2 3 10" xfId="17121"/>
    <cellStyle name="Entrada 4 2 2 3 11" xfId="25205"/>
    <cellStyle name="Entrada 4 2 2 3 12" xfId="30197"/>
    <cellStyle name="Entrada 4 2 2 3 13" xfId="34173"/>
    <cellStyle name="Entrada 4 2 2 3 14" xfId="37735"/>
    <cellStyle name="Entrada 4 2 2 3 2" xfId="2665"/>
    <cellStyle name="Entrada 4 2 2 3 2 2" xfId="6086"/>
    <cellStyle name="Entrada 4 2 2 3 2 2 2" xfId="15240"/>
    <cellStyle name="Entrada 4 2 2 3 2 2 3" xfId="22236"/>
    <cellStyle name="Entrada 4 2 2 3 2 2 4" xfId="9624"/>
    <cellStyle name="Entrada 4 2 2 3 2 2 5" xfId="33131"/>
    <cellStyle name="Entrada 4 2 2 3 2 2 6" xfId="36806"/>
    <cellStyle name="Entrada 4 2 2 3 2 2 7" xfId="39532"/>
    <cellStyle name="Entrada 4 2 2 3 2 3" xfId="11819"/>
    <cellStyle name="Entrada 4 2 2 3 2 4" xfId="18822"/>
    <cellStyle name="Entrada 4 2 2 3 2 5" xfId="24617"/>
    <cellStyle name="Entrada 4 2 2 3 2 6" xfId="17123"/>
    <cellStyle name="Entrada 4 2 2 3 2 7" xfId="30000"/>
    <cellStyle name="Entrada 4 2 2 3 2 8" xfId="33977"/>
    <cellStyle name="Entrada 4 2 2 3 2 9" xfId="37539"/>
    <cellStyle name="Entrada 4 2 2 3 3" xfId="3947"/>
    <cellStyle name="Entrada 4 2 2 3 3 2" xfId="6087"/>
    <cellStyle name="Entrada 4 2 2 3 3 2 2" xfId="15241"/>
    <cellStyle name="Entrada 4 2 2 3 3 2 3" xfId="22237"/>
    <cellStyle name="Entrada 4 2 2 3 3 2 4" xfId="17373"/>
    <cellStyle name="Entrada 4 2 2 3 3 2 5" xfId="33132"/>
    <cellStyle name="Entrada 4 2 2 3 3 2 6" xfId="36807"/>
    <cellStyle name="Entrada 4 2 2 3 3 2 7" xfId="39533"/>
    <cellStyle name="Entrada 4 2 2 3 3 3" xfId="13101"/>
    <cellStyle name="Entrada 4 2 2 3 3 4" xfId="20099"/>
    <cellStyle name="Entrada 4 2 2 3 3 5" xfId="17677"/>
    <cellStyle name="Entrada 4 2 2 3 3 6" xfId="29200"/>
    <cellStyle name="Entrada 4 2 2 3 3 7" xfId="25125"/>
    <cellStyle name="Entrada 4 2 2 3 3 8" xfId="33450"/>
    <cellStyle name="Entrada 4 2 2 3 3 9" xfId="37124"/>
    <cellStyle name="Entrada 4 2 2 3 4" xfId="4385"/>
    <cellStyle name="Entrada 4 2 2 3 4 2" xfId="6088"/>
    <cellStyle name="Entrada 4 2 2 3 4 2 2" xfId="15242"/>
    <cellStyle name="Entrada 4 2 2 3 4 2 3" xfId="22238"/>
    <cellStyle name="Entrada 4 2 2 3 4 2 4" xfId="29333"/>
    <cellStyle name="Entrada 4 2 2 3 4 2 5" xfId="33133"/>
    <cellStyle name="Entrada 4 2 2 3 4 2 6" xfId="36808"/>
    <cellStyle name="Entrada 4 2 2 3 4 2 7" xfId="39534"/>
    <cellStyle name="Entrada 4 2 2 3 4 3" xfId="13539"/>
    <cellStyle name="Entrada 4 2 2 3 4 4" xfId="20537"/>
    <cellStyle name="Entrada 4 2 2 3 4 5" xfId="27642"/>
    <cellStyle name="Entrada 4 2 2 3 4 6" xfId="17444"/>
    <cellStyle name="Entrada 4 2 2 3 4 7" xfId="9411"/>
    <cellStyle name="Entrada 4 2 2 3 4 8" xfId="31737"/>
    <cellStyle name="Entrada 4 2 2 3 4 9" xfId="35417"/>
    <cellStyle name="Entrada 4 2 2 3 5" xfId="4639"/>
    <cellStyle name="Entrada 4 2 2 3 5 2" xfId="6089"/>
    <cellStyle name="Entrada 4 2 2 3 5 2 2" xfId="15243"/>
    <cellStyle name="Entrada 4 2 2 3 5 2 3" xfId="22239"/>
    <cellStyle name="Entrada 4 2 2 3 5 2 4" xfId="29331"/>
    <cellStyle name="Entrada 4 2 2 3 5 2 5" xfId="33134"/>
    <cellStyle name="Entrada 4 2 2 3 5 2 6" xfId="36809"/>
    <cellStyle name="Entrada 4 2 2 3 5 2 7" xfId="39535"/>
    <cellStyle name="Entrada 4 2 2 3 5 3" xfId="13793"/>
    <cellStyle name="Entrada 4 2 2 3 5 4" xfId="20791"/>
    <cellStyle name="Entrada 4 2 2 3 5 5" xfId="24251"/>
    <cellStyle name="Entrada 4 2 2 3 5 6" xfId="29445"/>
    <cellStyle name="Entrada 4 2 2 3 5 7" xfId="25875"/>
    <cellStyle name="Entrada 4 2 2 3 5 8" xfId="32198"/>
    <cellStyle name="Entrada 4 2 2 3 5 9" xfId="35873"/>
    <cellStyle name="Entrada 4 2 2 3 6" xfId="4885"/>
    <cellStyle name="Entrada 4 2 2 3 6 2" xfId="6090"/>
    <cellStyle name="Entrada 4 2 2 3 6 2 2" xfId="15244"/>
    <cellStyle name="Entrada 4 2 2 3 6 2 3" xfId="22240"/>
    <cellStyle name="Entrada 4 2 2 3 6 2 4" xfId="24416"/>
    <cellStyle name="Entrada 4 2 2 3 6 2 5" xfId="33135"/>
    <cellStyle name="Entrada 4 2 2 3 6 2 6" xfId="36810"/>
    <cellStyle name="Entrada 4 2 2 3 6 2 7" xfId="39536"/>
    <cellStyle name="Entrada 4 2 2 3 6 3" xfId="14039"/>
    <cellStyle name="Entrada 4 2 2 3 6 4" xfId="21037"/>
    <cellStyle name="Entrada 4 2 2 3 6 5" xfId="22782"/>
    <cellStyle name="Entrada 4 2 2 3 6 6" xfId="29453"/>
    <cellStyle name="Entrada 4 2 2 3 6 7" xfId="31931"/>
    <cellStyle name="Entrada 4 2 2 3 6 8" xfId="35609"/>
    <cellStyle name="Entrada 4 2 2 3 6 9" xfId="38520"/>
    <cellStyle name="Entrada 4 2 2 3 7" xfId="6085"/>
    <cellStyle name="Entrada 4 2 2 3 7 2" xfId="15239"/>
    <cellStyle name="Entrada 4 2 2 3 7 3" xfId="22235"/>
    <cellStyle name="Entrada 4 2 2 3 7 4" xfId="29332"/>
    <cellStyle name="Entrada 4 2 2 3 7 5" xfId="33130"/>
    <cellStyle name="Entrada 4 2 2 3 7 6" xfId="36805"/>
    <cellStyle name="Entrada 4 2 2 3 7 7" xfId="39531"/>
    <cellStyle name="Entrada 4 2 2 3 8" xfId="11419"/>
    <cellStyle name="Entrada 4 2 2 3 9" xfId="18422"/>
    <cellStyle name="Entrada 4 2 2 4" xfId="1776"/>
    <cellStyle name="Entrada 4 2 2 4 10" xfId="23475"/>
    <cellStyle name="Entrada 4 2 2 4 11" xfId="25998"/>
    <cellStyle name="Entrada 4 2 2 4 12" xfId="26532"/>
    <cellStyle name="Entrada 4 2 2 4 13" xfId="31389"/>
    <cellStyle name="Entrada 4 2 2 4 14" xfId="35140"/>
    <cellStyle name="Entrada 4 2 2 4 2" xfId="2540"/>
    <cellStyle name="Entrada 4 2 2 4 2 2" xfId="6092"/>
    <cellStyle name="Entrada 4 2 2 4 2 2 2" xfId="15246"/>
    <cellStyle name="Entrada 4 2 2 4 2 2 3" xfId="22242"/>
    <cellStyle name="Entrada 4 2 2 4 2 2 4" xfId="24437"/>
    <cellStyle name="Entrada 4 2 2 4 2 2 5" xfId="33137"/>
    <cellStyle name="Entrada 4 2 2 4 2 2 6" xfId="36812"/>
    <cellStyle name="Entrada 4 2 2 4 2 2 7" xfId="39538"/>
    <cellStyle name="Entrada 4 2 2 4 2 3" xfId="11694"/>
    <cellStyle name="Entrada 4 2 2 4 2 4" xfId="18697"/>
    <cellStyle name="Entrada 4 2 2 4 2 5" xfId="22594"/>
    <cellStyle name="Entrada 4 2 2 4 2 6" xfId="23240"/>
    <cellStyle name="Entrada 4 2 2 4 2 7" xfId="30062"/>
    <cellStyle name="Entrada 4 2 2 4 2 8" xfId="34039"/>
    <cellStyle name="Entrada 4 2 2 4 2 9" xfId="37601"/>
    <cellStyle name="Entrada 4 2 2 4 3" xfId="3702"/>
    <cellStyle name="Entrada 4 2 2 4 3 2" xfId="6093"/>
    <cellStyle name="Entrada 4 2 2 4 3 2 2" xfId="15247"/>
    <cellStyle name="Entrada 4 2 2 4 3 2 3" xfId="22243"/>
    <cellStyle name="Entrada 4 2 2 4 3 2 4" xfId="24417"/>
    <cellStyle name="Entrada 4 2 2 4 3 2 5" xfId="33138"/>
    <cellStyle name="Entrada 4 2 2 4 3 2 6" xfId="36813"/>
    <cellStyle name="Entrada 4 2 2 4 3 2 7" xfId="39539"/>
    <cellStyle name="Entrada 4 2 2 4 3 3" xfId="12856"/>
    <cellStyle name="Entrada 4 2 2 4 3 4" xfId="19855"/>
    <cellStyle name="Entrada 4 2 2 4 3 5" xfId="22569"/>
    <cellStyle name="Entrada 4 2 2 4 3 6" xfId="29183"/>
    <cellStyle name="Entrada 4 2 2 4 3 7" xfId="29542"/>
    <cellStyle name="Entrada 4 2 2 4 3 8" xfId="33563"/>
    <cellStyle name="Entrada 4 2 2 4 3 9" xfId="37231"/>
    <cellStyle name="Entrada 4 2 2 4 4" xfId="4212"/>
    <cellStyle name="Entrada 4 2 2 4 4 2" xfId="6094"/>
    <cellStyle name="Entrada 4 2 2 4 4 2 2" xfId="15248"/>
    <cellStyle name="Entrada 4 2 2 4 4 2 3" xfId="22244"/>
    <cellStyle name="Entrada 4 2 2 4 4 2 4" xfId="24438"/>
    <cellStyle name="Entrada 4 2 2 4 4 2 5" xfId="33139"/>
    <cellStyle name="Entrada 4 2 2 4 4 2 6" xfId="36814"/>
    <cellStyle name="Entrada 4 2 2 4 4 2 7" xfId="39540"/>
    <cellStyle name="Entrada 4 2 2 4 4 3" xfId="13366"/>
    <cellStyle name="Entrada 4 2 2 4 4 4" xfId="20364"/>
    <cellStyle name="Entrada 4 2 2 4 4 5" xfId="9357"/>
    <cellStyle name="Entrada 4 2 2 4 4 6" xfId="25049"/>
    <cellStyle name="Entrada 4 2 2 4 4 7" xfId="27265"/>
    <cellStyle name="Entrada 4 2 2 4 4 8" xfId="17904"/>
    <cellStyle name="Entrada 4 2 2 4 4 9" xfId="31037"/>
    <cellStyle name="Entrada 4 2 2 4 5" xfId="3122"/>
    <cellStyle name="Entrada 4 2 2 4 5 2" xfId="6095"/>
    <cellStyle name="Entrada 4 2 2 4 5 2 2" xfId="15249"/>
    <cellStyle name="Entrada 4 2 2 4 5 2 3" xfId="22245"/>
    <cellStyle name="Entrada 4 2 2 4 5 2 4" xfId="17370"/>
    <cellStyle name="Entrada 4 2 2 4 5 2 5" xfId="33140"/>
    <cellStyle name="Entrada 4 2 2 4 5 2 6" xfId="36815"/>
    <cellStyle name="Entrada 4 2 2 4 5 2 7" xfId="39541"/>
    <cellStyle name="Entrada 4 2 2 4 5 3" xfId="12276"/>
    <cellStyle name="Entrada 4 2 2 4 5 4" xfId="19279"/>
    <cellStyle name="Entrada 4 2 2 4 5 5" xfId="28262"/>
    <cellStyle name="Entrada 4 2 2 4 5 6" xfId="21353"/>
    <cellStyle name="Entrada 4 2 2 4 5 7" xfId="28039"/>
    <cellStyle name="Entrada 4 2 2 4 5 8" xfId="25108"/>
    <cellStyle name="Entrada 4 2 2 4 5 9" xfId="28647"/>
    <cellStyle name="Entrada 4 2 2 4 6" xfId="4310"/>
    <cellStyle name="Entrada 4 2 2 4 6 2" xfId="6096"/>
    <cellStyle name="Entrada 4 2 2 4 6 2 2" xfId="15250"/>
    <cellStyle name="Entrada 4 2 2 4 6 2 3" xfId="22246"/>
    <cellStyle name="Entrada 4 2 2 4 6 2 4" xfId="9957"/>
    <cellStyle name="Entrada 4 2 2 4 6 2 5" xfId="33141"/>
    <cellStyle name="Entrada 4 2 2 4 6 2 6" xfId="36816"/>
    <cellStyle name="Entrada 4 2 2 4 6 2 7" xfId="39542"/>
    <cellStyle name="Entrada 4 2 2 4 6 3" xfId="13464"/>
    <cellStyle name="Entrada 4 2 2 4 6 4" xfId="20462"/>
    <cellStyle name="Entrada 4 2 2 4 6 5" xfId="27677"/>
    <cellStyle name="Entrada 4 2 2 4 6 6" xfId="28843"/>
    <cellStyle name="Entrada 4 2 2 4 6 7" xfId="25592"/>
    <cellStyle name="Entrada 4 2 2 4 6 8" xfId="29699"/>
    <cellStyle name="Entrada 4 2 2 4 6 9" xfId="33674"/>
    <cellStyle name="Entrada 4 2 2 4 7" xfId="6091"/>
    <cellStyle name="Entrada 4 2 2 4 7 2" xfId="15245"/>
    <cellStyle name="Entrada 4 2 2 4 7 3" xfId="22241"/>
    <cellStyle name="Entrada 4 2 2 4 7 4" xfId="10720"/>
    <cellStyle name="Entrada 4 2 2 4 7 5" xfId="33136"/>
    <cellStyle name="Entrada 4 2 2 4 7 6" xfId="36811"/>
    <cellStyle name="Entrada 4 2 2 4 7 7" xfId="39537"/>
    <cellStyle name="Entrada 4 2 2 4 8" xfId="10930"/>
    <cellStyle name="Entrada 4 2 2 4 9" xfId="9237"/>
    <cellStyle name="Entrada 4 2 2 5" xfId="2342"/>
    <cellStyle name="Entrada 4 2 2 5 10" xfId="22512"/>
    <cellStyle name="Entrada 4 2 2 5 11" xfId="20035"/>
    <cellStyle name="Entrada 4 2 2 5 12" xfId="30159"/>
    <cellStyle name="Entrada 4 2 2 5 13" xfId="31072"/>
    <cellStyle name="Entrada 4 2 2 5 14" xfId="34959"/>
    <cellStyle name="Entrada 4 2 2 5 2" xfId="2742"/>
    <cellStyle name="Entrada 4 2 2 5 2 2" xfId="6098"/>
    <cellStyle name="Entrada 4 2 2 5 2 2 2" xfId="15252"/>
    <cellStyle name="Entrada 4 2 2 5 2 2 3" xfId="22248"/>
    <cellStyle name="Entrada 4 2 2 5 2 2 4" xfId="17758"/>
    <cellStyle name="Entrada 4 2 2 5 2 2 5" xfId="33143"/>
    <cellStyle name="Entrada 4 2 2 5 2 2 6" xfId="36818"/>
    <cellStyle name="Entrada 4 2 2 5 2 2 7" xfId="39544"/>
    <cellStyle name="Entrada 4 2 2 5 2 3" xfId="11896"/>
    <cellStyle name="Entrada 4 2 2 5 2 4" xfId="18899"/>
    <cellStyle name="Entrada 4 2 2 5 2 5" xfId="23349"/>
    <cellStyle name="Entrada 4 2 2 5 2 6" xfId="26330"/>
    <cellStyle name="Entrada 4 2 2 5 2 7" xfId="17392"/>
    <cellStyle name="Entrada 4 2 2 5 2 8" xfId="31529"/>
    <cellStyle name="Entrada 4 2 2 5 2 9" xfId="35239"/>
    <cellStyle name="Entrada 4 2 2 5 3" xfId="4024"/>
    <cellStyle name="Entrada 4 2 2 5 3 2" xfId="6099"/>
    <cellStyle name="Entrada 4 2 2 5 3 2 2" xfId="15253"/>
    <cellStyle name="Entrada 4 2 2 5 3 2 3" xfId="22249"/>
    <cellStyle name="Entrada 4 2 2 5 3 2 4" xfId="29339"/>
    <cellStyle name="Entrada 4 2 2 5 3 2 5" xfId="33144"/>
    <cellStyle name="Entrada 4 2 2 5 3 2 6" xfId="36819"/>
    <cellStyle name="Entrada 4 2 2 5 3 2 7" xfId="39545"/>
    <cellStyle name="Entrada 4 2 2 5 3 3" xfId="13178"/>
    <cellStyle name="Entrada 4 2 2 5 3 4" xfId="20176"/>
    <cellStyle name="Entrada 4 2 2 5 3 5" xfId="24388"/>
    <cellStyle name="Entrada 4 2 2 5 3 6" xfId="18248"/>
    <cellStyle name="Entrada 4 2 2 5 3 7" xfId="22873"/>
    <cellStyle name="Entrada 4 2 2 5 3 8" xfId="31679"/>
    <cellStyle name="Entrada 4 2 2 5 3 9" xfId="35359"/>
    <cellStyle name="Entrada 4 2 2 5 4" xfId="4462"/>
    <cellStyle name="Entrada 4 2 2 5 4 2" xfId="6100"/>
    <cellStyle name="Entrada 4 2 2 5 4 2 2" xfId="15254"/>
    <cellStyle name="Entrada 4 2 2 5 4 2 3" xfId="22250"/>
    <cellStyle name="Entrada 4 2 2 5 4 2 4" xfId="24185"/>
    <cellStyle name="Entrada 4 2 2 5 4 2 5" xfId="33145"/>
    <cellStyle name="Entrada 4 2 2 5 4 2 6" xfId="36820"/>
    <cellStyle name="Entrada 4 2 2 5 4 2 7" xfId="39546"/>
    <cellStyle name="Entrada 4 2 2 5 4 3" xfId="13616"/>
    <cellStyle name="Entrada 4 2 2 5 4 4" xfId="20614"/>
    <cellStyle name="Entrada 4 2 2 5 4 5" xfId="27604"/>
    <cellStyle name="Entrada 4 2 2 5 4 6" xfId="28852"/>
    <cellStyle name="Entrada 4 2 2 5 4 7" xfId="28008"/>
    <cellStyle name="Entrada 4 2 2 5 4 8" xfId="29042"/>
    <cellStyle name="Entrada 4 2 2 5 4 9" xfId="25754"/>
    <cellStyle name="Entrada 4 2 2 5 5" xfId="4716"/>
    <cellStyle name="Entrada 4 2 2 5 5 2" xfId="6101"/>
    <cellStyle name="Entrada 4 2 2 5 5 2 2" xfId="15255"/>
    <cellStyle name="Entrada 4 2 2 5 5 2 3" xfId="22251"/>
    <cellStyle name="Entrada 4 2 2 5 5 2 4" xfId="17074"/>
    <cellStyle name="Entrada 4 2 2 5 5 2 5" xfId="33146"/>
    <cellStyle name="Entrada 4 2 2 5 5 2 6" xfId="36821"/>
    <cellStyle name="Entrada 4 2 2 5 5 2 7" xfId="39547"/>
    <cellStyle name="Entrada 4 2 2 5 5 3" xfId="13870"/>
    <cellStyle name="Entrada 4 2 2 5 5 4" xfId="20868"/>
    <cellStyle name="Entrada 4 2 2 5 5 5" xfId="27479"/>
    <cellStyle name="Entrada 4 2 2 5 5 6" xfId="24093"/>
    <cellStyle name="Entrada 4 2 2 5 5 7" xfId="28214"/>
    <cellStyle name="Entrada 4 2 2 5 5 8" xfId="15513"/>
    <cellStyle name="Entrada 4 2 2 5 5 9" xfId="31245"/>
    <cellStyle name="Entrada 4 2 2 5 6" xfId="4962"/>
    <cellStyle name="Entrada 4 2 2 5 6 2" xfId="6102"/>
    <cellStyle name="Entrada 4 2 2 5 6 2 2" xfId="15256"/>
    <cellStyle name="Entrada 4 2 2 5 6 2 3" xfId="22252"/>
    <cellStyle name="Entrada 4 2 2 5 6 2 4" xfId="28928"/>
    <cellStyle name="Entrada 4 2 2 5 6 2 5" xfId="33147"/>
    <cellStyle name="Entrada 4 2 2 5 6 2 6" xfId="36822"/>
    <cellStyle name="Entrada 4 2 2 5 6 2 7" xfId="39548"/>
    <cellStyle name="Entrada 4 2 2 5 6 3" xfId="14116"/>
    <cellStyle name="Entrada 4 2 2 5 6 4" xfId="21114"/>
    <cellStyle name="Entrada 4 2 2 5 6 5" xfId="27358"/>
    <cellStyle name="Entrada 4 2 2 5 6 6" xfId="28621"/>
    <cellStyle name="Entrada 4 2 2 5 6 7" xfId="32008"/>
    <cellStyle name="Entrada 4 2 2 5 6 8" xfId="35686"/>
    <cellStyle name="Entrada 4 2 2 5 6 9" xfId="38597"/>
    <cellStyle name="Entrada 4 2 2 5 7" xfId="6097"/>
    <cellStyle name="Entrada 4 2 2 5 7 2" xfId="15251"/>
    <cellStyle name="Entrada 4 2 2 5 7 3" xfId="22247"/>
    <cellStyle name="Entrada 4 2 2 5 7 4" xfId="29338"/>
    <cellStyle name="Entrada 4 2 2 5 7 5" xfId="33142"/>
    <cellStyle name="Entrada 4 2 2 5 7 6" xfId="36817"/>
    <cellStyle name="Entrada 4 2 2 5 7 7" xfId="39543"/>
    <cellStyle name="Entrada 4 2 2 5 8" xfId="11496"/>
    <cellStyle name="Entrada 4 2 2 5 9" xfId="18499"/>
    <cellStyle name="Entrada 4 2 2 6" xfId="1636"/>
    <cellStyle name="Entrada 4 2 2 6 10" xfId="15474"/>
    <cellStyle name="Entrada 4 2 2 6 11" xfId="25740"/>
    <cellStyle name="Entrada 4 2 2 6 12" xfId="9633"/>
    <cellStyle name="Entrada 4 2 2 6 13" xfId="34941"/>
    <cellStyle name="Entrada 4 2 2 6 2" xfId="3292"/>
    <cellStyle name="Entrada 4 2 2 6 2 2" xfId="6104"/>
    <cellStyle name="Entrada 4 2 2 6 2 2 2" xfId="15258"/>
    <cellStyle name="Entrada 4 2 2 6 2 2 3" xfId="22254"/>
    <cellStyle name="Entrada 4 2 2 6 2 2 4" xfId="29340"/>
    <cellStyle name="Entrada 4 2 2 6 2 2 5" xfId="33149"/>
    <cellStyle name="Entrada 4 2 2 6 2 2 6" xfId="36824"/>
    <cellStyle name="Entrada 4 2 2 6 2 2 7" xfId="39550"/>
    <cellStyle name="Entrada 4 2 2 6 2 3" xfId="12446"/>
    <cellStyle name="Entrada 4 2 2 6 2 4" xfId="19448"/>
    <cellStyle name="Entrada 4 2 2 6 2 5" xfId="28181"/>
    <cellStyle name="Entrada 4 2 2 6 2 6" xfId="17874"/>
    <cellStyle name="Entrada 4 2 2 6 2 7" xfId="29703"/>
    <cellStyle name="Entrada 4 2 2 6 2 8" xfId="33681"/>
    <cellStyle name="Entrada 4 2 2 6 2 9" xfId="37269"/>
    <cellStyle name="Entrada 4 2 2 6 3" xfId="2897"/>
    <cellStyle name="Entrada 4 2 2 6 3 2" xfId="6105"/>
    <cellStyle name="Entrada 4 2 2 6 3 2 2" xfId="15259"/>
    <cellStyle name="Entrada 4 2 2 6 3 2 3" xfId="22255"/>
    <cellStyle name="Entrada 4 2 2 6 3 2 4" xfId="29337"/>
    <cellStyle name="Entrada 4 2 2 6 3 2 5" xfId="33150"/>
    <cellStyle name="Entrada 4 2 2 6 3 2 6" xfId="36825"/>
    <cellStyle name="Entrada 4 2 2 6 3 2 7" xfId="39551"/>
    <cellStyle name="Entrada 4 2 2 6 3 3" xfId="12051"/>
    <cellStyle name="Entrada 4 2 2 6 3 4" xfId="19054"/>
    <cellStyle name="Entrada 4 2 2 6 3 5" xfId="28340"/>
    <cellStyle name="Entrada 4 2 2 6 3 6" xfId="24011"/>
    <cellStyle name="Entrada 4 2 2 6 3 7" xfId="29885"/>
    <cellStyle name="Entrada 4 2 2 6 3 8" xfId="33862"/>
    <cellStyle name="Entrada 4 2 2 6 3 9" xfId="37424"/>
    <cellStyle name="Entrada 4 2 2 6 4" xfId="4247"/>
    <cellStyle name="Entrada 4 2 2 6 4 2" xfId="6106"/>
    <cellStyle name="Entrada 4 2 2 6 4 2 2" xfId="15260"/>
    <cellStyle name="Entrada 4 2 2 6 4 2 3" xfId="22256"/>
    <cellStyle name="Entrada 4 2 2 6 4 2 4" xfId="22693"/>
    <cellStyle name="Entrada 4 2 2 6 4 2 5" xfId="33151"/>
    <cellStyle name="Entrada 4 2 2 6 4 2 6" xfId="36826"/>
    <cellStyle name="Entrada 4 2 2 6 4 2 7" xfId="39552"/>
    <cellStyle name="Entrada 4 2 2 6 4 3" xfId="13401"/>
    <cellStyle name="Entrada 4 2 2 6 4 4" xfId="20399"/>
    <cellStyle name="Entrada 4 2 2 6 4 5" xfId="17620"/>
    <cellStyle name="Entrada 4 2 2 6 4 6" xfId="9518"/>
    <cellStyle name="Entrada 4 2 2 6 4 7" xfId="24607"/>
    <cellStyle name="Entrada 4 2 2 6 4 8" xfId="31231"/>
    <cellStyle name="Entrada 4 2 2 6 4 9" xfId="31269"/>
    <cellStyle name="Entrada 4 2 2 6 5" xfId="2963"/>
    <cellStyle name="Entrada 4 2 2 6 5 2" xfId="6107"/>
    <cellStyle name="Entrada 4 2 2 6 5 2 2" xfId="15261"/>
    <cellStyle name="Entrada 4 2 2 6 5 2 3" xfId="22257"/>
    <cellStyle name="Entrada 4 2 2 6 5 2 4" xfId="23391"/>
    <cellStyle name="Entrada 4 2 2 6 5 2 5" xfId="33152"/>
    <cellStyle name="Entrada 4 2 2 6 5 2 6" xfId="36827"/>
    <cellStyle name="Entrada 4 2 2 6 5 2 7" xfId="39553"/>
    <cellStyle name="Entrada 4 2 2 6 5 3" xfId="12117"/>
    <cellStyle name="Entrada 4 2 2 6 5 4" xfId="19120"/>
    <cellStyle name="Entrada 4 2 2 6 5 5" xfId="24675"/>
    <cellStyle name="Entrada 4 2 2 6 5 6" xfId="22947"/>
    <cellStyle name="Entrada 4 2 2 6 5 7" xfId="26495"/>
    <cellStyle name="Entrada 4 2 2 6 5 8" xfId="29653"/>
    <cellStyle name="Entrada 4 2 2 6 5 9" xfId="32100"/>
    <cellStyle name="Entrada 4 2 2 6 6" xfId="6103"/>
    <cellStyle name="Entrada 4 2 2 6 6 2" xfId="15257"/>
    <cellStyle name="Entrada 4 2 2 6 6 3" xfId="22253"/>
    <cellStyle name="Entrada 4 2 2 6 6 4" xfId="29469"/>
    <cellStyle name="Entrada 4 2 2 6 6 5" xfId="33148"/>
    <cellStyle name="Entrada 4 2 2 6 6 6" xfId="36823"/>
    <cellStyle name="Entrada 4 2 2 6 6 7" xfId="39549"/>
    <cellStyle name="Entrada 4 2 2 6 7" xfId="10790"/>
    <cellStyle name="Entrada 4 2 2 6 8" xfId="9869"/>
    <cellStyle name="Entrada 4 2 2 6 9" xfId="28684"/>
    <cellStyle name="Entrada 4 2 2 7" xfId="2464"/>
    <cellStyle name="Entrada 4 2 2 7 2" xfId="6108"/>
    <cellStyle name="Entrada 4 2 2 7 2 2" xfId="15262"/>
    <cellStyle name="Entrada 4 2 2 7 2 3" xfId="22258"/>
    <cellStyle name="Entrada 4 2 2 7 2 4" xfId="29341"/>
    <cellStyle name="Entrada 4 2 2 7 2 5" xfId="33153"/>
    <cellStyle name="Entrada 4 2 2 7 2 6" xfId="36828"/>
    <cellStyle name="Entrada 4 2 2 7 2 7" xfId="39554"/>
    <cellStyle name="Entrada 4 2 2 7 3" xfId="11618"/>
    <cellStyle name="Entrada 4 2 2 7 4" xfId="18621"/>
    <cellStyle name="Entrada 4 2 2 7 5" xfId="19563"/>
    <cellStyle name="Entrada 4 2 2 7 6" xfId="26202"/>
    <cellStyle name="Entrada 4 2 2 7 7" xfId="23214"/>
    <cellStyle name="Entrada 4 2 2 7 8" xfId="34076"/>
    <cellStyle name="Entrada 4 2 2 7 9" xfId="37638"/>
    <cellStyle name="Entrada 4 2 2 8" xfId="2943"/>
    <cellStyle name="Entrada 4 2 2 8 2" xfId="6109"/>
    <cellStyle name="Entrada 4 2 2 8 2 2" xfId="15263"/>
    <cellStyle name="Entrada 4 2 2 8 2 3" xfId="22259"/>
    <cellStyle name="Entrada 4 2 2 8 2 4" xfId="29470"/>
    <cellStyle name="Entrada 4 2 2 8 2 5" xfId="33154"/>
    <cellStyle name="Entrada 4 2 2 8 2 6" xfId="36829"/>
    <cellStyle name="Entrada 4 2 2 8 2 7" xfId="39555"/>
    <cellStyle name="Entrada 4 2 2 8 3" xfId="12097"/>
    <cellStyle name="Entrada 4 2 2 8 4" xfId="19100"/>
    <cellStyle name="Entrada 4 2 2 8 5" xfId="17435"/>
    <cellStyle name="Entrada 4 2 2 8 6" xfId="23239"/>
    <cellStyle name="Entrada 4 2 2 8 7" xfId="29855"/>
    <cellStyle name="Entrada 4 2 2 8 8" xfId="31556"/>
    <cellStyle name="Entrada 4 2 2 8 9" xfId="35265"/>
    <cellStyle name="Entrada 4 2 2 9" xfId="2866"/>
    <cellStyle name="Entrada 4 2 2 9 2" xfId="6110"/>
    <cellStyle name="Entrada 4 2 2 9 2 2" xfId="15264"/>
    <cellStyle name="Entrada 4 2 2 9 2 3" xfId="22260"/>
    <cellStyle name="Entrada 4 2 2 9 2 4" xfId="17757"/>
    <cellStyle name="Entrada 4 2 2 9 2 5" xfId="33155"/>
    <cellStyle name="Entrada 4 2 2 9 2 6" xfId="36830"/>
    <cellStyle name="Entrada 4 2 2 9 2 7" xfId="39556"/>
    <cellStyle name="Entrada 4 2 2 9 3" xfId="12020"/>
    <cellStyle name="Entrada 4 2 2 9 4" xfId="19023"/>
    <cellStyle name="Entrada 4 2 2 9 5" xfId="9490"/>
    <cellStyle name="Entrada 4 2 2 9 6" xfId="26365"/>
    <cellStyle name="Entrada 4 2 2 9 7" xfId="23211"/>
    <cellStyle name="Entrada 4 2 2 9 8" xfId="9531"/>
    <cellStyle name="Entrada 4 2 2 9 9" xfId="31810"/>
    <cellStyle name="Entrada 4 2 20" xfId="38445"/>
    <cellStyle name="Entrada 4 2 3" xfId="1834"/>
    <cellStyle name="Entrada 4 2 3 10" xfId="28585"/>
    <cellStyle name="Entrada 4 2 3 11" xfId="28468"/>
    <cellStyle name="Entrada 4 2 3 12" xfId="28539"/>
    <cellStyle name="Entrada 4 2 3 13" xfId="29384"/>
    <cellStyle name="Entrada 4 2 3 14" xfId="31240"/>
    <cellStyle name="Entrada 4 2 3 2" xfId="2559"/>
    <cellStyle name="Entrada 4 2 3 2 2" xfId="6112"/>
    <cellStyle name="Entrada 4 2 3 2 2 2" xfId="15266"/>
    <cellStyle name="Entrada 4 2 3 2 2 3" xfId="22262"/>
    <cellStyle name="Entrada 4 2 3 2 2 4" xfId="17451"/>
    <cellStyle name="Entrada 4 2 3 2 2 5" xfId="33157"/>
    <cellStyle name="Entrada 4 2 3 2 2 6" xfId="36832"/>
    <cellStyle name="Entrada 4 2 3 2 2 7" xfId="39558"/>
    <cellStyle name="Entrada 4 2 3 2 3" xfId="11713"/>
    <cellStyle name="Entrada 4 2 3 2 4" xfId="18716"/>
    <cellStyle name="Entrada 4 2 3 2 5" xfId="17122"/>
    <cellStyle name="Entrada 4 2 3 2 6" xfId="10702"/>
    <cellStyle name="Entrada 4 2 3 2 7" xfId="30053"/>
    <cellStyle name="Entrada 4 2 3 2 8" xfId="25780"/>
    <cellStyle name="Entrada 4 2 3 2 9" xfId="34972"/>
    <cellStyle name="Entrada 4 2 3 3" xfId="3741"/>
    <cellStyle name="Entrada 4 2 3 3 2" xfId="6113"/>
    <cellStyle name="Entrada 4 2 3 3 2 2" xfId="15267"/>
    <cellStyle name="Entrada 4 2 3 3 2 3" xfId="22263"/>
    <cellStyle name="Entrada 4 2 3 3 2 4" xfId="24178"/>
    <cellStyle name="Entrada 4 2 3 3 2 5" xfId="33158"/>
    <cellStyle name="Entrada 4 2 3 3 2 6" xfId="36833"/>
    <cellStyle name="Entrada 4 2 3 3 2 7" xfId="39559"/>
    <cellStyle name="Entrada 4 2 3 3 3" xfId="12895"/>
    <cellStyle name="Entrada 4 2 3 3 4" xfId="19894"/>
    <cellStyle name="Entrada 4 2 3 3 5" xfId="27959"/>
    <cellStyle name="Entrada 4 2 3 3 6" xfId="26575"/>
    <cellStyle name="Entrada 4 2 3 3 7" xfId="24829"/>
    <cellStyle name="Entrada 4 2 3 3 8" xfId="33543"/>
    <cellStyle name="Entrada 4 2 3 3 9" xfId="37211"/>
    <cellStyle name="Entrada 4 2 3 4" xfId="4240"/>
    <cellStyle name="Entrada 4 2 3 4 2" xfId="6114"/>
    <cellStyle name="Entrada 4 2 3 4 2 2" xfId="15268"/>
    <cellStyle name="Entrada 4 2 3 4 2 3" xfId="22264"/>
    <cellStyle name="Entrada 4 2 3 4 2 4" xfId="29343"/>
    <cellStyle name="Entrada 4 2 3 4 2 5" xfId="33159"/>
    <cellStyle name="Entrada 4 2 3 4 2 6" xfId="36834"/>
    <cellStyle name="Entrada 4 2 3 4 2 7" xfId="39560"/>
    <cellStyle name="Entrada 4 2 3 4 3" xfId="13394"/>
    <cellStyle name="Entrada 4 2 3 4 4" xfId="20392"/>
    <cellStyle name="Entrada 4 2 3 4 5" xfId="27712"/>
    <cellStyle name="Entrada 4 2 3 4 6" xfId="17120"/>
    <cellStyle name="Entrada 4 2 3 4 7" xfId="17845"/>
    <cellStyle name="Entrada 4 2 3 4 8" xfId="25068"/>
    <cellStyle name="Entrada 4 2 3 4 9" xfId="26485"/>
    <cellStyle name="Entrada 4 2 3 5" xfId="2960"/>
    <cellStyle name="Entrada 4 2 3 5 2" xfId="6115"/>
    <cellStyle name="Entrada 4 2 3 5 2 2" xfId="15269"/>
    <cellStyle name="Entrada 4 2 3 5 2 3" xfId="22265"/>
    <cellStyle name="Entrada 4 2 3 5 2 4" xfId="29336"/>
    <cellStyle name="Entrada 4 2 3 5 2 5" xfId="33160"/>
    <cellStyle name="Entrada 4 2 3 5 2 6" xfId="36835"/>
    <cellStyle name="Entrada 4 2 3 5 2 7" xfId="39561"/>
    <cellStyle name="Entrada 4 2 3 5 3" xfId="12114"/>
    <cellStyle name="Entrada 4 2 3 5 4" xfId="19117"/>
    <cellStyle name="Entrada 4 2 3 5 5" xfId="24672"/>
    <cellStyle name="Entrada 4 2 3 5 6" xfId="17575"/>
    <cellStyle name="Entrada 4 2 3 5 7" xfId="29854"/>
    <cellStyle name="Entrada 4 2 3 5 8" xfId="33831"/>
    <cellStyle name="Entrada 4 2 3 5 9" xfId="37393"/>
    <cellStyle name="Entrada 4 2 3 6" xfId="4245"/>
    <cellStyle name="Entrada 4 2 3 6 2" xfId="6116"/>
    <cellStyle name="Entrada 4 2 3 6 2 2" xfId="15270"/>
    <cellStyle name="Entrada 4 2 3 6 2 3" xfId="22266"/>
    <cellStyle name="Entrada 4 2 3 6 2 4" xfId="18079"/>
    <cellStyle name="Entrada 4 2 3 6 2 5" xfId="33161"/>
    <cellStyle name="Entrada 4 2 3 6 2 6" xfId="36836"/>
    <cellStyle name="Entrada 4 2 3 6 2 7" xfId="39562"/>
    <cellStyle name="Entrada 4 2 3 6 3" xfId="13399"/>
    <cellStyle name="Entrada 4 2 3 6 4" xfId="20397"/>
    <cellStyle name="Entrada 4 2 3 6 5" xfId="9224"/>
    <cellStyle name="Entrada 4 2 3 6 6" xfId="17107"/>
    <cellStyle name="Entrada 4 2 3 6 7" xfId="27263"/>
    <cellStyle name="Entrada 4 2 3 6 8" xfId="35534"/>
    <cellStyle name="Entrada 4 2 3 6 9" xfId="38459"/>
    <cellStyle name="Entrada 4 2 3 7" xfId="6111"/>
    <cellStyle name="Entrada 4 2 3 7 2" xfId="15265"/>
    <cellStyle name="Entrada 4 2 3 7 3" xfId="22261"/>
    <cellStyle name="Entrada 4 2 3 7 4" xfId="29342"/>
    <cellStyle name="Entrada 4 2 3 7 5" xfId="33156"/>
    <cellStyle name="Entrada 4 2 3 7 6" xfId="36831"/>
    <cellStyle name="Entrada 4 2 3 7 7" xfId="39557"/>
    <cellStyle name="Entrada 4 2 3 8" xfId="10988"/>
    <cellStyle name="Entrada 4 2 3 9" xfId="15534"/>
    <cellStyle name="Entrada 4 2 4" xfId="2266"/>
    <cellStyle name="Entrada 4 2 4 10" xfId="9209"/>
    <cellStyle name="Entrada 4 2 4 11" xfId="26107"/>
    <cellStyle name="Entrada 4 2 4 12" xfId="28097"/>
    <cellStyle name="Entrada 4 2 4 13" xfId="30863"/>
    <cellStyle name="Entrada 4 2 4 14" xfId="35562"/>
    <cellStyle name="Entrada 4 2 4 2" xfId="2666"/>
    <cellStyle name="Entrada 4 2 4 2 2" xfId="6118"/>
    <cellStyle name="Entrada 4 2 4 2 2 2" xfId="15272"/>
    <cellStyle name="Entrada 4 2 4 2 2 3" xfId="22268"/>
    <cellStyle name="Entrada 4 2 4 2 2 4" xfId="23390"/>
    <cellStyle name="Entrada 4 2 4 2 2 5" xfId="33163"/>
    <cellStyle name="Entrada 4 2 4 2 2 6" xfId="36838"/>
    <cellStyle name="Entrada 4 2 4 2 2 7" xfId="39564"/>
    <cellStyle name="Entrada 4 2 4 2 3" xfId="11820"/>
    <cellStyle name="Entrada 4 2 4 2 4" xfId="18823"/>
    <cellStyle name="Entrada 4 2 4 2 5" xfId="24618"/>
    <cellStyle name="Entrada 4 2 4 2 6" xfId="26296"/>
    <cellStyle name="Entrada 4 2 4 2 7" xfId="24377"/>
    <cellStyle name="Entrada 4 2 4 2 8" xfId="31091"/>
    <cellStyle name="Entrada 4 2 4 2 9" xfId="34979"/>
    <cellStyle name="Entrada 4 2 4 3" xfId="3948"/>
    <cellStyle name="Entrada 4 2 4 3 2" xfId="6119"/>
    <cellStyle name="Entrada 4 2 4 3 2 2" xfId="15273"/>
    <cellStyle name="Entrada 4 2 4 3 2 3" xfId="22269"/>
    <cellStyle name="Entrada 4 2 4 3 2 4" xfId="29345"/>
    <cellStyle name="Entrada 4 2 4 3 2 5" xfId="33164"/>
    <cellStyle name="Entrada 4 2 4 3 2 6" xfId="36839"/>
    <cellStyle name="Entrada 4 2 4 3 2 7" xfId="39565"/>
    <cellStyle name="Entrada 4 2 4 3 3" xfId="13102"/>
    <cellStyle name="Entrada 4 2 4 3 4" xfId="20100"/>
    <cellStyle name="Entrada 4 2 4 3 5" xfId="27856"/>
    <cellStyle name="Entrada 4 2 4 3 6" xfId="29479"/>
    <cellStyle name="Entrada 4 2 4 3 7" xfId="17857"/>
    <cellStyle name="Entrada 4 2 4 3 8" xfId="33453"/>
    <cellStyle name="Entrada 4 2 4 3 9" xfId="37127"/>
    <cellStyle name="Entrada 4 2 4 4" xfId="4386"/>
    <cellStyle name="Entrada 4 2 4 4 2" xfId="6120"/>
    <cellStyle name="Entrada 4 2 4 4 2 2" xfId="15274"/>
    <cellStyle name="Entrada 4 2 4 4 2 3" xfId="22270"/>
    <cellStyle name="Entrada 4 2 4 4 2 4" xfId="29468"/>
    <cellStyle name="Entrada 4 2 4 4 2 5" xfId="33165"/>
    <cellStyle name="Entrada 4 2 4 4 2 6" xfId="36840"/>
    <cellStyle name="Entrada 4 2 4 4 2 7" xfId="39566"/>
    <cellStyle name="Entrada 4 2 4 4 3" xfId="13540"/>
    <cellStyle name="Entrada 4 2 4 4 4" xfId="20538"/>
    <cellStyle name="Entrada 4 2 4 4 5" xfId="22578"/>
    <cellStyle name="Entrada 4 2 4 4 6" xfId="9319"/>
    <cellStyle name="Entrada 4 2 4 4 7" xfId="31901"/>
    <cellStyle name="Entrada 4 2 4 4 8" xfId="9596"/>
    <cellStyle name="Entrada 4 2 4 4 9" xfId="29579"/>
    <cellStyle name="Entrada 4 2 4 5" xfId="4640"/>
    <cellStyle name="Entrada 4 2 4 5 2" xfId="6121"/>
    <cellStyle name="Entrada 4 2 4 5 2 2" xfId="15275"/>
    <cellStyle name="Entrada 4 2 4 5 2 3" xfId="22271"/>
    <cellStyle name="Entrada 4 2 4 5 2 4" xfId="22690"/>
    <cellStyle name="Entrada 4 2 4 5 2 5" xfId="33166"/>
    <cellStyle name="Entrada 4 2 4 5 2 6" xfId="36841"/>
    <cellStyle name="Entrada 4 2 4 5 2 7" xfId="39567"/>
    <cellStyle name="Entrada 4 2 4 5 3" xfId="13794"/>
    <cellStyle name="Entrada 4 2 4 5 4" xfId="20792"/>
    <cellStyle name="Entrada 4 2 4 5 5" xfId="27517"/>
    <cellStyle name="Entrada 4 2 4 5 6" xfId="29260"/>
    <cellStyle name="Entrada 4 2 4 5 7" xfId="26822"/>
    <cellStyle name="Entrada 4 2 4 5 8" xfId="32201"/>
    <cellStyle name="Entrada 4 2 4 5 9" xfId="35876"/>
    <cellStyle name="Entrada 4 2 4 6" xfId="4886"/>
    <cellStyle name="Entrada 4 2 4 6 2" xfId="6122"/>
    <cellStyle name="Entrada 4 2 4 6 2 2" xfId="15276"/>
    <cellStyle name="Entrada 4 2 4 6 2 3" xfId="22272"/>
    <cellStyle name="Entrada 4 2 4 6 2 4" xfId="29346"/>
    <cellStyle name="Entrada 4 2 4 6 2 5" xfId="33167"/>
    <cellStyle name="Entrada 4 2 4 6 2 6" xfId="36842"/>
    <cellStyle name="Entrada 4 2 4 6 2 7" xfId="39568"/>
    <cellStyle name="Entrada 4 2 4 6 3" xfId="14040"/>
    <cellStyle name="Entrada 4 2 4 6 4" xfId="21038"/>
    <cellStyle name="Entrada 4 2 4 6 5" xfId="27396"/>
    <cellStyle name="Entrada 4 2 4 6 6" xfId="29281"/>
    <cellStyle name="Entrada 4 2 4 6 7" xfId="31932"/>
    <cellStyle name="Entrada 4 2 4 6 8" xfId="35610"/>
    <cellStyle name="Entrada 4 2 4 6 9" xfId="38521"/>
    <cellStyle name="Entrada 4 2 4 7" xfId="6117"/>
    <cellStyle name="Entrada 4 2 4 7 2" xfId="15271"/>
    <cellStyle name="Entrada 4 2 4 7 3" xfId="22267"/>
    <cellStyle name="Entrada 4 2 4 7 4" xfId="29471"/>
    <cellStyle name="Entrada 4 2 4 7 5" xfId="33162"/>
    <cellStyle name="Entrada 4 2 4 7 6" xfId="36837"/>
    <cellStyle name="Entrada 4 2 4 7 7" xfId="39563"/>
    <cellStyle name="Entrada 4 2 4 8" xfId="11420"/>
    <cellStyle name="Entrada 4 2 4 9" xfId="18423"/>
    <cellStyle name="Entrada 4 2 5" xfId="2092"/>
    <cellStyle name="Entrada 4 2 5 10" xfId="24587"/>
    <cellStyle name="Entrada 4 2 5 11" xfId="24569"/>
    <cellStyle name="Entrada 4 2 5 12" xfId="30839"/>
    <cellStyle name="Entrada 4 2 5 13" xfId="31442"/>
    <cellStyle name="Entrada 4 2 5 14" xfId="35151"/>
    <cellStyle name="Entrada 4 2 5 2" xfId="2592"/>
    <cellStyle name="Entrada 4 2 5 2 2" xfId="6124"/>
    <cellStyle name="Entrada 4 2 5 2 2 2" xfId="15278"/>
    <cellStyle name="Entrada 4 2 5 2 2 3" xfId="22274"/>
    <cellStyle name="Entrada 4 2 5 2 2 4" xfId="17570"/>
    <cellStyle name="Entrada 4 2 5 2 2 5" xfId="33169"/>
    <cellStyle name="Entrada 4 2 5 2 2 6" xfId="36844"/>
    <cellStyle name="Entrada 4 2 5 2 2 7" xfId="39570"/>
    <cellStyle name="Entrada 4 2 5 2 3" xfId="11746"/>
    <cellStyle name="Entrada 4 2 5 2 4" xfId="18749"/>
    <cellStyle name="Entrada 4 2 5 2 5" xfId="23362"/>
    <cellStyle name="Entrada 4 2 5 2 6" xfId="21230"/>
    <cellStyle name="Entrada 4 2 5 2 7" xfId="30037"/>
    <cellStyle name="Entrada 4 2 5 2 8" xfId="28450"/>
    <cellStyle name="Entrada 4 2 5 2 9" xfId="33625"/>
    <cellStyle name="Entrada 4 2 5 3" xfId="3839"/>
    <cellStyle name="Entrada 4 2 5 3 2" xfId="6125"/>
    <cellStyle name="Entrada 4 2 5 3 2 2" xfId="15279"/>
    <cellStyle name="Entrada 4 2 5 3 2 3" xfId="22275"/>
    <cellStyle name="Entrada 4 2 5 3 2 4" xfId="10135"/>
    <cellStyle name="Entrada 4 2 5 3 2 5" xfId="33170"/>
    <cellStyle name="Entrada 4 2 5 3 2 6" xfId="36845"/>
    <cellStyle name="Entrada 4 2 5 3 2 7" xfId="39571"/>
    <cellStyle name="Entrada 4 2 5 3 3" xfId="12993"/>
    <cellStyle name="Entrada 4 2 5 3 4" xfId="19992"/>
    <cellStyle name="Entrada 4 2 5 3 5" xfId="25290"/>
    <cellStyle name="Entrada 4 2 5 3 6" xfId="18224"/>
    <cellStyle name="Entrada 4 2 5 3 7" xfId="21223"/>
    <cellStyle name="Entrada 4 2 5 3 8" xfId="33498"/>
    <cellStyle name="Entrada 4 2 5 3 9" xfId="37166"/>
    <cellStyle name="Entrada 4 2 5 4" xfId="4303"/>
    <cellStyle name="Entrada 4 2 5 4 2" xfId="6126"/>
    <cellStyle name="Entrada 4 2 5 4 2 2" xfId="15280"/>
    <cellStyle name="Entrada 4 2 5 4 2 3" xfId="22276"/>
    <cellStyle name="Entrada 4 2 5 4 2 4" xfId="28875"/>
    <cellStyle name="Entrada 4 2 5 4 2 5" xfId="33171"/>
    <cellStyle name="Entrada 4 2 5 4 2 6" xfId="36846"/>
    <cellStyle name="Entrada 4 2 5 4 2 7" xfId="39572"/>
    <cellStyle name="Entrada 4 2 5 4 3" xfId="13457"/>
    <cellStyle name="Entrada 4 2 5 4 4" xfId="20455"/>
    <cellStyle name="Entrada 4 2 5 4 5" xfId="22974"/>
    <cellStyle name="Entrada 4 2 5 4 6" xfId="18272"/>
    <cellStyle name="Entrada 4 2 5 4 7" xfId="23307"/>
    <cellStyle name="Entrada 4 2 5 4 8" xfId="17898"/>
    <cellStyle name="Entrada 4 2 5 4 9" xfId="19615"/>
    <cellStyle name="Entrada 4 2 5 5" xfId="4574"/>
    <cellStyle name="Entrada 4 2 5 5 2" xfId="6127"/>
    <cellStyle name="Entrada 4 2 5 5 2 2" xfId="15281"/>
    <cellStyle name="Entrada 4 2 5 5 2 3" xfId="22277"/>
    <cellStyle name="Entrada 4 2 5 5 2 4" xfId="22575"/>
    <cellStyle name="Entrada 4 2 5 5 2 5" xfId="33172"/>
    <cellStyle name="Entrada 4 2 5 5 2 6" xfId="36847"/>
    <cellStyle name="Entrada 4 2 5 5 2 7" xfId="39573"/>
    <cellStyle name="Entrada 4 2 5 5 3" xfId="13728"/>
    <cellStyle name="Entrada 4 2 5 5 4" xfId="20726"/>
    <cellStyle name="Entrada 4 2 5 5 5" xfId="27550"/>
    <cellStyle name="Entrada 4 2 5 5 6" xfId="26722"/>
    <cellStyle name="Entrada 4 2 5 5 7" xfId="26838"/>
    <cellStyle name="Entrada 4 2 5 5 8" xfId="32231"/>
    <cellStyle name="Entrada 4 2 5 5 9" xfId="35906"/>
    <cellStyle name="Entrada 4 2 5 6" xfId="4824"/>
    <cellStyle name="Entrada 4 2 5 6 2" xfId="6128"/>
    <cellStyle name="Entrada 4 2 5 6 2 2" xfId="15282"/>
    <cellStyle name="Entrada 4 2 5 6 2 3" xfId="22278"/>
    <cellStyle name="Entrada 4 2 5 6 2 4" xfId="28185"/>
    <cellStyle name="Entrada 4 2 5 6 2 5" xfId="33173"/>
    <cellStyle name="Entrada 4 2 5 6 2 6" xfId="36848"/>
    <cellStyle name="Entrada 4 2 5 6 2 7" xfId="39574"/>
    <cellStyle name="Entrada 4 2 5 6 3" xfId="13978"/>
    <cellStyle name="Entrada 4 2 5 6 4" xfId="20976"/>
    <cellStyle name="Entrada 4 2 5 6 5" xfId="27425"/>
    <cellStyle name="Entrada 4 2 5 6 6" xfId="29276"/>
    <cellStyle name="Entrada 4 2 5 6 7" xfId="23121"/>
    <cellStyle name="Entrada 4 2 5 6 8" xfId="32116"/>
    <cellStyle name="Entrada 4 2 5 6 9" xfId="35791"/>
    <cellStyle name="Entrada 4 2 5 7" xfId="6123"/>
    <cellStyle name="Entrada 4 2 5 7 2" xfId="15277"/>
    <cellStyle name="Entrada 4 2 5 7 3" xfId="22273"/>
    <cellStyle name="Entrada 4 2 5 7 4" xfId="23377"/>
    <cellStyle name="Entrada 4 2 5 7 5" xfId="33168"/>
    <cellStyle name="Entrada 4 2 5 7 6" xfId="36843"/>
    <cellStyle name="Entrada 4 2 5 7 7" xfId="39569"/>
    <cellStyle name="Entrada 4 2 5 8" xfId="11246"/>
    <cellStyle name="Entrada 4 2 5 9" xfId="9445"/>
    <cellStyle name="Entrada 4 2 6" xfId="2241"/>
    <cellStyle name="Entrada 4 2 6 10" xfId="19519"/>
    <cellStyle name="Entrada 4 2 6 11" xfId="18293"/>
    <cellStyle name="Entrada 4 2 6 12" xfId="10034"/>
    <cellStyle name="Entrada 4 2 6 13" xfId="29621"/>
    <cellStyle name="Entrada 4 2 6 14" xfId="33606"/>
    <cellStyle name="Entrada 4 2 6 2" xfId="2641"/>
    <cellStyle name="Entrada 4 2 6 2 2" xfId="6130"/>
    <cellStyle name="Entrada 4 2 6 2 2 2" xfId="15284"/>
    <cellStyle name="Entrada 4 2 6 2 2 3" xfId="22280"/>
    <cellStyle name="Entrada 4 2 6 2 2 4" xfId="22551"/>
    <cellStyle name="Entrada 4 2 6 2 2 5" xfId="33175"/>
    <cellStyle name="Entrada 4 2 6 2 2 6" xfId="36850"/>
    <cellStyle name="Entrada 4 2 6 2 2 7" xfId="39576"/>
    <cellStyle name="Entrada 4 2 6 2 3" xfId="11795"/>
    <cellStyle name="Entrada 4 2 6 2 4" xfId="18798"/>
    <cellStyle name="Entrada 4 2 6 2 5" xfId="23188"/>
    <cellStyle name="Entrada 4 2 6 2 6" xfId="17777"/>
    <cellStyle name="Entrada 4 2 6 2 7" xfId="30012"/>
    <cellStyle name="Entrada 4 2 6 2 8" xfId="33989"/>
    <cellStyle name="Entrada 4 2 6 2 9" xfId="37551"/>
    <cellStyle name="Entrada 4 2 6 3" xfId="3923"/>
    <cellStyle name="Entrada 4 2 6 3 2" xfId="6131"/>
    <cellStyle name="Entrada 4 2 6 3 2 2" xfId="15285"/>
    <cellStyle name="Entrada 4 2 6 3 2 3" xfId="22281"/>
    <cellStyle name="Entrada 4 2 6 3 2 4" xfId="24187"/>
    <cellStyle name="Entrada 4 2 6 3 2 5" xfId="33176"/>
    <cellStyle name="Entrada 4 2 6 3 2 6" xfId="36851"/>
    <cellStyle name="Entrada 4 2 6 3 2 7" xfId="39577"/>
    <cellStyle name="Entrada 4 2 6 3 3" xfId="13077"/>
    <cellStyle name="Entrada 4 2 6 3 4" xfId="20075"/>
    <cellStyle name="Entrada 4 2 6 3 5" xfId="17607"/>
    <cellStyle name="Entrada 4 2 6 3 6" xfId="19513"/>
    <cellStyle name="Entrada 4 2 6 3 7" xfId="23385"/>
    <cellStyle name="Entrada 4 2 6 3 8" xfId="22854"/>
    <cellStyle name="Entrada 4 2 6 3 9" xfId="31262"/>
    <cellStyle name="Entrada 4 2 6 4" xfId="4361"/>
    <cellStyle name="Entrada 4 2 6 4 2" xfId="6132"/>
    <cellStyle name="Entrada 4 2 6 4 2 2" xfId="15286"/>
    <cellStyle name="Entrada 4 2 6 4 2 3" xfId="22282"/>
    <cellStyle name="Entrada 4 2 6 4 2 4" xfId="22684"/>
    <cellStyle name="Entrada 4 2 6 4 2 5" xfId="33177"/>
    <cellStyle name="Entrada 4 2 6 4 2 6" xfId="36852"/>
    <cellStyle name="Entrada 4 2 6 4 2 7" xfId="39578"/>
    <cellStyle name="Entrada 4 2 6 4 3" xfId="13515"/>
    <cellStyle name="Entrada 4 2 6 4 4" xfId="20513"/>
    <cellStyle name="Entrada 4 2 6 4 5" xfId="27647"/>
    <cellStyle name="Entrada 4 2 6 4 6" xfId="20057"/>
    <cellStyle name="Entrada 4 2 6 4 7" xfId="9641"/>
    <cellStyle name="Entrada 4 2 6 4 8" xfId="25958"/>
    <cellStyle name="Entrada 4 2 6 4 9" xfId="25757"/>
    <cellStyle name="Entrada 4 2 6 5" xfId="4615"/>
    <cellStyle name="Entrada 4 2 6 5 2" xfId="6133"/>
    <cellStyle name="Entrada 4 2 6 5 2 2" xfId="15287"/>
    <cellStyle name="Entrada 4 2 6 5 2 3" xfId="22283"/>
    <cellStyle name="Entrada 4 2 6 5 2 4" xfId="27223"/>
    <cellStyle name="Entrada 4 2 6 5 2 5" xfId="33178"/>
    <cellStyle name="Entrada 4 2 6 5 2 6" xfId="36853"/>
    <cellStyle name="Entrada 4 2 6 5 2 7" xfId="39579"/>
    <cellStyle name="Entrada 4 2 6 5 3" xfId="13769"/>
    <cellStyle name="Entrada 4 2 6 5 4" xfId="20767"/>
    <cellStyle name="Entrada 4 2 6 5 5" xfId="27529"/>
    <cellStyle name="Entrada 4 2 6 5 6" xfId="24197"/>
    <cellStyle name="Entrada 4 2 6 5 7" xfId="26828"/>
    <cellStyle name="Entrada 4 2 6 5 8" xfId="32212"/>
    <cellStyle name="Entrada 4 2 6 5 9" xfId="35887"/>
    <cellStyle name="Entrada 4 2 6 6" xfId="4861"/>
    <cellStyle name="Entrada 4 2 6 6 2" xfId="6134"/>
    <cellStyle name="Entrada 4 2 6 6 2 2" xfId="15288"/>
    <cellStyle name="Entrada 4 2 6 6 2 3" xfId="22284"/>
    <cellStyle name="Entrada 4 2 6 6 2 4" xfId="19491"/>
    <cellStyle name="Entrada 4 2 6 6 2 5" xfId="33179"/>
    <cellStyle name="Entrada 4 2 6 6 2 6" xfId="36854"/>
    <cellStyle name="Entrada 4 2 6 6 2 7" xfId="39580"/>
    <cellStyle name="Entrada 4 2 6 6 3" xfId="14015"/>
    <cellStyle name="Entrada 4 2 6 6 4" xfId="21013"/>
    <cellStyle name="Entrada 4 2 6 6 5" xfId="17418"/>
    <cellStyle name="Entrada 4 2 6 6 6" xfId="10046"/>
    <cellStyle name="Entrada 4 2 6 6 7" xfId="25301"/>
    <cellStyle name="Entrada 4 2 6 6 8" xfId="35585"/>
    <cellStyle name="Entrada 4 2 6 6 9" xfId="38496"/>
    <cellStyle name="Entrada 4 2 6 7" xfId="6129"/>
    <cellStyle name="Entrada 4 2 6 7 2" xfId="15283"/>
    <cellStyle name="Entrada 4 2 6 7 3" xfId="22279"/>
    <cellStyle name="Entrada 4 2 6 7 4" xfId="27222"/>
    <cellStyle name="Entrada 4 2 6 7 5" xfId="33174"/>
    <cellStyle name="Entrada 4 2 6 7 6" xfId="36849"/>
    <cellStyle name="Entrada 4 2 6 7 7" xfId="39575"/>
    <cellStyle name="Entrada 4 2 6 8" xfId="11395"/>
    <cellStyle name="Entrada 4 2 6 9" xfId="18398"/>
    <cellStyle name="Entrada 4 2 7" xfId="1635"/>
    <cellStyle name="Entrada 4 2 7 10" xfId="29054"/>
    <cellStyle name="Entrada 4 2 7 11" xfId="26048"/>
    <cellStyle name="Entrada 4 2 7 12" xfId="34927"/>
    <cellStyle name="Entrada 4 2 7 13" xfId="38390"/>
    <cellStyle name="Entrada 4 2 7 2" xfId="3291"/>
    <cellStyle name="Entrada 4 2 7 2 2" xfId="6136"/>
    <cellStyle name="Entrada 4 2 7 2 2 2" xfId="15290"/>
    <cellStyle name="Entrada 4 2 7 2 2 3" xfId="22286"/>
    <cellStyle name="Entrada 4 2 7 2 2 4" xfId="23306"/>
    <cellStyle name="Entrada 4 2 7 2 2 5" xfId="33181"/>
    <cellStyle name="Entrada 4 2 7 2 2 6" xfId="36856"/>
    <cellStyle name="Entrada 4 2 7 2 2 7" xfId="39582"/>
    <cellStyle name="Entrada 4 2 7 2 3" xfId="12445"/>
    <cellStyle name="Entrada 4 2 7 2 4" xfId="19447"/>
    <cellStyle name="Entrada 4 2 7 2 5" xfId="10254"/>
    <cellStyle name="Entrada 4 2 7 2 6" xfId="26469"/>
    <cellStyle name="Entrada 4 2 7 2 7" xfId="22898"/>
    <cellStyle name="Entrada 4 2 7 2 8" xfId="31127"/>
    <cellStyle name="Entrada 4 2 7 2 9" xfId="35008"/>
    <cellStyle name="Entrada 4 2 7 3" xfId="3189"/>
    <cellStyle name="Entrada 4 2 7 3 2" xfId="6137"/>
    <cellStyle name="Entrada 4 2 7 3 2 2" xfId="15291"/>
    <cellStyle name="Entrada 4 2 7 3 2 3" xfId="22287"/>
    <cellStyle name="Entrada 4 2 7 3 2 4" xfId="24146"/>
    <cellStyle name="Entrada 4 2 7 3 2 5" xfId="33182"/>
    <cellStyle name="Entrada 4 2 7 3 2 6" xfId="36857"/>
    <cellStyle name="Entrada 4 2 7 3 2 7" xfId="39583"/>
    <cellStyle name="Entrada 4 2 7 3 3" xfId="12343"/>
    <cellStyle name="Entrada 4 2 7 3 4" xfId="19346"/>
    <cellStyle name="Entrada 4 2 7 3 5" xfId="28232"/>
    <cellStyle name="Entrada 4 2 7 3 6" xfId="19603"/>
    <cellStyle name="Entrada 4 2 7 3 7" xfId="29746"/>
    <cellStyle name="Entrada 4 2 7 3 8" xfId="17900"/>
    <cellStyle name="Entrada 4 2 7 3 9" xfId="25798"/>
    <cellStyle name="Entrada 4 2 7 4" xfId="2916"/>
    <cellStyle name="Entrada 4 2 7 4 2" xfId="6138"/>
    <cellStyle name="Entrada 4 2 7 4 2 2" xfId="15292"/>
    <cellStyle name="Entrada 4 2 7 4 2 3" xfId="22288"/>
    <cellStyle name="Entrada 4 2 7 4 2 4" xfId="28626"/>
    <cellStyle name="Entrada 4 2 7 4 2 5" xfId="33183"/>
    <cellStyle name="Entrada 4 2 7 4 2 6" xfId="36858"/>
    <cellStyle name="Entrada 4 2 7 4 2 7" xfId="39584"/>
    <cellStyle name="Entrada 4 2 7 4 3" xfId="12070"/>
    <cellStyle name="Entrada 4 2 7 4 4" xfId="19073"/>
    <cellStyle name="Entrada 4 2 7 4 5" xfId="28328"/>
    <cellStyle name="Entrada 4 2 7 4 6" xfId="26378"/>
    <cellStyle name="Entrada 4 2 7 4 7" xfId="29876"/>
    <cellStyle name="Entrada 4 2 7 4 8" xfId="29660"/>
    <cellStyle name="Entrada 4 2 7 4 9" xfId="28803"/>
    <cellStyle name="Entrada 4 2 7 5" xfId="3063"/>
    <cellStyle name="Entrada 4 2 7 5 2" xfId="6139"/>
    <cellStyle name="Entrada 4 2 7 5 2 2" xfId="15293"/>
    <cellStyle name="Entrada 4 2 7 5 2 3" xfId="22289"/>
    <cellStyle name="Entrada 4 2 7 5 2 4" xfId="29347"/>
    <cellStyle name="Entrada 4 2 7 5 2 5" xfId="33184"/>
    <cellStyle name="Entrada 4 2 7 5 2 6" xfId="36859"/>
    <cellStyle name="Entrada 4 2 7 5 2 7" xfId="39585"/>
    <cellStyle name="Entrada 4 2 7 5 3" xfId="12217"/>
    <cellStyle name="Entrada 4 2 7 5 4" xfId="19220"/>
    <cellStyle name="Entrada 4 2 7 5 5" xfId="24173"/>
    <cellStyle name="Entrada 4 2 7 5 6" xfId="17622"/>
    <cellStyle name="Entrada 4 2 7 5 7" xfId="21226"/>
    <cellStyle name="Entrada 4 2 7 5 8" xfId="31571"/>
    <cellStyle name="Entrada 4 2 7 5 9" xfId="35281"/>
    <cellStyle name="Entrada 4 2 7 6" xfId="6135"/>
    <cellStyle name="Entrada 4 2 7 6 2" xfId="15289"/>
    <cellStyle name="Entrada 4 2 7 6 3" xfId="22285"/>
    <cellStyle name="Entrada 4 2 7 6 4" xfId="27221"/>
    <cellStyle name="Entrada 4 2 7 6 5" xfId="33180"/>
    <cellStyle name="Entrada 4 2 7 6 6" xfId="36855"/>
    <cellStyle name="Entrada 4 2 7 6 7" xfId="39581"/>
    <cellStyle name="Entrada 4 2 7 7" xfId="10789"/>
    <cellStyle name="Entrada 4 2 7 8" xfId="9874"/>
    <cellStyle name="Entrada 4 2 7 9" xfId="28683"/>
    <cellStyle name="Entrada 4 2 8" xfId="2463"/>
    <cellStyle name="Entrada 4 2 8 2" xfId="6140"/>
    <cellStyle name="Entrada 4 2 8 2 2" xfId="15294"/>
    <cellStyle name="Entrada 4 2 8 2 3" xfId="22290"/>
    <cellStyle name="Entrada 4 2 8 2 4" xfId="29344"/>
    <cellStyle name="Entrada 4 2 8 2 5" xfId="33185"/>
    <cellStyle name="Entrada 4 2 8 2 6" xfId="36860"/>
    <cellStyle name="Entrada 4 2 8 2 7" xfId="39586"/>
    <cellStyle name="Entrada 4 2 8 3" xfId="11617"/>
    <cellStyle name="Entrada 4 2 8 4" xfId="18620"/>
    <cellStyle name="Entrada 4 2 8 5" xfId="18335"/>
    <cellStyle name="Entrada 4 2 8 6" xfId="18127"/>
    <cellStyle name="Entrada 4 2 8 7" xfId="29098"/>
    <cellStyle name="Entrada 4 2 8 8" xfId="29632"/>
    <cellStyle name="Entrada 4 2 8 9" xfId="33618"/>
    <cellStyle name="Entrada 4 2 9" xfId="2942"/>
    <cellStyle name="Entrada 4 2 9 2" xfId="6141"/>
    <cellStyle name="Entrada 4 2 9 2 2" xfId="15295"/>
    <cellStyle name="Entrada 4 2 9 2 3" xfId="22291"/>
    <cellStyle name="Entrada 4 2 9 2 4" xfId="27226"/>
    <cellStyle name="Entrada 4 2 9 2 5" xfId="33186"/>
    <cellStyle name="Entrada 4 2 9 2 6" xfId="36861"/>
    <cellStyle name="Entrada 4 2 9 2 7" xfId="39587"/>
    <cellStyle name="Entrada 4 2 9 3" xfId="12096"/>
    <cellStyle name="Entrada 4 2 9 4" xfId="19099"/>
    <cellStyle name="Entrada 4 2 9 5" xfId="28318"/>
    <cellStyle name="Entrada 4 2 9 6" xfId="28080"/>
    <cellStyle name="Entrada 4 2 9 7" xfId="22856"/>
    <cellStyle name="Entrada 4 2 9 8" xfId="31555"/>
    <cellStyle name="Entrada 4 2 9 9" xfId="35264"/>
    <cellStyle name="Entrada 4 20" xfId="21372"/>
    <cellStyle name="Entrada 4 21" xfId="35572"/>
    <cellStyle name="Entrada 4 3" xfId="352"/>
    <cellStyle name="Entrada 4 3 10" xfId="3003"/>
    <cellStyle name="Entrada 4 3 10 2" xfId="6143"/>
    <cellStyle name="Entrada 4 3 10 2 2" xfId="15297"/>
    <cellStyle name="Entrada 4 3 10 2 3" xfId="22293"/>
    <cellStyle name="Entrada 4 3 10 2 4" xfId="28876"/>
    <cellStyle name="Entrada 4 3 10 2 5" xfId="33188"/>
    <cellStyle name="Entrada 4 3 10 2 6" xfId="36863"/>
    <cellStyle name="Entrada 4 3 10 2 7" xfId="39589"/>
    <cellStyle name="Entrada 4 3 10 3" xfId="12157"/>
    <cellStyle name="Entrada 4 3 10 4" xfId="19160"/>
    <cellStyle name="Entrada 4 3 10 5" xfId="24682"/>
    <cellStyle name="Entrada 4 3 10 6" xfId="26398"/>
    <cellStyle name="Entrada 4 3 10 7" xfId="29833"/>
    <cellStyle name="Entrada 4 3 10 8" xfId="33810"/>
    <cellStyle name="Entrada 4 3 10 9" xfId="37372"/>
    <cellStyle name="Entrada 4 3 11" xfId="4276"/>
    <cellStyle name="Entrada 4 3 11 2" xfId="6144"/>
    <cellStyle name="Entrada 4 3 11 2 2" xfId="15298"/>
    <cellStyle name="Entrada 4 3 11 2 3" xfId="22294"/>
    <cellStyle name="Entrada 4 3 11 2 4" xfId="27224"/>
    <cellStyle name="Entrada 4 3 11 2 5" xfId="33189"/>
    <cellStyle name="Entrada 4 3 11 2 6" xfId="36864"/>
    <cellStyle name="Entrada 4 3 11 2 7" xfId="39590"/>
    <cellStyle name="Entrada 4 3 11 3" xfId="13430"/>
    <cellStyle name="Entrada 4 3 11 4" xfId="20428"/>
    <cellStyle name="Entrada 4 3 11 5" xfId="9358"/>
    <cellStyle name="Entrada 4 3 11 6" xfId="26673"/>
    <cellStyle name="Entrada 4 3 11 7" xfId="22867"/>
    <cellStyle name="Entrada 4 3 11 8" xfId="31856"/>
    <cellStyle name="Entrada 4 3 11 9" xfId="35510"/>
    <cellStyle name="Entrada 4 3 12" xfId="6142"/>
    <cellStyle name="Entrada 4 3 12 2" xfId="15296"/>
    <cellStyle name="Entrada 4 3 12 3" xfId="22292"/>
    <cellStyle name="Entrada 4 3 12 4" xfId="27225"/>
    <cellStyle name="Entrada 4 3 12 5" xfId="33187"/>
    <cellStyle name="Entrada 4 3 12 6" xfId="36862"/>
    <cellStyle name="Entrada 4 3 12 7" xfId="39588"/>
    <cellStyle name="Entrada 4 3 13" xfId="9510"/>
    <cellStyle name="Entrada 4 3 14" xfId="17942"/>
    <cellStyle name="Entrada 4 3 15" xfId="24191"/>
    <cellStyle name="Entrada 4 3 16" xfId="28718"/>
    <cellStyle name="Entrada 4 3 17" xfId="29040"/>
    <cellStyle name="Entrada 4 3 18" xfId="31028"/>
    <cellStyle name="Entrada 4 3 19" xfId="31347"/>
    <cellStyle name="Entrada 4 3 2" xfId="1703"/>
    <cellStyle name="Entrada 4 3 2 10" xfId="28649"/>
    <cellStyle name="Entrada 4 3 2 11" xfId="18074"/>
    <cellStyle name="Entrada 4 3 2 12" xfId="30980"/>
    <cellStyle name="Entrada 4 3 2 13" xfId="34902"/>
    <cellStyle name="Entrada 4 3 2 14" xfId="38367"/>
    <cellStyle name="Entrada 4 3 2 2" xfId="2523"/>
    <cellStyle name="Entrada 4 3 2 2 2" xfId="6146"/>
    <cellStyle name="Entrada 4 3 2 2 2 2" xfId="15300"/>
    <cellStyle name="Entrada 4 3 2 2 2 3" xfId="22296"/>
    <cellStyle name="Entrada 4 3 2 2 2 4" xfId="19550"/>
    <cellStyle name="Entrada 4 3 2 2 2 5" xfId="33191"/>
    <cellStyle name="Entrada 4 3 2 2 2 6" xfId="36866"/>
    <cellStyle name="Entrada 4 3 2 2 2 7" xfId="39592"/>
    <cellStyle name="Entrada 4 3 2 2 3" xfId="11677"/>
    <cellStyle name="Entrada 4 3 2 2 4" xfId="18680"/>
    <cellStyle name="Entrada 4 3 2 2 5" xfId="19485"/>
    <cellStyle name="Entrada 4 3 2 2 6" xfId="26231"/>
    <cellStyle name="Entrada 4 3 2 2 7" xfId="30067"/>
    <cellStyle name="Entrada 4 3 2 2 8" xfId="26530"/>
    <cellStyle name="Entrada 4 3 2 2 9" xfId="9540"/>
    <cellStyle name="Entrada 4 3 2 3" xfId="3677"/>
    <cellStyle name="Entrada 4 3 2 3 2" xfId="6147"/>
    <cellStyle name="Entrada 4 3 2 3 2 2" xfId="15301"/>
    <cellStyle name="Entrada 4 3 2 3 2 3" xfId="22297"/>
    <cellStyle name="Entrada 4 3 2 3 2 4" xfId="23355"/>
    <cellStyle name="Entrada 4 3 2 3 2 5" xfId="33192"/>
    <cellStyle name="Entrada 4 3 2 3 2 6" xfId="36867"/>
    <cellStyle name="Entrada 4 3 2 3 2 7" xfId="39593"/>
    <cellStyle name="Entrada 4 3 2 3 3" xfId="12831"/>
    <cellStyle name="Entrada 4 3 2 3 4" xfId="19830"/>
    <cellStyle name="Entrada 4 3 2 3 5" xfId="25402"/>
    <cellStyle name="Entrada 4 3 2 3 6" xfId="26563"/>
    <cellStyle name="Entrada 4 3 2 3 7" xfId="19377"/>
    <cellStyle name="Entrada 4 3 2 3 8" xfId="31885"/>
    <cellStyle name="Entrada 4 3 2 3 9" xfId="26479"/>
    <cellStyle name="Entrada 4 3 2 4" xfId="4184"/>
    <cellStyle name="Entrada 4 3 2 4 2" xfId="6148"/>
    <cellStyle name="Entrada 4 3 2 4 2 2" xfId="15302"/>
    <cellStyle name="Entrada 4 3 2 4 2 3" xfId="22298"/>
    <cellStyle name="Entrada 4 3 2 4 2 4" xfId="23388"/>
    <cellStyle name="Entrada 4 3 2 4 2 5" xfId="33193"/>
    <cellStyle name="Entrada 4 3 2 4 2 6" xfId="36868"/>
    <cellStyle name="Entrada 4 3 2 4 2 7" xfId="39594"/>
    <cellStyle name="Entrada 4 3 2 4 3" xfId="13338"/>
    <cellStyle name="Entrada 4 3 2 4 4" xfId="20336"/>
    <cellStyle name="Entrada 4 3 2 4 5" xfId="27740"/>
    <cellStyle name="Entrada 4 3 2 4 6" xfId="23076"/>
    <cellStyle name="Entrada 4 3 2 4 7" xfId="29521"/>
    <cellStyle name="Entrada 4 3 2 4 8" xfId="31696"/>
    <cellStyle name="Entrada 4 3 2 4 9" xfId="35376"/>
    <cellStyle name="Entrada 4 3 2 5" xfId="3867"/>
    <cellStyle name="Entrada 4 3 2 5 2" xfId="6149"/>
    <cellStyle name="Entrada 4 3 2 5 2 2" xfId="15303"/>
    <cellStyle name="Entrada 4 3 2 5 2 3" xfId="22299"/>
    <cellStyle name="Entrada 4 3 2 5 2 4" xfId="29348"/>
    <cellStyle name="Entrada 4 3 2 5 2 5" xfId="33194"/>
    <cellStyle name="Entrada 4 3 2 5 2 6" xfId="36869"/>
    <cellStyle name="Entrada 4 3 2 5 2 7" xfId="39595"/>
    <cellStyle name="Entrada 4 3 2 5 3" xfId="13021"/>
    <cellStyle name="Entrada 4 3 2 5 4" xfId="20020"/>
    <cellStyle name="Entrada 4 3 2 5 5" xfId="17947"/>
    <cellStyle name="Entrada 4 3 2 5 6" xfId="17140"/>
    <cellStyle name="Entrada 4 3 2 5 7" xfId="22698"/>
    <cellStyle name="Entrada 4 3 2 5 8" xfId="33481"/>
    <cellStyle name="Entrada 4 3 2 5 9" xfId="37150"/>
    <cellStyle name="Entrada 4 3 2 6" xfId="4152"/>
    <cellStyle name="Entrada 4 3 2 6 2" xfId="6150"/>
    <cellStyle name="Entrada 4 3 2 6 2 2" xfId="15304"/>
    <cellStyle name="Entrada 4 3 2 6 2 3" xfId="22300"/>
    <cellStyle name="Entrada 4 3 2 6 2 4" xfId="29472"/>
    <cellStyle name="Entrada 4 3 2 6 2 5" xfId="33195"/>
    <cellStyle name="Entrada 4 3 2 6 2 6" xfId="36870"/>
    <cellStyle name="Entrada 4 3 2 6 2 7" xfId="39596"/>
    <cellStyle name="Entrada 4 3 2 6 3" xfId="13306"/>
    <cellStyle name="Entrada 4 3 2 6 4" xfId="20304"/>
    <cellStyle name="Entrada 4 3 2 6 5" xfId="23347"/>
    <cellStyle name="Entrada 4 3 2 6 6" xfId="25387"/>
    <cellStyle name="Entrada 4 3 2 6 7" xfId="17520"/>
    <cellStyle name="Entrada 4 3 2 6 8" xfId="30924"/>
    <cellStyle name="Entrada 4 3 2 6 9" xfId="31053"/>
    <cellStyle name="Entrada 4 3 2 7" xfId="6145"/>
    <cellStyle name="Entrada 4 3 2 7 2" xfId="15299"/>
    <cellStyle name="Entrada 4 3 2 7 3" xfId="22295"/>
    <cellStyle name="Entrada 4 3 2 7 4" xfId="23112"/>
    <cellStyle name="Entrada 4 3 2 7 5" xfId="33190"/>
    <cellStyle name="Entrada 4 3 2 7 6" xfId="36865"/>
    <cellStyle name="Entrada 4 3 2 7 7" xfId="39591"/>
    <cellStyle name="Entrada 4 3 2 8" xfId="10857"/>
    <cellStyle name="Entrada 4 3 2 9" xfId="9724"/>
    <cellStyle name="Entrada 4 3 3" xfId="2264"/>
    <cellStyle name="Entrada 4 3 3 10" xfId="17822"/>
    <cellStyle name="Entrada 4 3 3 11" xfId="29497"/>
    <cellStyle name="Entrada 4 3 3 12" xfId="23150"/>
    <cellStyle name="Entrada 4 3 3 13" xfId="29622"/>
    <cellStyle name="Entrada 4 3 3 14" xfId="25719"/>
    <cellStyle name="Entrada 4 3 3 2" xfId="2664"/>
    <cellStyle name="Entrada 4 3 3 2 2" xfId="6152"/>
    <cellStyle name="Entrada 4 3 3 2 2 2" xfId="15306"/>
    <cellStyle name="Entrada 4 3 3 2 2 3" xfId="22302"/>
    <cellStyle name="Entrada 4 3 3 2 2 4" xfId="24288"/>
    <cellStyle name="Entrada 4 3 3 2 2 5" xfId="33197"/>
    <cellStyle name="Entrada 4 3 3 2 2 6" xfId="36872"/>
    <cellStyle name="Entrada 4 3 3 2 2 7" xfId="39598"/>
    <cellStyle name="Entrada 4 3 3 2 3" xfId="11818"/>
    <cellStyle name="Entrada 4 3 3 2 4" xfId="18821"/>
    <cellStyle name="Entrada 4 3 3 2 5" xfId="24131"/>
    <cellStyle name="Entrada 4 3 3 2 6" xfId="17577"/>
    <cellStyle name="Entrada 4 3 3 2 7" xfId="29985"/>
    <cellStyle name="Entrada 4 3 3 2 8" xfId="33970"/>
    <cellStyle name="Entrada 4 3 3 2 9" xfId="37532"/>
    <cellStyle name="Entrada 4 3 3 3" xfId="3946"/>
    <cellStyle name="Entrada 4 3 3 3 2" xfId="6153"/>
    <cellStyle name="Entrada 4 3 3 3 2 2" xfId="15307"/>
    <cellStyle name="Entrada 4 3 3 3 2 3" xfId="22303"/>
    <cellStyle name="Entrada 4 3 3 3 2 4" xfId="22893"/>
    <cellStyle name="Entrada 4 3 3 3 2 5" xfId="33198"/>
    <cellStyle name="Entrada 4 3 3 3 2 6" xfId="36873"/>
    <cellStyle name="Entrada 4 3 3 3 2 7" xfId="39599"/>
    <cellStyle name="Entrada 4 3 3 3 3" xfId="13100"/>
    <cellStyle name="Entrada 4 3 3 3 4" xfId="20098"/>
    <cellStyle name="Entrada 4 3 3 3 5" xfId="27857"/>
    <cellStyle name="Entrada 4 3 3 3 6" xfId="23520"/>
    <cellStyle name="Entrada 4 3 3 3 7" xfId="26007"/>
    <cellStyle name="Entrada 4 3 3 3 8" xfId="30928"/>
    <cellStyle name="Entrada 4 3 3 3 9" xfId="34851"/>
    <cellStyle name="Entrada 4 3 3 4" xfId="4384"/>
    <cellStyle name="Entrada 4 3 3 4 2" xfId="6154"/>
    <cellStyle name="Entrada 4 3 3 4 2 2" xfId="15308"/>
    <cellStyle name="Entrada 4 3 3 4 2 3" xfId="22304"/>
    <cellStyle name="Entrada 4 3 3 4 2 4" xfId="27227"/>
    <cellStyle name="Entrada 4 3 3 4 2 5" xfId="33199"/>
    <cellStyle name="Entrada 4 3 3 4 2 6" xfId="36874"/>
    <cellStyle name="Entrada 4 3 3 4 2 7" xfId="39600"/>
    <cellStyle name="Entrada 4 3 3 4 3" xfId="13538"/>
    <cellStyle name="Entrada 4 3 3 4 4" xfId="20536"/>
    <cellStyle name="Entrada 4 3 3 4 5" xfId="17571"/>
    <cellStyle name="Entrada 4 3 3 4 6" xfId="18367"/>
    <cellStyle name="Entrada 4 3 3 4 7" xfId="18350"/>
    <cellStyle name="Entrada 4 3 3 4 8" xfId="31862"/>
    <cellStyle name="Entrada 4 3 3 4 9" xfId="35516"/>
    <cellStyle name="Entrada 4 3 3 5" xfId="4638"/>
    <cellStyle name="Entrada 4 3 3 5 2" xfId="6155"/>
    <cellStyle name="Entrada 4 3 3 5 2 2" xfId="15309"/>
    <cellStyle name="Entrada 4 3 3 5 2 3" xfId="22305"/>
    <cellStyle name="Entrada 4 3 3 5 2 4" xfId="28192"/>
    <cellStyle name="Entrada 4 3 3 5 2 5" xfId="33200"/>
    <cellStyle name="Entrada 4 3 3 5 2 6" xfId="36875"/>
    <cellStyle name="Entrada 4 3 3 5 2 7" xfId="39601"/>
    <cellStyle name="Entrada 4 3 3 5 3" xfId="13792"/>
    <cellStyle name="Entrada 4 3 3 5 4" xfId="20790"/>
    <cellStyle name="Entrada 4 3 3 5 5" xfId="27518"/>
    <cellStyle name="Entrada 4 3 3 5 6" xfId="22706"/>
    <cellStyle name="Entrada 4 3 3 5 7" xfId="26823"/>
    <cellStyle name="Entrada 4 3 3 5 8" xfId="31782"/>
    <cellStyle name="Entrada 4 3 3 5 9" xfId="35462"/>
    <cellStyle name="Entrada 4 3 3 6" xfId="4884"/>
    <cellStyle name="Entrada 4 3 3 6 2" xfId="6156"/>
    <cellStyle name="Entrada 4 3 3 6 2 2" xfId="15310"/>
    <cellStyle name="Entrada 4 3 3 6 2 3" xfId="22306"/>
    <cellStyle name="Entrada 4 3 3 6 2 4" xfId="27205"/>
    <cellStyle name="Entrada 4 3 3 6 2 5" xfId="33201"/>
    <cellStyle name="Entrada 4 3 3 6 2 6" xfId="36876"/>
    <cellStyle name="Entrada 4 3 3 6 2 7" xfId="39602"/>
    <cellStyle name="Entrada 4 3 3 6 3" xfId="14038"/>
    <cellStyle name="Entrada 4 3 3 6 4" xfId="21036"/>
    <cellStyle name="Entrada 4 3 3 6 5" xfId="27397"/>
    <cellStyle name="Entrada 4 3 3 6 6" xfId="24446"/>
    <cellStyle name="Entrada 4 3 3 6 7" xfId="31930"/>
    <cellStyle name="Entrada 4 3 3 6 8" xfId="35608"/>
    <cellStyle name="Entrada 4 3 3 6 9" xfId="38519"/>
    <cellStyle name="Entrada 4 3 3 7" xfId="6151"/>
    <cellStyle name="Entrada 4 3 3 7 2" xfId="15305"/>
    <cellStyle name="Entrada 4 3 3 7 3" xfId="22301"/>
    <cellStyle name="Entrada 4 3 3 7 4" xfId="24852"/>
    <cellStyle name="Entrada 4 3 3 7 5" xfId="33196"/>
    <cellStyle name="Entrada 4 3 3 7 6" xfId="36871"/>
    <cellStyle name="Entrada 4 3 3 7 7" xfId="39597"/>
    <cellStyle name="Entrada 4 3 3 8" xfId="11418"/>
    <cellStyle name="Entrada 4 3 3 9" xfId="18421"/>
    <cellStyle name="Entrada 4 3 4" xfId="1775"/>
    <cellStyle name="Entrada 4 3 4 10" xfId="28615"/>
    <cellStyle name="Entrada 4 3 4 11" xfId="23330"/>
    <cellStyle name="Entrada 4 3 4 12" xfId="30946"/>
    <cellStyle name="Entrada 4 3 4 13" xfId="29025"/>
    <cellStyle name="Entrada 4 3 4 14" xfId="29607"/>
    <cellStyle name="Entrada 4 3 4 2" xfId="2539"/>
    <cellStyle name="Entrada 4 3 4 2 2" xfId="6158"/>
    <cellStyle name="Entrada 4 3 4 2 2 2" xfId="15312"/>
    <cellStyle name="Entrada 4 3 4 2 2 3" xfId="22308"/>
    <cellStyle name="Entrada 4 3 4 2 2 4" xfId="17756"/>
    <cellStyle name="Entrada 4 3 4 2 2 5" xfId="33203"/>
    <cellStyle name="Entrada 4 3 4 2 2 6" xfId="36878"/>
    <cellStyle name="Entrada 4 3 4 2 2 7" xfId="39604"/>
    <cellStyle name="Entrada 4 3 4 2 3" xfId="11693"/>
    <cellStyle name="Entrada 4 3 4 2 4" xfId="18696"/>
    <cellStyle name="Entrada 4 3 4 2 5" xfId="9626"/>
    <cellStyle name="Entrada 4 3 4 2 6" xfId="26239"/>
    <cellStyle name="Entrada 4 3 4 2 7" xfId="30059"/>
    <cellStyle name="Entrada 4 3 4 2 8" xfId="34036"/>
    <cellStyle name="Entrada 4 3 4 2 9" xfId="37598"/>
    <cellStyle name="Entrada 4 3 4 3" xfId="3701"/>
    <cellStyle name="Entrada 4 3 4 3 2" xfId="6159"/>
    <cellStyle name="Entrada 4 3 4 3 2 2" xfId="15313"/>
    <cellStyle name="Entrada 4 3 4 3 2 3" xfId="22309"/>
    <cellStyle name="Entrada 4 3 4 3 2 4" xfId="27230"/>
    <cellStyle name="Entrada 4 3 4 3 2 5" xfId="33204"/>
    <cellStyle name="Entrada 4 3 4 3 2 6" xfId="36879"/>
    <cellStyle name="Entrada 4 3 4 3 2 7" xfId="39605"/>
    <cellStyle name="Entrada 4 3 4 3 3" xfId="12855"/>
    <cellStyle name="Entrada 4 3 4 3 4" xfId="19854"/>
    <cellStyle name="Entrada 4 3 4 3 5" xfId="27979"/>
    <cellStyle name="Entrada 4 3 4 3 6" xfId="24518"/>
    <cellStyle name="Entrada 4 3 4 3 7" xfId="17109"/>
    <cellStyle name="Entrada 4 3 4 3 8" xfId="25792"/>
    <cellStyle name="Entrada 4 3 4 3 9" xfId="18315"/>
    <cellStyle name="Entrada 4 3 4 4" xfId="4211"/>
    <cellStyle name="Entrada 4 3 4 4 2" xfId="6160"/>
    <cellStyle name="Entrada 4 3 4 4 2 2" xfId="15314"/>
    <cellStyle name="Entrada 4 3 4 4 2 3" xfId="22310"/>
    <cellStyle name="Entrada 4 3 4 4 2 4" xfId="9992"/>
    <cellStyle name="Entrada 4 3 4 4 2 5" xfId="33205"/>
    <cellStyle name="Entrada 4 3 4 4 2 6" xfId="36880"/>
    <cellStyle name="Entrada 4 3 4 4 2 7" xfId="39606"/>
    <cellStyle name="Entrada 4 3 4 4 3" xfId="13365"/>
    <cellStyle name="Entrada 4 3 4 4 4" xfId="20363"/>
    <cellStyle name="Entrada 4 3 4 4 5" xfId="17739"/>
    <cellStyle name="Entrada 4 3 4 4 6" xfId="28551"/>
    <cellStyle name="Entrada 4 3 4 4 7" xfId="26470"/>
    <cellStyle name="Entrada 4 3 4 4 8" xfId="33365"/>
    <cellStyle name="Entrada 4 3 4 4 9" xfId="37040"/>
    <cellStyle name="Entrada 4 3 4 5" xfId="3121"/>
    <cellStyle name="Entrada 4 3 4 5 2" xfId="6161"/>
    <cellStyle name="Entrada 4 3 4 5 2 2" xfId="15315"/>
    <cellStyle name="Entrada 4 3 4 5 2 3" xfId="22311"/>
    <cellStyle name="Entrada 4 3 4 5 2 4" xfId="28877"/>
    <cellStyle name="Entrada 4 3 4 5 2 5" xfId="33206"/>
    <cellStyle name="Entrada 4 3 4 5 2 6" xfId="36881"/>
    <cellStyle name="Entrada 4 3 4 5 2 7" xfId="39607"/>
    <cellStyle name="Entrada 4 3 4 5 3" xfId="12275"/>
    <cellStyle name="Entrada 4 3 4 5 4" xfId="19278"/>
    <cellStyle name="Entrada 4 3 4 5 5" xfId="17434"/>
    <cellStyle name="Entrada 4 3 4 5 6" xfId="28092"/>
    <cellStyle name="Entrada 4 3 4 5 7" xfId="29779"/>
    <cellStyle name="Entrada 4 3 4 5 8" xfId="33756"/>
    <cellStyle name="Entrada 4 3 4 5 9" xfId="37318"/>
    <cellStyle name="Entrada 4 3 4 6" xfId="4135"/>
    <cellStyle name="Entrada 4 3 4 6 2" xfId="6162"/>
    <cellStyle name="Entrada 4 3 4 6 2 2" xfId="15316"/>
    <cellStyle name="Entrada 4 3 4 6 2 3" xfId="22312"/>
    <cellStyle name="Entrada 4 3 4 6 2 4" xfId="27229"/>
    <cellStyle name="Entrada 4 3 4 6 2 5" xfId="33207"/>
    <cellStyle name="Entrada 4 3 4 6 2 6" xfId="36882"/>
    <cellStyle name="Entrada 4 3 4 6 2 7" xfId="39608"/>
    <cellStyle name="Entrada 4 3 4 6 3" xfId="13289"/>
    <cellStyle name="Entrada 4 3 4 6 4" xfId="20287"/>
    <cellStyle name="Entrada 4 3 4 6 5" xfId="22469"/>
    <cellStyle name="Entrada 4 3 4 6 6" xfId="10069"/>
    <cellStyle name="Entrada 4 3 4 6 7" xfId="17128"/>
    <cellStyle name="Entrada 4 3 4 6 8" xfId="33401"/>
    <cellStyle name="Entrada 4 3 4 6 9" xfId="37076"/>
    <cellStyle name="Entrada 4 3 4 7" xfId="6157"/>
    <cellStyle name="Entrada 4 3 4 7 2" xfId="15311"/>
    <cellStyle name="Entrada 4 3 4 7 3" xfId="22307"/>
    <cellStyle name="Entrada 4 3 4 7 4" xfId="28627"/>
    <cellStyle name="Entrada 4 3 4 7 5" xfId="33202"/>
    <cellStyle name="Entrada 4 3 4 7 6" xfId="36877"/>
    <cellStyle name="Entrada 4 3 4 7 7" xfId="39603"/>
    <cellStyle name="Entrada 4 3 4 8" xfId="10929"/>
    <cellStyle name="Entrada 4 3 4 9" xfId="9618"/>
    <cellStyle name="Entrada 4 3 5" xfId="2240"/>
    <cellStyle name="Entrada 4 3 5 10" xfId="17865"/>
    <cellStyle name="Entrada 4 3 5 11" xfId="25064"/>
    <cellStyle name="Entrada 4 3 5 12" xfId="30210"/>
    <cellStyle name="Entrada 4 3 5 13" xfId="34185"/>
    <cellStyle name="Entrada 4 3 5 14" xfId="37747"/>
    <cellStyle name="Entrada 4 3 5 2" xfId="2640"/>
    <cellStyle name="Entrada 4 3 5 2 2" xfId="6164"/>
    <cellStyle name="Entrada 4 3 5 2 2 2" xfId="15318"/>
    <cellStyle name="Entrada 4 3 5 2 2 3" xfId="22314"/>
    <cellStyle name="Entrada 4 3 5 2 2 4" xfId="24285"/>
    <cellStyle name="Entrada 4 3 5 2 2 5" xfId="33209"/>
    <cellStyle name="Entrada 4 3 5 2 2 6" xfId="36884"/>
    <cellStyle name="Entrada 4 3 5 2 2 7" xfId="39610"/>
    <cellStyle name="Entrada 4 3 5 2 3" xfId="11794"/>
    <cellStyle name="Entrada 4 3 5 2 4" xfId="18797"/>
    <cellStyle name="Entrada 4 3 5 2 5" xfId="17747"/>
    <cellStyle name="Entrada 4 3 5 2 6" xfId="26282"/>
    <cellStyle name="Entrada 4 3 5 2 7" xfId="30009"/>
    <cellStyle name="Entrada 4 3 5 2 8" xfId="33986"/>
    <cellStyle name="Entrada 4 3 5 2 9" xfId="37548"/>
    <cellStyle name="Entrada 4 3 5 3" xfId="3922"/>
    <cellStyle name="Entrada 4 3 5 3 2" xfId="6165"/>
    <cellStyle name="Entrada 4 3 5 3 2 2" xfId="15319"/>
    <cellStyle name="Entrada 4 3 5 3 2 3" xfId="22315"/>
    <cellStyle name="Entrada 4 3 5 3 2 4" xfId="28625"/>
    <cellStyle name="Entrada 4 3 5 3 2 5" xfId="33210"/>
    <cellStyle name="Entrada 4 3 5 3 2 6" xfId="36885"/>
    <cellStyle name="Entrada 4 3 5 3 2 7" xfId="39611"/>
    <cellStyle name="Entrada 4 3 5 3 3" xfId="13076"/>
    <cellStyle name="Entrada 4 3 5 3 4" xfId="20074"/>
    <cellStyle name="Entrada 4 3 5 3 5" xfId="27869"/>
    <cellStyle name="Entrada 4 3 5 3 6" xfId="29430"/>
    <cellStyle name="Entrada 4 3 5 3 7" xfId="17786"/>
    <cellStyle name="Entrada 4 3 5 3 8" xfId="23017"/>
    <cellStyle name="Entrada 4 3 5 3 9" xfId="31052"/>
    <cellStyle name="Entrada 4 3 5 4" xfId="4360"/>
    <cellStyle name="Entrada 4 3 5 4 2" xfId="6166"/>
    <cellStyle name="Entrada 4 3 5 4 2 2" xfId="15320"/>
    <cellStyle name="Entrada 4 3 5 4 2 3" xfId="22316"/>
    <cellStyle name="Entrada 4 3 5 4 2 4" xfId="29349"/>
    <cellStyle name="Entrada 4 3 5 4 2 5" xfId="33211"/>
    <cellStyle name="Entrada 4 3 5 4 2 6" xfId="36886"/>
    <cellStyle name="Entrada 4 3 5 4 2 7" xfId="39612"/>
    <cellStyle name="Entrada 4 3 5 4 3" xfId="13514"/>
    <cellStyle name="Entrada 4 3 5 4 4" xfId="20512"/>
    <cellStyle name="Entrada 4 3 5 4 5" xfId="24734"/>
    <cellStyle name="Entrada 4 3 5 4 6" xfId="24501"/>
    <cellStyle name="Entrada 4 3 5 4 7" xfId="24570"/>
    <cellStyle name="Entrada 4 3 5 4 8" xfId="31723"/>
    <cellStyle name="Entrada 4 3 5 4 9" xfId="35403"/>
    <cellStyle name="Entrada 4 3 5 5" xfId="4614"/>
    <cellStyle name="Entrada 4 3 5 5 2" xfId="6167"/>
    <cellStyle name="Entrada 4 3 5 5 2 2" xfId="15321"/>
    <cellStyle name="Entrada 4 3 5 5 2 3" xfId="22317"/>
    <cellStyle name="Entrada 4 3 5 5 2 4" xfId="10169"/>
    <cellStyle name="Entrada 4 3 5 5 2 5" xfId="33212"/>
    <cellStyle name="Entrada 4 3 5 5 2 6" xfId="36887"/>
    <cellStyle name="Entrada 4 3 5 5 2 7" xfId="39613"/>
    <cellStyle name="Entrada 4 3 5 5 3" xfId="13768"/>
    <cellStyle name="Entrada 4 3 5 5 4" xfId="20766"/>
    <cellStyle name="Entrada 4 3 5 5 5" xfId="27522"/>
    <cellStyle name="Entrada 4 3 5 5 6" xfId="29436"/>
    <cellStyle name="Entrada 4 3 5 5 7" xfId="25874"/>
    <cellStyle name="Entrada 4 3 5 5 8" xfId="10194"/>
    <cellStyle name="Entrada 4 3 5 5 9" xfId="25385"/>
    <cellStyle name="Entrada 4 3 5 6" xfId="4860"/>
    <cellStyle name="Entrada 4 3 5 6 2" xfId="6168"/>
    <cellStyle name="Entrada 4 3 5 6 2 2" xfId="15322"/>
    <cellStyle name="Entrada 4 3 5 6 2 3" xfId="22318"/>
    <cellStyle name="Entrada 4 3 5 6 2 4" xfId="24850"/>
    <cellStyle name="Entrada 4 3 5 6 2 5" xfId="33213"/>
    <cellStyle name="Entrada 4 3 5 6 2 6" xfId="36888"/>
    <cellStyle name="Entrada 4 3 5 6 2 7" xfId="39614"/>
    <cellStyle name="Entrada 4 3 5 6 3" xfId="14014"/>
    <cellStyle name="Entrada 4 3 5 6 4" xfId="21012"/>
    <cellStyle name="Entrada 4 3 5 6 5" xfId="27408"/>
    <cellStyle name="Entrada 4 3 5 6 6" xfId="26752"/>
    <cellStyle name="Entrada 4 3 5 6 7" xfId="25983"/>
    <cellStyle name="Entrada 4 3 5 6 8" xfId="35584"/>
    <cellStyle name="Entrada 4 3 5 6 9" xfId="38495"/>
    <cellStyle name="Entrada 4 3 5 7" xfId="6163"/>
    <cellStyle name="Entrada 4 3 5 7 2" xfId="15317"/>
    <cellStyle name="Entrada 4 3 5 7 3" xfId="22313"/>
    <cellStyle name="Entrada 4 3 5 7 4" xfId="18179"/>
    <cellStyle name="Entrada 4 3 5 7 5" xfId="33208"/>
    <cellStyle name="Entrada 4 3 5 7 6" xfId="36883"/>
    <cellStyle name="Entrada 4 3 5 7 7" xfId="39609"/>
    <cellStyle name="Entrada 4 3 5 8" xfId="11394"/>
    <cellStyle name="Entrada 4 3 5 9" xfId="18397"/>
    <cellStyle name="Entrada 4 3 6" xfId="1637"/>
    <cellStyle name="Entrada 4 3 6 10" xfId="18168"/>
    <cellStyle name="Entrada 4 3 6 11" xfId="30996"/>
    <cellStyle name="Entrada 4 3 6 12" xfId="34926"/>
    <cellStyle name="Entrada 4 3 6 13" xfId="38389"/>
    <cellStyle name="Entrada 4 3 6 2" xfId="3293"/>
    <cellStyle name="Entrada 4 3 6 2 2" xfId="6170"/>
    <cellStyle name="Entrada 4 3 6 2 2 2" xfId="15324"/>
    <cellStyle name="Entrada 4 3 6 2 2 3" xfId="22320"/>
    <cellStyle name="Entrada 4 3 6 2 2 4" xfId="28873"/>
    <cellStyle name="Entrada 4 3 6 2 2 5" xfId="33215"/>
    <cellStyle name="Entrada 4 3 6 2 2 6" xfId="36890"/>
    <cellStyle name="Entrada 4 3 6 2 2 7" xfId="39616"/>
    <cellStyle name="Entrada 4 3 6 2 3" xfId="12447"/>
    <cellStyle name="Entrada 4 3 6 2 4" xfId="19449"/>
    <cellStyle name="Entrada 4 3 6 2 5" xfId="22554"/>
    <cellStyle name="Entrada 4 3 6 2 6" xfId="26465"/>
    <cellStyle name="Entrada 4 3 6 2 7" xfId="23280"/>
    <cellStyle name="Entrada 4 3 6 2 8" xfId="26610"/>
    <cellStyle name="Entrada 4 3 6 2 9" xfId="35554"/>
    <cellStyle name="Entrada 4 3 6 3" xfId="2839"/>
    <cellStyle name="Entrada 4 3 6 3 2" xfId="6171"/>
    <cellStyle name="Entrada 4 3 6 3 2 2" xfId="15325"/>
    <cellStyle name="Entrada 4 3 6 3 2 3" xfId="22321"/>
    <cellStyle name="Entrada 4 3 6 3 2 4" xfId="24851"/>
    <cellStyle name="Entrada 4 3 6 3 2 5" xfId="33216"/>
    <cellStyle name="Entrada 4 3 6 3 2 6" xfId="36891"/>
    <cellStyle name="Entrada 4 3 6 3 2 7" xfId="39617"/>
    <cellStyle name="Entrada 4 3 6 3 3" xfId="11993"/>
    <cellStyle name="Entrada 4 3 6 3 4" xfId="18996"/>
    <cellStyle name="Entrada 4 3 6 3 5" xfId="24219"/>
    <cellStyle name="Entrada 4 3 6 3 6" xfId="24558"/>
    <cellStyle name="Entrada 4 3 6 3 7" xfId="17321"/>
    <cellStyle name="Entrada 4 3 6 3 8" xfId="24086"/>
    <cellStyle name="Entrada 4 3 6 3 9" xfId="31423"/>
    <cellStyle name="Entrada 4 3 6 4" xfId="2895"/>
    <cellStyle name="Entrada 4 3 6 4 2" xfId="6172"/>
    <cellStyle name="Entrada 4 3 6 4 2 2" xfId="15326"/>
    <cellStyle name="Entrada 4 3 6 4 2 3" xfId="22322"/>
    <cellStyle name="Entrada 4 3 6 4 2 4" xfId="28193"/>
    <cellStyle name="Entrada 4 3 6 4 2 5" xfId="33217"/>
    <cellStyle name="Entrada 4 3 6 4 2 6" xfId="36892"/>
    <cellStyle name="Entrada 4 3 6 4 2 7" xfId="39618"/>
    <cellStyle name="Entrada 4 3 6 4 3" xfId="12049"/>
    <cellStyle name="Entrada 4 3 6 4 4" xfId="19052"/>
    <cellStyle name="Entrada 4 3 6 4 5" xfId="28341"/>
    <cellStyle name="Entrada 4 3 6 4 6" xfId="26367"/>
    <cellStyle name="Entrada 4 3 6 4 7" xfId="17040"/>
    <cellStyle name="Entrada 4 3 6 4 8" xfId="31549"/>
    <cellStyle name="Entrada 4 3 6 4 9" xfId="35253"/>
    <cellStyle name="Entrada 4 3 6 5" xfId="2920"/>
    <cellStyle name="Entrada 4 3 6 5 2" xfId="6173"/>
    <cellStyle name="Entrada 4 3 6 5 2 2" xfId="15327"/>
    <cellStyle name="Entrada 4 3 6 5 2 3" xfId="22323"/>
    <cellStyle name="Entrada 4 3 6 5 2 4" xfId="27231"/>
    <cellStyle name="Entrada 4 3 6 5 2 5" xfId="33218"/>
    <cellStyle name="Entrada 4 3 6 5 2 6" xfId="36893"/>
    <cellStyle name="Entrada 4 3 6 5 2 7" xfId="39619"/>
    <cellStyle name="Entrada 4 3 6 5 3" xfId="12074"/>
    <cellStyle name="Entrada 4 3 6 5 4" xfId="19077"/>
    <cellStyle name="Entrada 4 3 6 5 5" xfId="17744"/>
    <cellStyle name="Entrada 4 3 6 5 6" xfId="9356"/>
    <cellStyle name="Entrada 4 3 6 5 7" xfId="25913"/>
    <cellStyle name="Entrada 4 3 6 5 8" xfId="33847"/>
    <cellStyle name="Entrada 4 3 6 5 9" xfId="37409"/>
    <cellStyle name="Entrada 4 3 6 6" xfId="6169"/>
    <cellStyle name="Entrada 4 3 6 6 2" xfId="15323"/>
    <cellStyle name="Entrada 4 3 6 6 3" xfId="22319"/>
    <cellStyle name="Entrada 4 3 6 6 4" xfId="27228"/>
    <cellStyle name="Entrada 4 3 6 6 5" xfId="33214"/>
    <cellStyle name="Entrada 4 3 6 6 6" xfId="36889"/>
    <cellStyle name="Entrada 4 3 6 6 7" xfId="39615"/>
    <cellStyle name="Entrada 4 3 6 7" xfId="10791"/>
    <cellStyle name="Entrada 4 3 6 8" xfId="9860"/>
    <cellStyle name="Entrada 4 3 6 9" xfId="24469"/>
    <cellStyle name="Entrada 4 3 7" xfId="2465"/>
    <cellStyle name="Entrada 4 3 7 2" xfId="6174"/>
    <cellStyle name="Entrada 4 3 7 2 2" xfId="15328"/>
    <cellStyle name="Entrada 4 3 7 2 3" xfId="22324"/>
    <cellStyle name="Entrada 4 3 7 2 4" xfId="23478"/>
    <cellStyle name="Entrada 4 3 7 2 5" xfId="33219"/>
    <cellStyle name="Entrada 4 3 7 2 6" xfId="36894"/>
    <cellStyle name="Entrada 4 3 7 2 7" xfId="39620"/>
    <cellStyle name="Entrada 4 3 7 3" xfId="11619"/>
    <cellStyle name="Entrada 4 3 7 4" xfId="18622"/>
    <cellStyle name="Entrada 4 3 7 5" xfId="23247"/>
    <cellStyle name="Entrada 4 3 7 6" xfId="19574"/>
    <cellStyle name="Entrada 4 3 7 7" xfId="22428"/>
    <cellStyle name="Entrada 4 3 7 8" xfId="25702"/>
    <cellStyle name="Entrada 4 3 7 9" xfId="34812"/>
    <cellStyle name="Entrada 4 3 8" xfId="2944"/>
    <cellStyle name="Entrada 4 3 8 2" xfId="6175"/>
    <cellStyle name="Entrada 4 3 8 2 2" xfId="15329"/>
    <cellStyle name="Entrada 4 3 8 2 3" xfId="22325"/>
    <cellStyle name="Entrada 4 3 8 2 4" xfId="29350"/>
    <cellStyle name="Entrada 4 3 8 2 5" xfId="33220"/>
    <cellStyle name="Entrada 4 3 8 2 6" xfId="36895"/>
    <cellStyle name="Entrada 4 3 8 2 7" xfId="39621"/>
    <cellStyle name="Entrada 4 3 8 3" xfId="12098"/>
    <cellStyle name="Entrada 4 3 8 4" xfId="19101"/>
    <cellStyle name="Entrada 4 3 8 5" xfId="28317"/>
    <cellStyle name="Entrada 4 3 8 6" xfId="24556"/>
    <cellStyle name="Entrada 4 3 8 7" xfId="29862"/>
    <cellStyle name="Entrada 4 3 8 8" xfId="33823"/>
    <cellStyle name="Entrada 4 3 8 9" xfId="37385"/>
    <cellStyle name="Entrada 4 3 9" xfId="3091"/>
    <cellStyle name="Entrada 4 3 9 2" xfId="6176"/>
    <cellStyle name="Entrada 4 3 9 2 2" xfId="15330"/>
    <cellStyle name="Entrada 4 3 9 2 3" xfId="22326"/>
    <cellStyle name="Entrada 4 3 9 2 4" xfId="29335"/>
    <cellStyle name="Entrada 4 3 9 2 5" xfId="33221"/>
    <cellStyle name="Entrada 4 3 9 2 6" xfId="36896"/>
    <cellStyle name="Entrada 4 3 9 2 7" xfId="39622"/>
    <cellStyle name="Entrada 4 3 9 3" xfId="12245"/>
    <cellStyle name="Entrada 4 3 9 4" xfId="19248"/>
    <cellStyle name="Entrada 4 3 9 5" xfId="22746"/>
    <cellStyle name="Entrada 4 3 9 6" xfId="25431"/>
    <cellStyle name="Entrada 4 3 9 7" xfId="29793"/>
    <cellStyle name="Entrada 4 3 9 8" xfId="29665"/>
    <cellStyle name="Entrada 4 3 9 9" xfId="33651"/>
    <cellStyle name="Entrada 4 4" xfId="1838"/>
    <cellStyle name="Entrada 4 4 10" xfId="28580"/>
    <cellStyle name="Entrada 4 4 11" xfId="28743"/>
    <cellStyle name="Entrada 4 4 12" xfId="25722"/>
    <cellStyle name="Entrada 4 4 13" xfId="25767"/>
    <cellStyle name="Entrada 4 4 14" xfId="34947"/>
    <cellStyle name="Entrada 4 4 2" xfId="2560"/>
    <cellStyle name="Entrada 4 4 2 2" xfId="6178"/>
    <cellStyle name="Entrada 4 4 2 2 2" xfId="15332"/>
    <cellStyle name="Entrada 4 4 2 2 3" xfId="22328"/>
    <cellStyle name="Entrada 4 4 2 2 4" xfId="27235"/>
    <cellStyle name="Entrada 4 4 2 2 5" xfId="33223"/>
    <cellStyle name="Entrada 4 4 2 2 6" xfId="36898"/>
    <cellStyle name="Entrada 4 4 2 2 7" xfId="39624"/>
    <cellStyle name="Entrada 4 4 2 3" xfId="11714"/>
    <cellStyle name="Entrada 4 4 2 4" xfId="18717"/>
    <cellStyle name="Entrada 4 4 2 5" xfId="17581"/>
    <cellStyle name="Entrada 4 4 2 6" xfId="26249"/>
    <cellStyle name="Entrada 4 4 2 7" xfId="24426"/>
    <cellStyle name="Entrada 4 4 2 8" xfId="34029"/>
    <cellStyle name="Entrada 4 4 2 9" xfId="37591"/>
    <cellStyle name="Entrada 4 4 3" xfId="3742"/>
    <cellStyle name="Entrada 4 4 3 2" xfId="6179"/>
    <cellStyle name="Entrada 4 4 3 2 2" xfId="15333"/>
    <cellStyle name="Entrada 4 4 3 2 3" xfId="22329"/>
    <cellStyle name="Entrada 4 4 3 2 4" xfId="24843"/>
    <cellStyle name="Entrada 4 4 3 2 5" xfId="33224"/>
    <cellStyle name="Entrada 4 4 3 2 6" xfId="36899"/>
    <cellStyle name="Entrada 4 4 3 2 7" xfId="39625"/>
    <cellStyle name="Entrada 4 4 3 3" xfId="12896"/>
    <cellStyle name="Entrada 4 4 3 4" xfId="19895"/>
    <cellStyle name="Entrada 4 4 3 5" xfId="17160"/>
    <cellStyle name="Entrada 4 4 3 6" xfId="25475"/>
    <cellStyle name="Entrada 4 4 3 7" xfId="28100"/>
    <cellStyle name="Entrada 4 4 3 8" xfId="26057"/>
    <cellStyle name="Entrada 4 4 3 9" xfId="28220"/>
    <cellStyle name="Entrada 4 4 4" xfId="4241"/>
    <cellStyle name="Entrada 4 4 4 2" xfId="6180"/>
    <cellStyle name="Entrada 4 4 4 2 2" xfId="15334"/>
    <cellStyle name="Entrada 4 4 4 2 3" xfId="22330"/>
    <cellStyle name="Entrada 4 4 4 2 4" xfId="23225"/>
    <cellStyle name="Entrada 4 4 4 2 5" xfId="33225"/>
    <cellStyle name="Entrada 4 4 4 2 6" xfId="36900"/>
    <cellStyle name="Entrada 4 4 4 2 7" xfId="39626"/>
    <cellStyle name="Entrada 4 4 4 3" xfId="13395"/>
    <cellStyle name="Entrada 4 4 4 4" xfId="20393"/>
    <cellStyle name="Entrada 4 4 4 5" xfId="21330"/>
    <cellStyle name="Entrada 4 4 4 6" xfId="19793"/>
    <cellStyle name="Entrada 4 4 4 7" xfId="27248"/>
    <cellStyle name="Entrada 4 4 4 8" xfId="23287"/>
    <cellStyle name="Entrada 4 4 4 9" xfId="21302"/>
    <cellStyle name="Entrada 4 4 5" xfId="4194"/>
    <cellStyle name="Entrada 4 4 5 2" xfId="6181"/>
    <cellStyle name="Entrada 4 4 5 2 2" xfId="15335"/>
    <cellStyle name="Entrada 4 4 5 2 3" xfId="22331"/>
    <cellStyle name="Entrada 4 4 5 2 4" xfId="24848"/>
    <cellStyle name="Entrada 4 4 5 2 5" xfId="33226"/>
    <cellStyle name="Entrada 4 4 5 2 6" xfId="36901"/>
    <cellStyle name="Entrada 4 4 5 2 7" xfId="39627"/>
    <cellStyle name="Entrada 4 4 5 3" xfId="13348"/>
    <cellStyle name="Entrada 4 4 5 4" xfId="20346"/>
    <cellStyle name="Entrada 4 4 5 5" xfId="22736"/>
    <cellStyle name="Entrada 4 4 5 6" xfId="29483"/>
    <cellStyle name="Entrada 4 4 5 7" xfId="28444"/>
    <cellStyle name="Entrada 4 4 5 8" xfId="31159"/>
    <cellStyle name="Entrada 4 4 5 9" xfId="35035"/>
    <cellStyle name="Entrada 4 4 6" xfId="3112"/>
    <cellStyle name="Entrada 4 4 6 2" xfId="6182"/>
    <cellStyle name="Entrada 4 4 6 2 2" xfId="15336"/>
    <cellStyle name="Entrada 4 4 6 2 3" xfId="22332"/>
    <cellStyle name="Entrada 4 4 6 2 4" xfId="18001"/>
    <cellStyle name="Entrada 4 4 6 2 5" xfId="33227"/>
    <cellStyle name="Entrada 4 4 6 2 6" xfId="36902"/>
    <cellStyle name="Entrada 4 4 6 2 7" xfId="39628"/>
    <cellStyle name="Entrada 4 4 6 3" xfId="12266"/>
    <cellStyle name="Entrada 4 4 6 4" xfId="19269"/>
    <cellStyle name="Entrada 4 4 6 5" xfId="24228"/>
    <cellStyle name="Entrada 4 4 6 6" xfId="23070"/>
    <cellStyle name="Entrada 4 4 6 7" xfId="29784"/>
    <cellStyle name="Entrada 4 4 6 8" xfId="30232"/>
    <cellStyle name="Entrada 4 4 6 9" xfId="34202"/>
    <cellStyle name="Entrada 4 4 7" xfId="6177"/>
    <cellStyle name="Entrada 4 4 7 2" xfId="15331"/>
    <cellStyle name="Entrada 4 4 7 3" xfId="22327"/>
    <cellStyle name="Entrada 4 4 7 4" xfId="19514"/>
    <cellStyle name="Entrada 4 4 7 5" xfId="33222"/>
    <cellStyle name="Entrada 4 4 7 6" xfId="36897"/>
    <cellStyle name="Entrada 4 4 7 7" xfId="39623"/>
    <cellStyle name="Entrada 4 4 8" xfId="10992"/>
    <cellStyle name="Entrada 4 4 9" xfId="15530"/>
    <cellStyle name="Entrada 4 5" xfId="2267"/>
    <cellStyle name="Entrada 4 5 10" xfId="10087"/>
    <cellStyle name="Entrada 4 5 11" xfId="17268"/>
    <cellStyle name="Entrada 4 5 12" xfId="30196"/>
    <cellStyle name="Entrada 4 5 13" xfId="31465"/>
    <cellStyle name="Entrada 4 5 14" xfId="35175"/>
    <cellStyle name="Entrada 4 5 2" xfId="2667"/>
    <cellStyle name="Entrada 4 5 2 2" xfId="6184"/>
    <cellStyle name="Entrada 4 5 2 2 2" xfId="15338"/>
    <cellStyle name="Entrada 4 5 2 2 3" xfId="22334"/>
    <cellStyle name="Entrada 4 5 2 2 4" xfId="28628"/>
    <cellStyle name="Entrada 4 5 2 2 5" xfId="33229"/>
    <cellStyle name="Entrada 4 5 2 2 6" xfId="36904"/>
    <cellStyle name="Entrada 4 5 2 2 7" xfId="39630"/>
    <cellStyle name="Entrada 4 5 2 3" xfId="11821"/>
    <cellStyle name="Entrada 4 5 2 4" xfId="18824"/>
    <cellStyle name="Entrada 4 5 2 5" xfId="24619"/>
    <cellStyle name="Entrada 4 5 2 6" xfId="10861"/>
    <cellStyle name="Entrada 4 5 2 7" xfId="29999"/>
    <cellStyle name="Entrada 4 5 2 8" xfId="33976"/>
    <cellStyle name="Entrada 4 5 2 9" xfId="37538"/>
    <cellStyle name="Entrada 4 5 3" xfId="3949"/>
    <cellStyle name="Entrada 4 5 3 2" xfId="6185"/>
    <cellStyle name="Entrada 4 5 3 2 2" xfId="15339"/>
    <cellStyle name="Entrada 4 5 3 2 3" xfId="22335"/>
    <cellStyle name="Entrada 4 5 3 2 4" xfId="24435"/>
    <cellStyle name="Entrada 4 5 3 2 5" xfId="33230"/>
    <cellStyle name="Entrada 4 5 3 2 6" xfId="36905"/>
    <cellStyle name="Entrada 4 5 3 2 7" xfId="39631"/>
    <cellStyle name="Entrada 4 5 3 3" xfId="13103"/>
    <cellStyle name="Entrada 4 5 3 4" xfId="20101"/>
    <cellStyle name="Entrada 4 5 3 5" xfId="22627"/>
    <cellStyle name="Entrada 4 5 3 6" xfId="17308"/>
    <cellStyle name="Entrada 4 5 3 7" xfId="25885"/>
    <cellStyle name="Entrada 4 5 3 8" xfId="22531"/>
    <cellStyle name="Entrada 4 5 3 9" xfId="31296"/>
    <cellStyle name="Entrada 4 5 4" xfId="4387"/>
    <cellStyle name="Entrada 4 5 4 2" xfId="6186"/>
    <cellStyle name="Entrada 4 5 4 2 2" xfId="15340"/>
    <cellStyle name="Entrada 4 5 4 2 3" xfId="22336"/>
    <cellStyle name="Entrada 4 5 4 2 4" xfId="27237"/>
    <cellStyle name="Entrada 4 5 4 2 5" xfId="33231"/>
    <cellStyle name="Entrada 4 5 4 2 6" xfId="36906"/>
    <cellStyle name="Entrada 4 5 4 2 7" xfId="39632"/>
    <cellStyle name="Entrada 4 5 4 3" xfId="13541"/>
    <cellStyle name="Entrada 4 5 4 4" xfId="20539"/>
    <cellStyle name="Entrada 4 5 4 5" xfId="18096"/>
    <cellStyle name="Entrada 4 5 4 6" xfId="25033"/>
    <cellStyle name="Entrada 4 5 4 7" xfId="25586"/>
    <cellStyle name="Entrada 4 5 4 8" xfId="26071"/>
    <cellStyle name="Entrada 4 5 4 9" xfId="30242"/>
    <cellStyle name="Entrada 4 5 5" xfId="4641"/>
    <cellStyle name="Entrada 4 5 5 2" xfId="6187"/>
    <cellStyle name="Entrada 4 5 5 2 2" xfId="15341"/>
    <cellStyle name="Entrada 4 5 5 2 3" xfId="22337"/>
    <cellStyle name="Entrada 4 5 5 2 4" xfId="15485"/>
    <cellStyle name="Entrada 4 5 5 2 5" xfId="33232"/>
    <cellStyle name="Entrada 4 5 5 2 6" xfId="36907"/>
    <cellStyle name="Entrada 4 5 5 2 7" xfId="39633"/>
    <cellStyle name="Entrada 4 5 5 3" xfId="13795"/>
    <cellStyle name="Entrada 4 5 5 4" xfId="20793"/>
    <cellStyle name="Entrada 4 5 5 5" xfId="17187"/>
    <cellStyle name="Entrada 4 5 5 6" xfId="29444"/>
    <cellStyle name="Entrada 4 5 5 7" xfId="28515"/>
    <cellStyle name="Entrada 4 5 5 8" xfId="31181"/>
    <cellStyle name="Entrada 4 5 5 9" xfId="35054"/>
    <cellStyle name="Entrada 4 5 6" xfId="4887"/>
    <cellStyle name="Entrada 4 5 6 2" xfId="6188"/>
    <cellStyle name="Entrada 4 5 6 2 2" xfId="15342"/>
    <cellStyle name="Entrada 4 5 6 2 3" xfId="22338"/>
    <cellStyle name="Entrada 4 5 6 2 4" xfId="28878"/>
    <cellStyle name="Entrada 4 5 6 2 5" xfId="33233"/>
    <cellStyle name="Entrada 4 5 6 2 6" xfId="36908"/>
    <cellStyle name="Entrada 4 5 6 2 7" xfId="39634"/>
    <cellStyle name="Entrada 4 5 6 3" xfId="14041"/>
    <cellStyle name="Entrada 4 5 6 4" xfId="21039"/>
    <cellStyle name="Entrada 4 5 6 5" xfId="9194"/>
    <cellStyle name="Entrada 4 5 6 6" xfId="29450"/>
    <cellStyle name="Entrada 4 5 6 7" xfId="31933"/>
    <cellStyle name="Entrada 4 5 6 8" xfId="35611"/>
    <cellStyle name="Entrada 4 5 6 9" xfId="38522"/>
    <cellStyle name="Entrada 4 5 7" xfId="6183"/>
    <cellStyle name="Entrada 4 5 7 2" xfId="15337"/>
    <cellStyle name="Entrada 4 5 7 3" xfId="22333"/>
    <cellStyle name="Entrada 4 5 7 4" xfId="18140"/>
    <cellStyle name="Entrada 4 5 7 5" xfId="33228"/>
    <cellStyle name="Entrada 4 5 7 6" xfId="36903"/>
    <cellStyle name="Entrada 4 5 7 7" xfId="39629"/>
    <cellStyle name="Entrada 4 5 8" xfId="11421"/>
    <cellStyle name="Entrada 4 5 9" xfId="18424"/>
    <cellStyle name="Entrada 4 6" xfId="2117"/>
    <cellStyle name="Entrada 4 6 10" xfId="28445"/>
    <cellStyle name="Entrada 4 6 11" xfId="10192"/>
    <cellStyle name="Entrada 4 6 12" xfId="30368"/>
    <cellStyle name="Entrada 4 6 13" xfId="28823"/>
    <cellStyle name="Entrada 4 6 14" xfId="29611"/>
    <cellStyle name="Entrada 4 6 2" xfId="2601"/>
    <cellStyle name="Entrada 4 6 2 2" xfId="6190"/>
    <cellStyle name="Entrada 4 6 2 2 2" xfId="15344"/>
    <cellStyle name="Entrada 4 6 2 2 3" xfId="22340"/>
    <cellStyle name="Entrada 4 6 2 2 4" xfId="28194"/>
    <cellStyle name="Entrada 4 6 2 2 5" xfId="33235"/>
    <cellStyle name="Entrada 4 6 2 2 6" xfId="36910"/>
    <cellStyle name="Entrada 4 6 2 2 7" xfId="39636"/>
    <cellStyle name="Entrada 4 6 2 3" xfId="11755"/>
    <cellStyle name="Entrada 4 6 2 4" xfId="18758"/>
    <cellStyle name="Entrada 4 6 2 5" xfId="22515"/>
    <cellStyle name="Entrada 4 6 2 6" xfId="26269"/>
    <cellStyle name="Entrada 4 6 2 7" xfId="30032"/>
    <cellStyle name="Entrada 4 6 2 8" xfId="34009"/>
    <cellStyle name="Entrada 4 6 2 9" xfId="37571"/>
    <cellStyle name="Entrada 4 6 3" xfId="3848"/>
    <cellStyle name="Entrada 4 6 3 2" xfId="6191"/>
    <cellStyle name="Entrada 4 6 3 2 2" xfId="15345"/>
    <cellStyle name="Entrada 4 6 3 2 3" xfId="22341"/>
    <cellStyle name="Entrada 4 6 3 2 4" xfId="18102"/>
    <cellStyle name="Entrada 4 6 3 2 5" xfId="33236"/>
    <cellStyle name="Entrada 4 6 3 2 6" xfId="36911"/>
    <cellStyle name="Entrada 4 6 3 2 7" xfId="39637"/>
    <cellStyle name="Entrada 4 6 3 3" xfId="13002"/>
    <cellStyle name="Entrada 4 6 3 4" xfId="20001"/>
    <cellStyle name="Entrada 4 6 3 5" xfId="23346"/>
    <cellStyle name="Entrada 4 6 3 6" xfId="10304"/>
    <cellStyle name="Entrada 4 6 3 7" xfId="26478"/>
    <cellStyle name="Entrada 4 6 3 8" xfId="17931"/>
    <cellStyle name="Entrada 4 6 3 9" xfId="25948"/>
    <cellStyle name="Entrada 4 6 4" xfId="4316"/>
    <cellStyle name="Entrada 4 6 4 2" xfId="6192"/>
    <cellStyle name="Entrada 4 6 4 2 2" xfId="15346"/>
    <cellStyle name="Entrada 4 6 4 2 3" xfId="22342"/>
    <cellStyle name="Entrada 4 6 4 2 4" xfId="24171"/>
    <cellStyle name="Entrada 4 6 4 2 5" xfId="33237"/>
    <cellStyle name="Entrada 4 6 4 2 6" xfId="36912"/>
    <cellStyle name="Entrada 4 6 4 2 7" xfId="39638"/>
    <cellStyle name="Entrada 4 6 4 3" xfId="13470"/>
    <cellStyle name="Entrada 4 6 4 4" xfId="20468"/>
    <cellStyle name="Entrada 4 6 4 5" xfId="27674"/>
    <cellStyle name="Entrada 4 6 4 6" xfId="17339"/>
    <cellStyle name="Entrada 4 6 4 7" xfId="17930"/>
    <cellStyle name="Entrada 4 6 4 8" xfId="33321"/>
    <cellStyle name="Entrada 4 6 4 9" xfId="36996"/>
    <cellStyle name="Entrada 4 6 5" xfId="4583"/>
    <cellStyle name="Entrada 4 6 5 2" xfId="6193"/>
    <cellStyle name="Entrada 4 6 5 2 2" xfId="15347"/>
    <cellStyle name="Entrada 4 6 5 2 3" xfId="22343"/>
    <cellStyle name="Entrada 4 6 5 2 4" xfId="24436"/>
    <cellStyle name="Entrada 4 6 5 2 5" xfId="33238"/>
    <cellStyle name="Entrada 4 6 5 2 6" xfId="36913"/>
    <cellStyle name="Entrada 4 6 5 2 7" xfId="39639"/>
    <cellStyle name="Entrada 4 6 5 3" xfId="13737"/>
    <cellStyle name="Entrada 4 6 5 4" xfId="20735"/>
    <cellStyle name="Entrada 4 6 5 5" xfId="18105"/>
    <cellStyle name="Entrada 4 6 5 6" xfId="10213"/>
    <cellStyle name="Entrada 4 6 5 7" xfId="28462"/>
    <cellStyle name="Entrada 4 6 5 8" xfId="29720"/>
    <cellStyle name="Entrada 4 6 5 9" xfId="33698"/>
    <cellStyle name="Entrada 4 6 6" xfId="4833"/>
    <cellStyle name="Entrada 4 6 6 2" xfId="6194"/>
    <cellStyle name="Entrada 4 6 6 2 2" xfId="15348"/>
    <cellStyle name="Entrada 4 6 6 2 3" xfId="22344"/>
    <cellStyle name="Entrada 4 6 6 2 4" xfId="23389"/>
    <cellStyle name="Entrada 4 6 6 2 5" xfId="33239"/>
    <cellStyle name="Entrada 4 6 6 2 6" xfId="36914"/>
    <cellStyle name="Entrada 4 6 6 2 7" xfId="39640"/>
    <cellStyle name="Entrada 4 6 6 3" xfId="13987"/>
    <cellStyle name="Entrada 4 6 6 4" xfId="20985"/>
    <cellStyle name="Entrada 4 6 6 5" xfId="24390"/>
    <cellStyle name="Entrada 4 6 6 6" xfId="29277"/>
    <cellStyle name="Entrada 4 6 6 7" xfId="24536"/>
    <cellStyle name="Entrada 4 6 6 8" xfId="22858"/>
    <cellStyle name="Entrada 4 6 6 9" xfId="33712"/>
    <cellStyle name="Entrada 4 6 7" xfId="6189"/>
    <cellStyle name="Entrada 4 6 7 2" xfId="15343"/>
    <cellStyle name="Entrada 4 6 7 3" xfId="22339"/>
    <cellStyle name="Entrada 4 6 7 4" xfId="27236"/>
    <cellStyle name="Entrada 4 6 7 5" xfId="33234"/>
    <cellStyle name="Entrada 4 6 7 6" xfId="36909"/>
    <cellStyle name="Entrada 4 6 7 7" xfId="39635"/>
    <cellStyle name="Entrada 4 6 8" xfId="11271"/>
    <cellStyle name="Entrada 4 6 9" xfId="9406"/>
    <cellStyle name="Entrada 4 7" xfId="2321"/>
    <cellStyle name="Entrada 4 7 10" xfId="9212"/>
    <cellStyle name="Entrada 4 7 11" xfId="26134"/>
    <cellStyle name="Entrada 4 7 12" xfId="25680"/>
    <cellStyle name="Entrada 4 7 13" xfId="31472"/>
    <cellStyle name="Entrada 4 7 14" xfId="35182"/>
    <cellStyle name="Entrada 4 7 2" xfId="2721"/>
    <cellStyle name="Entrada 4 7 2 2" xfId="6196"/>
    <cellStyle name="Entrada 4 7 2 2 2" xfId="15350"/>
    <cellStyle name="Entrada 4 7 2 2 3" xfId="22346"/>
    <cellStyle name="Entrada 4 7 2 2 4" xfId="27234"/>
    <cellStyle name="Entrada 4 7 2 2 5" xfId="33241"/>
    <cellStyle name="Entrada 4 7 2 2 6" xfId="36916"/>
    <cellStyle name="Entrada 4 7 2 2 7" xfId="39642"/>
    <cellStyle name="Entrada 4 7 2 3" xfId="11875"/>
    <cellStyle name="Entrada 4 7 2 4" xfId="18878"/>
    <cellStyle name="Entrada 4 7 2 5" xfId="10038"/>
    <cellStyle name="Entrada 4 7 2 6" xfId="19362"/>
    <cellStyle name="Entrada 4 7 2 7" xfId="29973"/>
    <cellStyle name="Entrada 4 7 2 8" xfId="33949"/>
    <cellStyle name="Entrada 4 7 2 9" xfId="37511"/>
    <cellStyle name="Entrada 4 7 3" xfId="4003"/>
    <cellStyle name="Entrada 4 7 3 2" xfId="6197"/>
    <cellStyle name="Entrada 4 7 3 2 2" xfId="15351"/>
    <cellStyle name="Entrada 4 7 3 2 3" xfId="22347"/>
    <cellStyle name="Entrada 4 7 3 2 4" xfId="22907"/>
    <cellStyle name="Entrada 4 7 3 2 5" xfId="33242"/>
    <cellStyle name="Entrada 4 7 3 2 6" xfId="36917"/>
    <cellStyle name="Entrada 4 7 3 2 7" xfId="39643"/>
    <cellStyle name="Entrada 4 7 3 3" xfId="13157"/>
    <cellStyle name="Entrada 4 7 3 4" xfId="20155"/>
    <cellStyle name="Entrada 4 7 3 5" xfId="27829"/>
    <cellStyle name="Entrada 4 7 3 6" xfId="29431"/>
    <cellStyle name="Entrada 4 7 3 7" xfId="25367"/>
    <cellStyle name="Entrada 4 7 3 8" xfId="31843"/>
    <cellStyle name="Entrada 4 7 3 9" xfId="35497"/>
    <cellStyle name="Entrada 4 7 4" xfId="4441"/>
    <cellStyle name="Entrada 4 7 4 2" xfId="6198"/>
    <cellStyle name="Entrada 4 7 4 2 2" xfId="15352"/>
    <cellStyle name="Entrada 4 7 4 2 3" xfId="22348"/>
    <cellStyle name="Entrada 4 7 4 2 4" xfId="18139"/>
    <cellStyle name="Entrada 4 7 4 2 5" xfId="33243"/>
    <cellStyle name="Entrada 4 7 4 2 6" xfId="36918"/>
    <cellStyle name="Entrada 4 7 4 2 7" xfId="39644"/>
    <cellStyle name="Entrada 4 7 4 3" xfId="13595"/>
    <cellStyle name="Entrada 4 7 4 4" xfId="20593"/>
    <cellStyle name="Entrada 4 7 4 5" xfId="27615"/>
    <cellStyle name="Entrada 4 7 4 6" xfId="24504"/>
    <cellStyle name="Entrada 4 7 4 7" xfId="25575"/>
    <cellStyle name="Entrada 4 7 4 8" xfId="28534"/>
    <cellStyle name="Entrada 4 7 4 9" xfId="29577"/>
    <cellStyle name="Entrada 4 7 5" xfId="4695"/>
    <cellStyle name="Entrada 4 7 5 2" xfId="6199"/>
    <cellStyle name="Entrada 4 7 5 2 2" xfId="15353"/>
    <cellStyle name="Entrada 4 7 5 2 3" xfId="22349"/>
    <cellStyle name="Entrada 4 7 5 2 4" xfId="9255"/>
    <cellStyle name="Entrada 4 7 5 2 5" xfId="33244"/>
    <cellStyle name="Entrada 4 7 5 2 6" xfId="36919"/>
    <cellStyle name="Entrada 4 7 5 2 7" xfId="39645"/>
    <cellStyle name="Entrada 4 7 5 3" xfId="13849"/>
    <cellStyle name="Entrada 4 7 5 4" xfId="20847"/>
    <cellStyle name="Entrada 4 7 5 5" xfId="24782"/>
    <cellStyle name="Entrada 4 7 5 6" xfId="29269"/>
    <cellStyle name="Entrada 4 7 5 7" xfId="18185"/>
    <cellStyle name="Entrada 4 7 5 8" xfId="31184"/>
    <cellStyle name="Entrada 4 7 5 9" xfId="35051"/>
    <cellStyle name="Entrada 4 7 6" xfId="4941"/>
    <cellStyle name="Entrada 4 7 6 2" xfId="6200"/>
    <cellStyle name="Entrada 4 7 6 2 2" xfId="15354"/>
    <cellStyle name="Entrada 4 7 6 2 3" xfId="22350"/>
    <cellStyle name="Entrada 4 7 6 2 4" xfId="27238"/>
    <cellStyle name="Entrada 4 7 6 2 5" xfId="33245"/>
    <cellStyle name="Entrada 4 7 6 2 6" xfId="36920"/>
    <cellStyle name="Entrada 4 7 6 2 7" xfId="39646"/>
    <cellStyle name="Entrada 4 7 6 3" xfId="14095"/>
    <cellStyle name="Entrada 4 7 6 4" xfId="21093"/>
    <cellStyle name="Entrada 4 7 6 5" xfId="27368"/>
    <cellStyle name="Entrada 4 7 6 6" xfId="18060"/>
    <cellStyle name="Entrada 4 7 6 7" xfId="31987"/>
    <cellStyle name="Entrada 4 7 6 8" xfId="35665"/>
    <cellStyle name="Entrada 4 7 6 9" xfId="38576"/>
    <cellStyle name="Entrada 4 7 7" xfId="6195"/>
    <cellStyle name="Entrada 4 7 7 2" xfId="15349"/>
    <cellStyle name="Entrada 4 7 7 3" xfId="22345"/>
    <cellStyle name="Entrada 4 7 7 4" xfId="22801"/>
    <cellStyle name="Entrada 4 7 7 5" xfId="33240"/>
    <cellStyle name="Entrada 4 7 7 6" xfId="36915"/>
    <cellStyle name="Entrada 4 7 7 7" xfId="39641"/>
    <cellStyle name="Entrada 4 7 8" xfId="11475"/>
    <cellStyle name="Entrada 4 7 9" xfId="18478"/>
    <cellStyle name="Entrada 4 8" xfId="1634"/>
    <cellStyle name="Entrada 4 8 10" xfId="24166"/>
    <cellStyle name="Entrada 4 8 11" xfId="31005"/>
    <cellStyle name="Entrada 4 8 12" xfId="34924"/>
    <cellStyle name="Entrada 4 8 13" xfId="38387"/>
    <cellStyle name="Entrada 4 8 2" xfId="3290"/>
    <cellStyle name="Entrada 4 8 2 2" xfId="6202"/>
    <cellStyle name="Entrada 4 8 2 2 2" xfId="15356"/>
    <cellStyle name="Entrada 4 8 2 2 3" xfId="22352"/>
    <cellStyle name="Entrada 4 8 2 2 4" xfId="29353"/>
    <cellStyle name="Entrada 4 8 2 2 5" xfId="33247"/>
    <cellStyle name="Entrada 4 8 2 2 6" xfId="36922"/>
    <cellStyle name="Entrada 4 8 2 2 7" xfId="39648"/>
    <cellStyle name="Entrada 4 8 2 3" xfId="12444"/>
    <cellStyle name="Entrada 4 8 2 4" xfId="19446"/>
    <cellStyle name="Entrada 4 8 2 5" xfId="28182"/>
    <cellStyle name="Entrada 4 8 2 6" xfId="28765"/>
    <cellStyle name="Entrada 4 8 2 7" xfId="29704"/>
    <cellStyle name="Entrada 4 8 2 8" xfId="33682"/>
    <cellStyle name="Entrada 4 8 2 9" xfId="37270"/>
    <cellStyle name="Entrada 4 8 3" xfId="2840"/>
    <cellStyle name="Entrada 4 8 3 2" xfId="6203"/>
    <cellStyle name="Entrada 4 8 3 2 2" xfId="15357"/>
    <cellStyle name="Entrada 4 8 3 2 3" xfId="22353"/>
    <cellStyle name="Entrada 4 8 3 2 4" xfId="17198"/>
    <cellStyle name="Entrada 4 8 3 2 5" xfId="33248"/>
    <cellStyle name="Entrada 4 8 3 2 6" xfId="36923"/>
    <cellStyle name="Entrada 4 8 3 2 7" xfId="39649"/>
    <cellStyle name="Entrada 4 8 3 3" xfId="11994"/>
    <cellStyle name="Entrada 4 8 3 4" xfId="18997"/>
    <cellStyle name="Entrada 4 8 3 5" xfId="28363"/>
    <cellStyle name="Entrada 4 8 3 6" xfId="26360"/>
    <cellStyle name="Entrada 4 8 3 7" xfId="29910"/>
    <cellStyle name="Entrada 4 8 3 8" xfId="33887"/>
    <cellStyle name="Entrada 4 8 3 9" xfId="37449"/>
    <cellStyle name="Entrada 4 8 4" xfId="3814"/>
    <cellStyle name="Entrada 4 8 4 2" xfId="6204"/>
    <cellStyle name="Entrada 4 8 4 2 2" xfId="15358"/>
    <cellStyle name="Entrada 4 8 4 2 3" xfId="22354"/>
    <cellStyle name="Entrada 4 8 4 2 4" xfId="29473"/>
    <cellStyle name="Entrada 4 8 4 2 5" xfId="33249"/>
    <cellStyle name="Entrada 4 8 4 2 6" xfId="36924"/>
    <cellStyle name="Entrada 4 8 4 2 7" xfId="39650"/>
    <cellStyle name="Entrada 4 8 4 3" xfId="12968"/>
    <cellStyle name="Entrada 4 8 4 4" xfId="19967"/>
    <cellStyle name="Entrada 4 8 4 5" xfId="17606"/>
    <cellStyle name="Entrada 4 8 4 6" xfId="26593"/>
    <cellStyle name="Entrada 4 8 4 7" xfId="9246"/>
    <cellStyle name="Entrada 4 8 4 8" xfId="33509"/>
    <cellStyle name="Entrada 4 8 4 9" xfId="37177"/>
    <cellStyle name="Entrada 4 8 5" xfId="3021"/>
    <cellStyle name="Entrada 4 8 5 2" xfId="6205"/>
    <cellStyle name="Entrada 4 8 5 2 2" xfId="15359"/>
    <cellStyle name="Entrada 4 8 5 2 3" xfId="22355"/>
    <cellStyle name="Entrada 4 8 5 2 4" xfId="27233"/>
    <cellStyle name="Entrada 4 8 5 2 5" xfId="33250"/>
    <cellStyle name="Entrada 4 8 5 2 6" xfId="36925"/>
    <cellStyle name="Entrada 4 8 5 2 7" xfId="39651"/>
    <cellStyle name="Entrada 4 8 5 3" xfId="12175"/>
    <cellStyle name="Entrada 4 8 5 4" xfId="19178"/>
    <cellStyle name="Entrada 4 8 5 5" xfId="28302"/>
    <cellStyle name="Entrada 4 8 5 6" xfId="26403"/>
    <cellStyle name="Entrada 4 8 5 7" xfId="25655"/>
    <cellStyle name="Entrada 4 8 5 8" xfId="33799"/>
    <cellStyle name="Entrada 4 8 5 9" xfId="37361"/>
    <cellStyle name="Entrada 4 8 6" xfId="6201"/>
    <cellStyle name="Entrada 4 8 6 2" xfId="15355"/>
    <cellStyle name="Entrada 4 8 6 3" xfId="22351"/>
    <cellStyle name="Entrada 4 8 6 4" xfId="28629"/>
    <cellStyle name="Entrada 4 8 6 5" xfId="33246"/>
    <cellStyle name="Entrada 4 8 6 6" xfId="36921"/>
    <cellStyle name="Entrada 4 8 6 7" xfId="39647"/>
    <cellStyle name="Entrada 4 8 7" xfId="10788"/>
    <cellStyle name="Entrada 4 8 8" xfId="9887"/>
    <cellStyle name="Entrada 4 8 9" xfId="24466"/>
    <cellStyle name="Entrada 4 9" xfId="2462"/>
    <cellStyle name="Entrada 4 9 2" xfId="6206"/>
    <cellStyle name="Entrada 4 9 2 2" xfId="15360"/>
    <cellStyle name="Entrada 4 9 2 3" xfId="22356"/>
    <cellStyle name="Entrada 4 9 2 4" xfId="27239"/>
    <cellStyle name="Entrada 4 9 2 5" xfId="33251"/>
    <cellStyle name="Entrada 4 9 2 6" xfId="36926"/>
    <cellStyle name="Entrada 4 9 2 7" xfId="39652"/>
    <cellStyle name="Entrada 4 9 3" xfId="11616"/>
    <cellStyle name="Entrada 4 9 4" xfId="18619"/>
    <cellStyle name="Entrada 4 9 5" xfId="22954"/>
    <cellStyle name="Entrada 4 9 6" xfId="26204"/>
    <cellStyle name="Entrada 4 9 7" xfId="30101"/>
    <cellStyle name="Entrada 4 9 8" xfId="34077"/>
    <cellStyle name="Entrada 4 9 9" xfId="37639"/>
    <cellStyle name="Entrada 5" xfId="353"/>
    <cellStyle name="Entrada 5 10" xfId="3004"/>
    <cellStyle name="Entrada 5 10 2" xfId="6208"/>
    <cellStyle name="Entrada 5 10 2 2" xfId="15362"/>
    <cellStyle name="Entrada 5 10 2 3" xfId="22358"/>
    <cellStyle name="Entrada 5 10 2 4" xfId="18093"/>
    <cellStyle name="Entrada 5 10 2 5" xfId="33253"/>
    <cellStyle name="Entrada 5 10 2 6" xfId="36928"/>
    <cellStyle name="Entrada 5 10 2 7" xfId="39654"/>
    <cellStyle name="Entrada 5 10 3" xfId="12158"/>
    <cellStyle name="Entrada 5 10 4" xfId="19161"/>
    <cellStyle name="Entrada 5 10 5" xfId="24689"/>
    <cellStyle name="Entrada 5 10 6" xfId="28766"/>
    <cellStyle name="Entrada 5 10 7" xfId="29086"/>
    <cellStyle name="Entrada 5 10 8" xfId="22467"/>
    <cellStyle name="Entrada 5 10 9" xfId="29045"/>
    <cellStyle name="Entrada 5 11" xfId="2908"/>
    <cellStyle name="Entrada 5 11 2" xfId="6209"/>
    <cellStyle name="Entrada 5 11 2 2" xfId="15363"/>
    <cellStyle name="Entrada 5 11 2 3" xfId="22359"/>
    <cellStyle name="Entrada 5 11 2 4" xfId="28195"/>
    <cellStyle name="Entrada 5 11 2 5" xfId="33254"/>
    <cellStyle name="Entrada 5 11 2 6" xfId="36929"/>
    <cellStyle name="Entrada 5 11 2 7" xfId="39655"/>
    <cellStyle name="Entrada 5 11 3" xfId="12062"/>
    <cellStyle name="Entrada 5 11 4" xfId="19065"/>
    <cellStyle name="Entrada 5 11 5" xfId="24657"/>
    <cellStyle name="Entrada 5 11 6" xfId="23042"/>
    <cellStyle name="Entrada 5 11 7" xfId="29880"/>
    <cellStyle name="Entrada 5 11 8" xfId="33857"/>
    <cellStyle name="Entrada 5 11 9" xfId="37419"/>
    <cellStyle name="Entrada 5 12" xfId="6207"/>
    <cellStyle name="Entrada 5 12 2" xfId="15361"/>
    <cellStyle name="Entrada 5 12 3" xfId="22357"/>
    <cellStyle name="Entrada 5 12 4" xfId="28879"/>
    <cellStyle name="Entrada 5 12 5" xfId="33252"/>
    <cellStyle name="Entrada 5 12 6" xfId="36927"/>
    <cellStyle name="Entrada 5 12 7" xfId="39653"/>
    <cellStyle name="Entrada 5 13" xfId="9511"/>
    <cellStyle name="Entrada 5 14" xfId="17935"/>
    <cellStyle name="Entrada 5 15" xfId="29310"/>
    <cellStyle name="Entrada 5 16" xfId="25103"/>
    <cellStyle name="Entrada 5 17" xfId="31731"/>
    <cellStyle name="Entrada 5 18" xfId="35411"/>
    <cellStyle name="Entrada 5 19" xfId="38446"/>
    <cellStyle name="Entrada 5 2" xfId="1831"/>
    <cellStyle name="Entrada 5 2 10" xfId="28571"/>
    <cellStyle name="Entrada 5 2 11" xfId="17779"/>
    <cellStyle name="Entrada 5 2 12" xfId="26451"/>
    <cellStyle name="Entrada 5 2 13" xfId="31393"/>
    <cellStyle name="Entrada 5 2 14" xfId="35144"/>
    <cellStyle name="Entrada 5 2 2" xfId="2557"/>
    <cellStyle name="Entrada 5 2 2 2" xfId="6211"/>
    <cellStyle name="Entrada 5 2 2 2 2" xfId="15365"/>
    <cellStyle name="Entrada 5 2 2 2 3" xfId="22361"/>
    <cellStyle name="Entrada 5 2 2 2 4" xfId="28624"/>
    <cellStyle name="Entrada 5 2 2 2 5" xfId="33256"/>
    <cellStyle name="Entrada 5 2 2 2 6" xfId="36931"/>
    <cellStyle name="Entrada 5 2 2 2 7" xfId="39657"/>
    <cellStyle name="Entrada 5 2 2 3" xfId="11711"/>
    <cellStyle name="Entrada 5 2 2 4" xfId="18714"/>
    <cellStyle name="Entrada 5 2 2 5" xfId="17983"/>
    <cellStyle name="Entrada 5 2 2 6" xfId="25395"/>
    <cellStyle name="Entrada 5 2 2 7" xfId="30054"/>
    <cellStyle name="Entrada 5 2 2 8" xfId="34027"/>
    <cellStyle name="Entrada 5 2 2 9" xfId="37589"/>
    <cellStyle name="Entrada 5 2 3" xfId="3739"/>
    <cellStyle name="Entrada 5 2 3 2" xfId="6212"/>
    <cellStyle name="Entrada 5 2 3 2 2" xfId="15366"/>
    <cellStyle name="Entrada 5 2 3 2 3" xfId="22362"/>
    <cellStyle name="Entrada 5 2 3 2 4" xfId="29354"/>
    <cellStyle name="Entrada 5 2 3 2 5" xfId="33257"/>
    <cellStyle name="Entrada 5 2 3 2 6" xfId="36932"/>
    <cellStyle name="Entrada 5 2 3 2 7" xfId="39658"/>
    <cellStyle name="Entrada 5 2 3 3" xfId="12893"/>
    <cellStyle name="Entrada 5 2 3 4" xfId="19892"/>
    <cellStyle name="Entrada 5 2 3 5" xfId="19645"/>
    <cellStyle name="Entrada 5 2 3 6" xfId="19492"/>
    <cellStyle name="Entrada 5 2 3 7" xfId="27309"/>
    <cellStyle name="Entrada 5 2 3 8" xfId="31638"/>
    <cellStyle name="Entrada 5 2 3 9" xfId="35318"/>
    <cellStyle name="Entrada 5 2 4" xfId="4238"/>
    <cellStyle name="Entrada 5 2 4 2" xfId="6213"/>
    <cellStyle name="Entrada 5 2 4 2 2" xfId="15367"/>
    <cellStyle name="Entrada 5 2 4 2 3" xfId="22363"/>
    <cellStyle name="Entrada 5 2 4 2 4" xfId="17727"/>
    <cellStyle name="Entrada 5 2 4 2 5" xfId="33258"/>
    <cellStyle name="Entrada 5 2 4 2 6" xfId="36933"/>
    <cellStyle name="Entrada 5 2 4 2 7" xfId="39659"/>
    <cellStyle name="Entrada 5 2 4 3" xfId="13392"/>
    <cellStyle name="Entrada 5 2 4 4" xfId="20390"/>
    <cellStyle name="Entrada 5 2 4 5" xfId="27713"/>
    <cellStyle name="Entrada 5 2 4 6" xfId="28839"/>
    <cellStyle name="Entrada 5 2 4 7" xfId="23369"/>
    <cellStyle name="Entrada 5 2 4 8" xfId="31700"/>
    <cellStyle name="Entrada 5 2 4 9" xfId="35380"/>
    <cellStyle name="Entrada 5 2 5" xfId="3175"/>
    <cellStyle name="Entrada 5 2 5 2" xfId="6214"/>
    <cellStyle name="Entrada 5 2 5 2 2" xfId="15368"/>
    <cellStyle name="Entrada 5 2 5 2 3" xfId="22364"/>
    <cellStyle name="Entrada 5 2 5 2 4" xfId="24847"/>
    <cellStyle name="Entrada 5 2 5 2 5" xfId="33259"/>
    <cellStyle name="Entrada 5 2 5 2 6" xfId="36934"/>
    <cellStyle name="Entrada 5 2 5 2 7" xfId="39660"/>
    <cellStyle name="Entrada 5 2 5 3" xfId="12329"/>
    <cellStyle name="Entrada 5 2 5 4" xfId="19332"/>
    <cellStyle name="Entrada 5 2 5 5" xfId="28239"/>
    <cellStyle name="Entrada 5 2 5 6" xfId="21317"/>
    <cellStyle name="Entrada 5 2 5 7" xfId="29085"/>
    <cellStyle name="Entrada 5 2 5 8" xfId="28104"/>
    <cellStyle name="Entrada 5 2 5 9" xfId="33471"/>
    <cellStyle name="Entrada 5 2 6" xfId="3057"/>
    <cellStyle name="Entrada 5 2 6 2" xfId="6215"/>
    <cellStyle name="Entrada 5 2 6 2 2" xfId="15369"/>
    <cellStyle name="Entrada 5 2 6 2 3" xfId="22365"/>
    <cellStyle name="Entrada 5 2 6 2 4" xfId="23046"/>
    <cellStyle name="Entrada 5 2 6 2 5" xfId="33260"/>
    <cellStyle name="Entrada 5 2 6 2 6" xfId="36935"/>
    <cellStyle name="Entrada 5 2 6 2 7" xfId="39661"/>
    <cellStyle name="Entrada 5 2 6 3" xfId="12211"/>
    <cellStyle name="Entrada 5 2 6 4" xfId="19214"/>
    <cellStyle name="Entrada 5 2 6 5" xfId="9199"/>
    <cellStyle name="Entrada 5 2 6 6" xfId="28495"/>
    <cellStyle name="Entrada 5 2 6 7" xfId="26499"/>
    <cellStyle name="Entrada 5 2 6 8" xfId="28504"/>
    <cellStyle name="Entrada 5 2 6 9" xfId="33647"/>
    <cellStyle name="Entrada 5 2 7" xfId="6210"/>
    <cellStyle name="Entrada 5 2 7 2" xfId="15364"/>
    <cellStyle name="Entrada 5 2 7 3" xfId="22360"/>
    <cellStyle name="Entrada 5 2 7 4" xfId="27240"/>
    <cellStyle name="Entrada 5 2 7 5" xfId="33255"/>
    <cellStyle name="Entrada 5 2 7 6" xfId="36930"/>
    <cellStyle name="Entrada 5 2 7 7" xfId="39656"/>
    <cellStyle name="Entrada 5 2 8" xfId="10985"/>
    <cellStyle name="Entrada 5 2 9" xfId="15535"/>
    <cellStyle name="Entrada 5 3" xfId="2263"/>
    <cellStyle name="Entrada 5 3 10" xfId="17988"/>
    <cellStyle name="Entrada 5 3 11" xfId="29496"/>
    <cellStyle name="Entrada 5 3 12" xfId="30198"/>
    <cellStyle name="Entrada 5 3 13" xfId="34174"/>
    <cellStyle name="Entrada 5 3 14" xfId="37736"/>
    <cellStyle name="Entrada 5 3 2" xfId="2663"/>
    <cellStyle name="Entrada 5 3 2 2" xfId="6217"/>
    <cellStyle name="Entrada 5 3 2 2 2" xfId="15371"/>
    <cellStyle name="Entrada 5 3 2 2 3" xfId="22367"/>
    <cellStyle name="Entrada 5 3 2 2 4" xfId="25371"/>
    <cellStyle name="Entrada 5 3 2 2 5" xfId="33262"/>
    <cellStyle name="Entrada 5 3 2 2 6" xfId="36937"/>
    <cellStyle name="Entrada 5 3 2 2 7" xfId="39663"/>
    <cellStyle name="Entrada 5 3 2 3" xfId="11817"/>
    <cellStyle name="Entrada 5 3 2 4" xfId="18820"/>
    <cellStyle name="Entrada 5 3 2 5" xfId="28440"/>
    <cellStyle name="Entrada 5 3 2 6" xfId="17964"/>
    <cellStyle name="Entrada 5 3 2 7" xfId="25074"/>
    <cellStyle name="Entrada 5 3 2 8" xfId="31515"/>
    <cellStyle name="Entrada 5 3 2 9" xfId="35229"/>
    <cellStyle name="Entrada 5 3 3" xfId="3945"/>
    <cellStyle name="Entrada 5 3 3 2" xfId="6218"/>
    <cellStyle name="Entrada 5 3 3 2 2" xfId="15372"/>
    <cellStyle name="Entrada 5 3 3 2 3" xfId="22368"/>
    <cellStyle name="Entrada 5 3 3 2 4" xfId="27242"/>
    <cellStyle name="Entrada 5 3 3 2 5" xfId="33263"/>
    <cellStyle name="Entrada 5 3 3 2 6" xfId="36938"/>
    <cellStyle name="Entrada 5 3 3 2 7" xfId="39664"/>
    <cellStyle name="Entrada 5 3 3 3" xfId="13099"/>
    <cellStyle name="Entrada 5 3 3 4" xfId="20097"/>
    <cellStyle name="Entrada 5 3 3 5" xfId="17908"/>
    <cellStyle name="Entrada 5 3 3 6" xfId="9216"/>
    <cellStyle name="Entrada 5 3 3 7" xfId="27287"/>
    <cellStyle name="Entrada 5 3 3 8" xfId="33454"/>
    <cellStyle name="Entrada 5 3 3 9" xfId="37128"/>
    <cellStyle name="Entrada 5 3 4" xfId="4383"/>
    <cellStyle name="Entrada 5 3 4 2" xfId="6219"/>
    <cellStyle name="Entrada 5 3 4 2 2" xfId="15373"/>
    <cellStyle name="Entrada 5 3 4 2 3" xfId="22369"/>
    <cellStyle name="Entrada 5 3 4 2 4" xfId="24402"/>
    <cellStyle name="Entrada 5 3 4 2 5" xfId="33264"/>
    <cellStyle name="Entrada 5 3 4 2 6" xfId="36939"/>
    <cellStyle name="Entrada 5 3 4 2 7" xfId="39665"/>
    <cellStyle name="Entrada 5 3 4 3" xfId="13537"/>
    <cellStyle name="Entrada 5 3 4 4" xfId="20535"/>
    <cellStyle name="Entrada 5 3 4 5" xfId="27643"/>
    <cellStyle name="Entrada 5 3 4 6" xfId="28155"/>
    <cellStyle name="Entrada 5 3 4 7" xfId="28004"/>
    <cellStyle name="Entrada 5 3 4 8" xfId="28754"/>
    <cellStyle name="Entrada 5 3 4 9" xfId="25936"/>
    <cellStyle name="Entrada 5 3 5" xfId="4637"/>
    <cellStyle name="Entrada 5 3 5 2" xfId="6220"/>
    <cellStyle name="Entrada 5 3 5 2 2" xfId="15374"/>
    <cellStyle name="Entrada 5 3 5 2 3" xfId="22370"/>
    <cellStyle name="Entrada 5 3 5 2 4" xfId="24186"/>
    <cellStyle name="Entrada 5 3 5 2 5" xfId="33265"/>
    <cellStyle name="Entrada 5 3 5 2 6" xfId="36940"/>
    <cellStyle name="Entrada 5 3 5 2 7" xfId="39666"/>
    <cellStyle name="Entrada 5 3 5 3" xfId="13791"/>
    <cellStyle name="Entrada 5 3 5 4" xfId="20789"/>
    <cellStyle name="Entrada 5 3 5 5" xfId="27515"/>
    <cellStyle name="Entrada 5 3 5 6" xfId="17381"/>
    <cellStyle name="Entrada 5 3 5 7" xfId="26814"/>
    <cellStyle name="Entrada 5 3 5 8" xfId="25946"/>
    <cellStyle name="Entrada 5 3 5 9" xfId="34890"/>
    <cellStyle name="Entrada 5 3 6" xfId="4883"/>
    <cellStyle name="Entrada 5 3 6 2" xfId="6221"/>
    <cellStyle name="Entrada 5 3 6 2 2" xfId="15375"/>
    <cellStyle name="Entrada 5 3 6 2 3" xfId="22371"/>
    <cellStyle name="Entrada 5 3 6 2 4" xfId="27241"/>
    <cellStyle name="Entrada 5 3 6 2 5" xfId="33266"/>
    <cellStyle name="Entrada 5 3 6 2 6" xfId="36941"/>
    <cellStyle name="Entrada 5 3 6 2 7" xfId="39667"/>
    <cellStyle name="Entrada 5 3 6 3" xfId="14037"/>
    <cellStyle name="Entrada 5 3 6 4" xfId="21035"/>
    <cellStyle name="Entrada 5 3 6 5" xfId="10148"/>
    <cellStyle name="Entrada 5 3 6 6" xfId="10177"/>
    <cellStyle name="Entrada 5 3 6 7" xfId="31929"/>
    <cellStyle name="Entrada 5 3 6 8" xfId="35607"/>
    <cellStyle name="Entrada 5 3 6 9" xfId="38518"/>
    <cellStyle name="Entrada 5 3 7" xfId="6216"/>
    <cellStyle name="Entrada 5 3 7 2" xfId="15370"/>
    <cellStyle name="Entrada 5 3 7 3" xfId="22366"/>
    <cellStyle name="Entrada 5 3 7 4" xfId="17514"/>
    <cellStyle name="Entrada 5 3 7 5" xfId="33261"/>
    <cellStyle name="Entrada 5 3 7 6" xfId="36936"/>
    <cellStyle name="Entrada 5 3 7 7" xfId="39662"/>
    <cellStyle name="Entrada 5 3 8" xfId="11417"/>
    <cellStyle name="Entrada 5 3 9" xfId="18420"/>
    <cellStyle name="Entrada 5 4" xfId="1695"/>
    <cellStyle name="Entrada 5 4 10" xfId="28653"/>
    <cellStyle name="Entrada 5 4 11" xfId="29067"/>
    <cellStyle name="Entrada 5 4 12" xfId="30984"/>
    <cellStyle name="Entrada 5 4 13" xfId="31379"/>
    <cellStyle name="Entrada 5 4 14" xfId="35139"/>
    <cellStyle name="Entrada 5 4 2" xfId="2518"/>
    <cellStyle name="Entrada 5 4 2 2" xfId="6223"/>
    <cellStyle name="Entrada 5 4 2 2 2" xfId="15377"/>
    <cellStyle name="Entrada 5 4 2 2 3" xfId="22373"/>
    <cellStyle name="Entrada 5 4 2 2 4" xfId="28880"/>
    <cellStyle name="Entrada 5 4 2 2 5" xfId="33268"/>
    <cellStyle name="Entrada 5 4 2 2 6" xfId="36943"/>
    <cellStyle name="Entrada 5 4 2 2 7" xfId="39669"/>
    <cellStyle name="Entrada 5 4 2 3" xfId="11672"/>
    <cellStyle name="Entrada 5 4 2 4" xfId="18675"/>
    <cellStyle name="Entrada 5 4 2 5" xfId="23143"/>
    <cellStyle name="Entrada 5 4 2 6" xfId="22952"/>
    <cellStyle name="Entrada 5 4 2 7" xfId="25929"/>
    <cellStyle name="Entrada 5 4 2 8" xfId="34049"/>
    <cellStyle name="Entrada 5 4 2 9" xfId="37611"/>
    <cellStyle name="Entrada 5 4 3" xfId="3672"/>
    <cellStyle name="Entrada 5 4 3 2" xfId="6224"/>
    <cellStyle name="Entrada 5 4 3 2 2" xfId="15378"/>
    <cellStyle name="Entrada 5 4 3 2 3" xfId="22374"/>
    <cellStyle name="Entrada 5 4 3 2 4" xfId="24276"/>
    <cellStyle name="Entrada 5 4 3 2 5" xfId="33269"/>
    <cellStyle name="Entrada 5 4 3 2 6" xfId="36944"/>
    <cellStyle name="Entrada 5 4 3 2 7" xfId="39670"/>
    <cellStyle name="Entrada 5 4 3 3" xfId="12826"/>
    <cellStyle name="Entrada 5 4 3 4" xfId="19825"/>
    <cellStyle name="Entrada 5 4 3 5" xfId="27993"/>
    <cellStyle name="Entrada 5 4 3 6" xfId="28811"/>
    <cellStyle name="Entrada 5 4 3 7" xfId="25150"/>
    <cellStyle name="Entrada 5 4 3 8" xfId="31629"/>
    <cellStyle name="Entrada 5 4 3 9" xfId="35309"/>
    <cellStyle name="Entrada 5 4 4" xfId="4177"/>
    <cellStyle name="Entrada 5 4 4 2" xfId="6225"/>
    <cellStyle name="Entrada 5 4 4 2 2" xfId="15379"/>
    <cellStyle name="Entrada 5 4 4 2 3" xfId="22375"/>
    <cellStyle name="Entrada 5 4 4 2 4" xfId="28196"/>
    <cellStyle name="Entrada 5 4 4 2 5" xfId="33270"/>
    <cellStyle name="Entrada 5 4 4 2 6" xfId="36945"/>
    <cellStyle name="Entrada 5 4 4 2 7" xfId="39671"/>
    <cellStyle name="Entrada 5 4 4 3" xfId="13331"/>
    <cellStyle name="Entrada 5 4 4 4" xfId="20329"/>
    <cellStyle name="Entrada 5 4 4 5" xfId="27741"/>
    <cellStyle name="Entrada 5 4 4 6" xfId="26670"/>
    <cellStyle name="Entrada 5 4 4 7" xfId="24840"/>
    <cellStyle name="Entrada 5 4 4 8" xfId="33378"/>
    <cellStyle name="Entrada 5 4 4 9" xfId="37053"/>
    <cellStyle name="Entrada 5 4 5" xfId="3865"/>
    <cellStyle name="Entrada 5 4 5 2" xfId="6226"/>
    <cellStyle name="Entrada 5 4 5 2 2" xfId="15380"/>
    <cellStyle name="Entrada 5 4 5 2 3" xfId="22376"/>
    <cellStyle name="Entrada 5 4 5 2 4" xfId="27244"/>
    <cellStyle name="Entrada 5 4 5 2 5" xfId="33271"/>
    <cellStyle name="Entrada 5 4 5 2 6" xfId="36946"/>
    <cellStyle name="Entrada 5 4 5 2 7" xfId="39672"/>
    <cellStyle name="Entrada 5 4 5 3" xfId="13019"/>
    <cellStyle name="Entrada 5 4 5 4" xfId="20018"/>
    <cellStyle name="Entrada 5 4 5 5" xfId="9253"/>
    <cellStyle name="Entrada 5 4 5 6" xfId="26601"/>
    <cellStyle name="Entrada 5 4 5 7" xfId="17999"/>
    <cellStyle name="Entrada 5 4 5 8" xfId="33485"/>
    <cellStyle name="Entrada 5 4 5 9" xfId="37153"/>
    <cellStyle name="Entrada 5 4 6" xfId="2856"/>
    <cellStyle name="Entrada 5 4 6 2" xfId="6227"/>
    <cellStyle name="Entrada 5 4 6 2 2" xfId="15381"/>
    <cellStyle name="Entrada 5 4 6 2 3" xfId="22377"/>
    <cellStyle name="Entrada 5 4 6 2 4" xfId="28630"/>
    <cellStyle name="Entrada 5 4 6 2 5" xfId="33272"/>
    <cellStyle name="Entrada 5 4 6 2 6" xfId="36947"/>
    <cellStyle name="Entrada 5 4 6 2 7" xfId="39673"/>
    <cellStyle name="Entrada 5 4 6 3" xfId="12010"/>
    <cellStyle name="Entrada 5 4 6 4" xfId="19013"/>
    <cellStyle name="Entrada 5 4 6 5" xfId="28356"/>
    <cellStyle name="Entrada 5 4 6 6" xfId="28763"/>
    <cellStyle name="Entrada 5 4 6 7" xfId="29906"/>
    <cellStyle name="Entrada 5 4 6 8" xfId="33879"/>
    <cellStyle name="Entrada 5 4 6 9" xfId="37441"/>
    <cellStyle name="Entrada 5 4 7" xfId="6222"/>
    <cellStyle name="Entrada 5 4 7 2" xfId="15376"/>
    <cellStyle name="Entrada 5 4 7 3" xfId="22372"/>
    <cellStyle name="Entrada 5 4 7 4" xfId="27243"/>
    <cellStyle name="Entrada 5 4 7 5" xfId="33267"/>
    <cellStyle name="Entrada 5 4 7 6" xfId="36942"/>
    <cellStyle name="Entrada 5 4 7 7" xfId="39668"/>
    <cellStyle name="Entrada 5 4 8" xfId="10849"/>
    <cellStyle name="Entrada 5 4 9" xfId="18265"/>
    <cellStyle name="Entrada 5 5" xfId="2320"/>
    <cellStyle name="Entrada 5 5 10" xfId="22549"/>
    <cellStyle name="Entrada 5 5 11" xfId="22442"/>
    <cellStyle name="Entrada 5 5 12" xfId="25067"/>
    <cellStyle name="Entrada 5 5 13" xfId="25700"/>
    <cellStyle name="Entrada 5 5 14" xfId="31207"/>
    <cellStyle name="Entrada 5 5 2" xfId="2720"/>
    <cellStyle name="Entrada 5 5 2 2" xfId="6229"/>
    <cellStyle name="Entrada 5 5 2 2 2" xfId="15383"/>
    <cellStyle name="Entrada 5 5 2 2 3" xfId="22379"/>
    <cellStyle name="Entrada 5 5 2 2 4" xfId="27246"/>
    <cellStyle name="Entrada 5 5 2 2 5" xfId="33274"/>
    <cellStyle name="Entrada 5 5 2 2 6" xfId="36949"/>
    <cellStyle name="Entrada 5 5 2 2 7" xfId="39675"/>
    <cellStyle name="Entrada 5 5 2 3" xfId="11874"/>
    <cellStyle name="Entrada 5 5 2 4" xfId="18877"/>
    <cellStyle name="Entrada 5 5 2 5" xfId="28420"/>
    <cellStyle name="Entrada 5 5 2 6" xfId="26319"/>
    <cellStyle name="Entrada 5 5 2 7" xfId="29011"/>
    <cellStyle name="Entrada 5 5 2 8" xfId="33946"/>
    <cellStyle name="Entrada 5 5 2 9" xfId="37508"/>
    <cellStyle name="Entrada 5 5 3" xfId="4002"/>
    <cellStyle name="Entrada 5 5 3 2" xfId="6230"/>
    <cellStyle name="Entrada 5 5 3 2 2" xfId="15384"/>
    <cellStyle name="Entrada 5 5 3 2 3" xfId="22380"/>
    <cellStyle name="Entrada 5 5 3 2 4" xfId="17513"/>
    <cellStyle name="Entrada 5 5 3 2 5" xfId="33275"/>
    <cellStyle name="Entrada 5 5 3 2 6" xfId="36950"/>
    <cellStyle name="Entrada 5 5 3 2 7" xfId="39676"/>
    <cellStyle name="Entrada 5 5 3 3" xfId="13156"/>
    <cellStyle name="Entrada 5 5 3 4" xfId="20154"/>
    <cellStyle name="Entrada 5 5 3 5" xfId="18222"/>
    <cellStyle name="Entrada 5 5 3 6" xfId="29201"/>
    <cellStyle name="Entrada 5 5 3 7" xfId="24357"/>
    <cellStyle name="Entrada 5 5 3 8" xfId="31677"/>
    <cellStyle name="Entrada 5 5 3 9" xfId="35357"/>
    <cellStyle name="Entrada 5 5 4" xfId="4440"/>
    <cellStyle name="Entrada 5 5 4 2" xfId="6231"/>
    <cellStyle name="Entrada 5 5 4 2 2" xfId="15385"/>
    <cellStyle name="Entrada 5 5 4 2 3" xfId="22381"/>
    <cellStyle name="Entrada 5 5 4 2 4" xfId="9728"/>
    <cellStyle name="Entrada 5 5 4 2 5" xfId="33276"/>
    <cellStyle name="Entrada 5 5 4 2 6" xfId="36951"/>
    <cellStyle name="Entrada 5 5 4 2 7" xfId="39677"/>
    <cellStyle name="Entrada 5 5 4 3" xfId="13594"/>
    <cellStyle name="Entrada 5 5 4 4" xfId="20592"/>
    <cellStyle name="Entrada 5 5 4 5" xfId="27608"/>
    <cellStyle name="Entrada 5 5 4 6" xfId="25196"/>
    <cellStyle name="Entrada 5 5 4 7" xfId="17538"/>
    <cellStyle name="Entrada 5 5 4 8" xfId="31871"/>
    <cellStyle name="Entrada 5 5 4 9" xfId="35525"/>
    <cellStyle name="Entrada 5 5 5" xfId="4694"/>
    <cellStyle name="Entrada 5 5 5 2" xfId="6232"/>
    <cellStyle name="Entrada 5 5 5 2 2" xfId="15386"/>
    <cellStyle name="Entrada 5 5 5 2 3" xfId="22382"/>
    <cellStyle name="Entrada 5 5 5 2 4" xfId="27245"/>
    <cellStyle name="Entrada 5 5 5 2 5" xfId="33277"/>
    <cellStyle name="Entrada 5 5 5 2 6" xfId="36952"/>
    <cellStyle name="Entrada 5 5 5 2 7" xfId="39678"/>
    <cellStyle name="Entrada 5 5 5 3" xfId="13848"/>
    <cellStyle name="Entrada 5 5 5 4" xfId="20846"/>
    <cellStyle name="Entrada 5 5 5 5" xfId="27489"/>
    <cellStyle name="Entrada 5 5 5 6" xfId="22712"/>
    <cellStyle name="Entrada 5 5 5 7" xfId="26811"/>
    <cellStyle name="Entrada 5 5 5 8" xfId="32177"/>
    <cellStyle name="Entrada 5 5 5 9" xfId="35852"/>
    <cellStyle name="Entrada 5 5 6" xfId="4940"/>
    <cellStyle name="Entrada 5 5 6 2" xfId="6233"/>
    <cellStyle name="Entrada 5 5 6 2 2" xfId="15387"/>
    <cellStyle name="Entrada 5 5 6 2 3" xfId="22383"/>
    <cellStyle name="Entrada 5 5 6 2 4" xfId="28191"/>
    <cellStyle name="Entrada 5 5 6 2 5" xfId="33278"/>
    <cellStyle name="Entrada 5 5 6 2 6" xfId="36953"/>
    <cellStyle name="Entrada 5 5 6 2 7" xfId="39679"/>
    <cellStyle name="Entrada 5 5 6 3" xfId="14094"/>
    <cellStyle name="Entrada 5 5 6 4" xfId="21092"/>
    <cellStyle name="Entrada 5 5 6 5" xfId="24269"/>
    <cellStyle name="Entrada 5 5 6 6" xfId="24090"/>
    <cellStyle name="Entrada 5 5 6 7" xfId="31986"/>
    <cellStyle name="Entrada 5 5 6 8" xfId="35664"/>
    <cellStyle name="Entrada 5 5 6 9" xfId="38575"/>
    <cellStyle name="Entrada 5 5 7" xfId="6228"/>
    <cellStyle name="Entrada 5 5 7 2" xfId="15382"/>
    <cellStyle name="Entrada 5 5 7 3" xfId="22378"/>
    <cellStyle name="Entrada 5 5 7 4" xfId="29355"/>
    <cellStyle name="Entrada 5 5 7 5" xfId="33273"/>
    <cellStyle name="Entrada 5 5 7 6" xfId="36948"/>
    <cellStyle name="Entrada 5 5 7 7" xfId="39674"/>
    <cellStyle name="Entrada 5 5 8" xfId="11474"/>
    <cellStyle name="Entrada 5 5 9" xfId="18477"/>
    <cellStyle name="Entrada 5 6" xfId="1638"/>
    <cellStyle name="Entrada 5 6 10" xfId="29055"/>
    <cellStyle name="Entrada 5 6 11" xfId="31003"/>
    <cellStyle name="Entrada 5 6 12" xfId="29598"/>
    <cellStyle name="Entrada 5 6 13" xfId="31621"/>
    <cellStyle name="Entrada 5 6 2" xfId="3294"/>
    <cellStyle name="Entrada 5 6 2 2" xfId="6235"/>
    <cellStyle name="Entrada 5 6 2 2 2" xfId="15389"/>
    <cellStyle name="Entrada 5 6 2 2 3" xfId="22385"/>
    <cellStyle name="Entrada 5 6 2 2 4" xfId="19363"/>
    <cellStyle name="Entrada 5 6 2 2 5" xfId="33280"/>
    <cellStyle name="Entrada 5 6 2 2 6" xfId="36955"/>
    <cellStyle name="Entrada 5 6 2 2 7" xfId="39681"/>
    <cellStyle name="Entrada 5 6 2 3" xfId="12448"/>
    <cellStyle name="Entrada 5 6 2 4" xfId="19450"/>
    <cellStyle name="Entrada 5 6 2 5" xfId="28180"/>
    <cellStyle name="Entrada 5 6 2 6" xfId="24537"/>
    <cellStyle name="Entrada 5 6 2 7" xfId="29702"/>
    <cellStyle name="Entrada 5 6 2 8" xfId="33680"/>
    <cellStyle name="Entrada 5 6 2 9" xfId="37268"/>
    <cellStyle name="Entrada 5 6 3" xfId="2932"/>
    <cellStyle name="Entrada 5 6 3 2" xfId="6236"/>
    <cellStyle name="Entrada 5 6 3 2 2" xfId="15390"/>
    <cellStyle name="Entrada 5 6 3 2 3" xfId="22386"/>
    <cellStyle name="Entrada 5 6 3 2 4" xfId="29352"/>
    <cellStyle name="Entrada 5 6 3 2 5" xfId="33281"/>
    <cellStyle name="Entrada 5 6 3 2 6" xfId="36956"/>
    <cellStyle name="Entrada 5 6 3 2 7" xfId="39682"/>
    <cellStyle name="Entrada 5 6 3 3" xfId="12086"/>
    <cellStyle name="Entrada 5 6 3 4" xfId="19089"/>
    <cellStyle name="Entrada 5 6 3 5" xfId="24002"/>
    <cellStyle name="Entrada 5 6 3 6" xfId="18191"/>
    <cellStyle name="Entrada 5 6 3 7" xfId="29867"/>
    <cellStyle name="Entrada 5 6 3 8" xfId="29658"/>
    <cellStyle name="Entrada 5 6 3 9" xfId="19382"/>
    <cellStyle name="Entrada 5 6 4" xfId="4248"/>
    <cellStyle name="Entrada 5 6 4 2" xfId="6237"/>
    <cellStyle name="Entrada 5 6 4 2 2" xfId="15391"/>
    <cellStyle name="Entrada 5 6 4 2 3" xfId="22387"/>
    <cellStyle name="Entrada 5 6 4 2 4" xfId="19665"/>
    <cellStyle name="Entrada 5 6 4 2 5" xfId="33282"/>
    <cellStyle name="Entrada 5 6 4 2 6" xfId="36957"/>
    <cellStyle name="Entrada 5 6 4 2 7" xfId="39683"/>
    <cellStyle name="Entrada 5 6 4 3" xfId="13402"/>
    <cellStyle name="Entrada 5 6 4 4" xfId="20400"/>
    <cellStyle name="Entrada 5 6 4 5" xfId="17556"/>
    <cellStyle name="Entrada 5 6 4 6" xfId="25044"/>
    <cellStyle name="Entrada 5 6 4 7" xfId="24355"/>
    <cellStyle name="Entrada 5 6 4 8" xfId="25953"/>
    <cellStyle name="Entrada 5 6 4 9" xfId="23244"/>
    <cellStyle name="Entrada 5 6 5" xfId="4192"/>
    <cellStyle name="Entrada 5 6 5 2" xfId="6238"/>
    <cellStyle name="Entrada 5 6 5 2 2" xfId="15392"/>
    <cellStyle name="Entrada 5 6 5 2 3" xfId="22388"/>
    <cellStyle name="Entrada 5 6 5 2 4" xfId="24846"/>
    <cellStyle name="Entrada 5 6 5 2 5" xfId="33283"/>
    <cellStyle name="Entrada 5 6 5 2 6" xfId="36958"/>
    <cellStyle name="Entrada 5 6 5 2 7" xfId="39684"/>
    <cellStyle name="Entrada 5 6 5 3" xfId="13346"/>
    <cellStyle name="Entrada 5 6 5 4" xfId="20344"/>
    <cellStyle name="Entrada 5 6 5 5" xfId="24230"/>
    <cellStyle name="Entrada 5 6 5 6" xfId="19759"/>
    <cellStyle name="Entrada 5 6 5 7" xfId="28634"/>
    <cellStyle name="Entrada 5 6 5 8" xfId="33371"/>
    <cellStyle name="Entrada 5 6 5 9" xfId="37046"/>
    <cellStyle name="Entrada 5 6 6" xfId="6234"/>
    <cellStyle name="Entrada 5 6 6 2" xfId="15388"/>
    <cellStyle name="Entrada 5 6 6 3" xfId="22384"/>
    <cellStyle name="Entrada 5 6 6 4" xfId="19538"/>
    <cellStyle name="Entrada 5 6 6 5" xfId="33279"/>
    <cellStyle name="Entrada 5 6 6 6" xfId="36954"/>
    <cellStyle name="Entrada 5 6 6 7" xfId="39680"/>
    <cellStyle name="Entrada 5 6 7" xfId="10792"/>
    <cellStyle name="Entrada 5 6 8" xfId="9847"/>
    <cellStyle name="Entrada 5 6 9" xfId="24470"/>
    <cellStyle name="Entrada 5 7" xfId="2466"/>
    <cellStyle name="Entrada 5 7 2" xfId="6239"/>
    <cellStyle name="Entrada 5 7 2 2" xfId="15393"/>
    <cellStyle name="Entrada 5 7 2 3" xfId="22389"/>
    <cellStyle name="Entrada 5 7 2 4" xfId="10143"/>
    <cellStyle name="Entrada 5 7 2 5" xfId="33284"/>
    <cellStyle name="Entrada 5 7 2 6" xfId="36959"/>
    <cellStyle name="Entrada 5 7 2 7" xfId="39685"/>
    <cellStyle name="Entrada 5 7 3" xfId="11620"/>
    <cellStyle name="Entrada 5 7 4" xfId="18623"/>
    <cellStyle name="Entrada 5 7 5" xfId="24614"/>
    <cellStyle name="Entrada 5 7 6" xfId="26203"/>
    <cellStyle name="Entrada 5 7 7" xfId="25667"/>
    <cellStyle name="Entrada 5 7 8" xfId="31486"/>
    <cellStyle name="Entrada 5 7 9" xfId="35202"/>
    <cellStyle name="Entrada 5 8" xfId="2945"/>
    <cellStyle name="Entrada 5 8 2" xfId="6240"/>
    <cellStyle name="Entrada 5 8 2 2" xfId="15394"/>
    <cellStyle name="Entrada 5 8 2 3" xfId="22390"/>
    <cellStyle name="Entrada 5 8 2 4" xfId="22430"/>
    <cellStyle name="Entrada 5 8 2 5" xfId="33285"/>
    <cellStyle name="Entrada 5 8 2 6" xfId="36960"/>
    <cellStyle name="Entrada 5 8 2 7" xfId="39686"/>
    <cellStyle name="Entrada 5 8 3" xfId="12099"/>
    <cellStyle name="Entrada 5 8 4" xfId="19102"/>
    <cellStyle name="Entrada 5 8 5" xfId="22740"/>
    <cellStyle name="Entrada 5 8 6" xfId="17195"/>
    <cellStyle name="Entrada 5 8 7" xfId="18152"/>
    <cellStyle name="Entrada 5 8 8" xfId="33838"/>
    <cellStyle name="Entrada 5 8 9" xfId="37400"/>
    <cellStyle name="Entrada 5 9" xfId="3187"/>
    <cellStyle name="Entrada 5 9 2" xfId="6241"/>
    <cellStyle name="Entrada 5 9 2 2" xfId="15395"/>
    <cellStyle name="Entrada 5 9 2 3" xfId="22391"/>
    <cellStyle name="Entrada 5 9 2 4" xfId="27247"/>
    <cellStyle name="Entrada 5 9 2 5" xfId="33286"/>
    <cellStyle name="Entrada 5 9 2 6" xfId="36961"/>
    <cellStyle name="Entrada 5 9 2 7" xfId="39687"/>
    <cellStyle name="Entrada 5 9 3" xfId="12341"/>
    <cellStyle name="Entrada 5 9 4" xfId="19344"/>
    <cellStyle name="Entrada 5 9 5" xfId="28233"/>
    <cellStyle name="Entrada 5 9 6" xfId="28511"/>
    <cellStyle name="Entrada 5 9 7" xfId="29747"/>
    <cellStyle name="Entrada 5 9 8" xfId="31122"/>
    <cellStyle name="Entrada 5 9 9" xfId="35000"/>
    <cellStyle name="Entrada 6" xfId="1144"/>
    <cellStyle name="Entrada 6 10" xfId="4235"/>
    <cellStyle name="Entrada 6 10 2" xfId="6242"/>
    <cellStyle name="Entrada 6 10 2 2" xfId="15396"/>
    <cellStyle name="Entrada 6 10 2 3" xfId="22392"/>
    <cellStyle name="Entrada 6 10 2 4" xfId="9362"/>
    <cellStyle name="Entrada 6 10 2 5" xfId="33287"/>
    <cellStyle name="Entrada 6 10 2 6" xfId="36962"/>
    <cellStyle name="Entrada 6 10 2 7" xfId="39688"/>
    <cellStyle name="Entrada 6 10 3" xfId="13389"/>
    <cellStyle name="Entrada 6 10 4" xfId="20387"/>
    <cellStyle name="Entrada 6 10 5" xfId="23103"/>
    <cellStyle name="Entrada 6 10 6" xfId="29213"/>
    <cellStyle name="Entrada 6 10 7" xfId="25881"/>
    <cellStyle name="Entrada 6 10 8" xfId="33351"/>
    <cellStyle name="Entrada 6 10 9" xfId="37026"/>
    <cellStyle name="Entrada 6 11" xfId="2176"/>
    <cellStyle name="Entrada 6 11 2" xfId="6243"/>
    <cellStyle name="Entrada 6 11 2 2" xfId="15397"/>
    <cellStyle name="Entrada 6 11 2 3" xfId="22393"/>
    <cellStyle name="Entrada 6 11 2 4" xfId="27232"/>
    <cellStyle name="Entrada 6 11 2 5" xfId="33288"/>
    <cellStyle name="Entrada 6 11 2 6" xfId="36963"/>
    <cellStyle name="Entrada 6 11 2 7" xfId="39689"/>
    <cellStyle name="Entrada 6 11 3" xfId="11330"/>
    <cellStyle name="Entrada 6 11 4" xfId="18333"/>
    <cellStyle name="Entrada 6 11 5" xfId="15507"/>
    <cellStyle name="Entrada 6 11 6" xfId="26076"/>
    <cellStyle name="Entrada 6 11 7" xfId="30239"/>
    <cellStyle name="Entrada 6 11 8" xfId="29078"/>
    <cellStyle name="Entrada 6 11 9" xfId="29030"/>
    <cellStyle name="Entrada 6 12" xfId="10298"/>
    <cellStyle name="Entrada 6 13" xfId="10094"/>
    <cellStyle name="Entrada 6 14" xfId="10011"/>
    <cellStyle name="Entrada 6 15" xfId="31218"/>
    <cellStyle name="Entrada 6 16" xfId="31278"/>
    <cellStyle name="Entrada 6 17" xfId="35099"/>
    <cellStyle name="Entrada 6 2" xfId="2331"/>
    <cellStyle name="Entrada 6 2 10" xfId="18213"/>
    <cellStyle name="Entrada 6 2 11" xfId="23001"/>
    <cellStyle name="Entrada 6 2 12" xfId="9218"/>
    <cellStyle name="Entrada 6 2 13" xfId="31475"/>
    <cellStyle name="Entrada 6 2 14" xfId="35185"/>
    <cellStyle name="Entrada 6 2 2" xfId="2731"/>
    <cellStyle name="Entrada 6 2 2 2" xfId="6245"/>
    <cellStyle name="Entrada 6 2 2 2 2" xfId="15399"/>
    <cellStyle name="Entrada 6 2 2 2 3" xfId="22395"/>
    <cellStyle name="Entrada 6 2 2 2 4" xfId="29356"/>
    <cellStyle name="Entrada 6 2 2 2 5" xfId="33290"/>
    <cellStyle name="Entrada 6 2 2 2 6" xfId="36965"/>
    <cellStyle name="Entrada 6 2 2 2 7" xfId="39691"/>
    <cellStyle name="Entrada 6 2 2 3" xfId="11885"/>
    <cellStyle name="Entrada 6 2 2 4" xfId="18888"/>
    <cellStyle name="Entrada 6 2 2 5" xfId="24638"/>
    <cellStyle name="Entrada 6 2 2 6" xfId="22979"/>
    <cellStyle name="Entrada 6 2 2 7" xfId="28793"/>
    <cellStyle name="Entrada 6 2 2 8" xfId="33944"/>
    <cellStyle name="Entrada 6 2 2 9" xfId="37506"/>
    <cellStyle name="Entrada 6 2 3" xfId="4013"/>
    <cellStyle name="Entrada 6 2 3 2" xfId="6246"/>
    <cellStyle name="Entrada 6 2 3 2 2" xfId="15400"/>
    <cellStyle name="Entrada 6 2 3 2 3" xfId="22396"/>
    <cellStyle name="Entrada 6 2 3 2 4" xfId="22704"/>
    <cellStyle name="Entrada 6 2 3 2 5" xfId="33291"/>
    <cellStyle name="Entrada 6 2 3 2 6" xfId="36966"/>
    <cellStyle name="Entrada 6 2 3 2 7" xfId="39692"/>
    <cellStyle name="Entrada 6 2 3 3" xfId="13167"/>
    <cellStyle name="Entrada 6 2 3 4" xfId="20165"/>
    <cellStyle name="Entrada 6 2 3 5" xfId="27824"/>
    <cellStyle name="Entrada 6 2 3 6" xfId="25493"/>
    <cellStyle name="Entrada 6 2 3 7" xfId="25610"/>
    <cellStyle name="Entrada 6 2 3 8" xfId="23197"/>
    <cellStyle name="Entrada 6 2 3 9" xfId="21268"/>
    <cellStyle name="Entrada 6 2 4" xfId="4451"/>
    <cellStyle name="Entrada 6 2 4 2" xfId="6247"/>
    <cellStyle name="Entrada 6 2 4 2 2" xfId="15401"/>
    <cellStyle name="Entrada 6 2 4 2 3" xfId="22397"/>
    <cellStyle name="Entrada 6 2 4 2 4" xfId="9283"/>
    <cellStyle name="Entrada 6 2 4 2 5" xfId="33292"/>
    <cellStyle name="Entrada 6 2 4 2 6" xfId="36967"/>
    <cellStyle name="Entrada 6 2 4 2 7" xfId="39693"/>
    <cellStyle name="Entrada 6 2 4 3" xfId="13605"/>
    <cellStyle name="Entrada 6 2 4 4" xfId="20603"/>
    <cellStyle name="Entrada 6 2 4 5" xfId="22755"/>
    <cellStyle name="Entrada 6 2 4 6" xfId="29231"/>
    <cellStyle name="Entrada 6 2 4 7" xfId="19402"/>
    <cellStyle name="Entrada 6 2 4 8" xfId="31869"/>
    <cellStyle name="Entrada 6 2 4 9" xfId="35523"/>
    <cellStyle name="Entrada 6 2 5" xfId="4705"/>
    <cellStyle name="Entrada 6 2 5 2" xfId="6248"/>
    <cellStyle name="Entrada 6 2 5 2 2" xfId="15402"/>
    <cellStyle name="Entrada 6 2 5 2 3" xfId="22398"/>
    <cellStyle name="Entrada 6 2 5 2 4" xfId="27251"/>
    <cellStyle name="Entrada 6 2 5 2 5" xfId="33293"/>
    <cellStyle name="Entrada 6 2 5 2 6" xfId="36968"/>
    <cellStyle name="Entrada 6 2 5 2 7" xfId="39694"/>
    <cellStyle name="Entrada 6 2 5 3" xfId="13859"/>
    <cellStyle name="Entrada 6 2 5 4" xfId="20857"/>
    <cellStyle name="Entrada 6 2 5 5" xfId="17423"/>
    <cellStyle name="Entrada 6 2 5 6" xfId="28005"/>
    <cellStyle name="Entrada 6 2 5 7" xfId="22832"/>
    <cellStyle name="Entrada 6 2 5 8" xfId="29727"/>
    <cellStyle name="Entrada 6 2 5 9" xfId="31124"/>
    <cellStyle name="Entrada 6 2 6" xfId="4951"/>
    <cellStyle name="Entrada 6 2 6 2" xfId="6249"/>
    <cellStyle name="Entrada 6 2 6 2 2" xfId="15403"/>
    <cellStyle name="Entrada 6 2 6 2 3" xfId="22399"/>
    <cellStyle name="Entrada 6 2 6 2 4" xfId="24845"/>
    <cellStyle name="Entrada 6 2 6 2 5" xfId="33294"/>
    <cellStyle name="Entrada 6 2 6 2 6" xfId="36969"/>
    <cellStyle name="Entrada 6 2 6 2 7" xfId="39695"/>
    <cellStyle name="Entrada 6 2 6 3" xfId="14105"/>
    <cellStyle name="Entrada 6 2 6 4" xfId="21103"/>
    <cellStyle name="Entrada 6 2 6 5" xfId="9473"/>
    <cellStyle name="Entrada 6 2 6 6" xfId="26779"/>
    <cellStyle name="Entrada 6 2 6 7" xfId="31997"/>
    <cellStyle name="Entrada 6 2 6 8" xfId="35675"/>
    <cellStyle name="Entrada 6 2 6 9" xfId="38586"/>
    <cellStyle name="Entrada 6 2 7" xfId="6244"/>
    <cellStyle name="Entrada 6 2 7 2" xfId="15398"/>
    <cellStyle name="Entrada 6 2 7 3" xfId="22394"/>
    <cellStyle name="Entrada 6 2 7 4" xfId="17796"/>
    <cellStyle name="Entrada 6 2 7 5" xfId="33289"/>
    <cellStyle name="Entrada 6 2 7 6" xfId="36964"/>
    <cellStyle name="Entrada 6 2 7 7" xfId="39690"/>
    <cellStyle name="Entrada 6 2 8" xfId="11485"/>
    <cellStyle name="Entrada 6 2 9" xfId="18488"/>
    <cellStyle name="Entrada 6 3" xfId="2358"/>
    <cellStyle name="Entrada 6 3 10" xfId="21263"/>
    <cellStyle name="Entrada 6 3 11" xfId="26150"/>
    <cellStyle name="Entrada 6 3 12" xfId="30152"/>
    <cellStyle name="Entrada 6 3 13" xfId="31073"/>
    <cellStyle name="Entrada 6 3 14" xfId="31326"/>
    <cellStyle name="Entrada 6 3 2" xfId="2758"/>
    <cellStyle name="Entrada 6 3 2 2" xfId="6251"/>
    <cellStyle name="Entrada 6 3 2 2 2" xfId="15405"/>
    <cellStyle name="Entrada 6 3 2 2 3" xfId="22401"/>
    <cellStyle name="Entrada 6 3 2 2 4" xfId="24844"/>
    <cellStyle name="Entrada 6 3 2 2 5" xfId="33296"/>
    <cellStyle name="Entrada 6 3 2 2 6" xfId="36971"/>
    <cellStyle name="Entrada 6 3 2 2 7" xfId="39697"/>
    <cellStyle name="Entrada 6 3 2 3" xfId="11912"/>
    <cellStyle name="Entrada 6 3 2 4" xfId="18915"/>
    <cellStyle name="Entrada 6 3 2 5" xfId="22729"/>
    <cellStyle name="Entrada 6 3 2 6" xfId="26333"/>
    <cellStyle name="Entrada 6 3 2 7" xfId="17330"/>
    <cellStyle name="Entrada 6 3 2 8" xfId="31531"/>
    <cellStyle name="Entrada 6 3 2 9" xfId="35235"/>
    <cellStyle name="Entrada 6 3 3" xfId="4040"/>
    <cellStyle name="Entrada 6 3 3 2" xfId="6252"/>
    <cellStyle name="Entrada 6 3 3 2 2" xfId="15406"/>
    <cellStyle name="Entrada 6 3 3 2 3" xfId="22402"/>
    <cellStyle name="Entrada 6 3 3 2 4" xfId="23209"/>
    <cellStyle name="Entrada 6 3 3 2 5" xfId="33297"/>
    <cellStyle name="Entrada 6 3 3 2 6" xfId="36972"/>
    <cellStyle name="Entrada 6 3 3 2 7" xfId="39698"/>
    <cellStyle name="Entrada 6 3 3 3" xfId="13194"/>
    <cellStyle name="Entrada 6 3 3 4" xfId="20192"/>
    <cellStyle name="Entrada 6 3 3 5" xfId="9360"/>
    <cellStyle name="Entrada 6 3 3 6" xfId="22651"/>
    <cellStyle name="Entrada 6 3 3 7" xfId="24598"/>
    <cellStyle name="Entrada 6 3 3 8" xfId="33444"/>
    <cellStyle name="Entrada 6 3 3 9" xfId="37119"/>
    <cellStyle name="Entrada 6 3 4" xfId="4478"/>
    <cellStyle name="Entrada 6 3 4 2" xfId="6253"/>
    <cellStyle name="Entrada 6 3 4 2 2" xfId="15407"/>
    <cellStyle name="Entrada 6 3 4 2 3" xfId="22403"/>
    <cellStyle name="Entrada 6 3 4 2 4" xfId="17517"/>
    <cellStyle name="Entrada 6 3 4 2 5" xfId="33298"/>
    <cellStyle name="Entrada 6 3 4 2 6" xfId="36973"/>
    <cellStyle name="Entrada 6 3 4 2 7" xfId="39699"/>
    <cellStyle name="Entrada 6 3 4 3" xfId="13632"/>
    <cellStyle name="Entrada 6 3 4 4" xfId="20630"/>
    <cellStyle name="Entrada 6 3 4 5" xfId="27589"/>
    <cellStyle name="Entrada 6 3 4 6" xfId="29504"/>
    <cellStyle name="Entrada 6 3 4 7" xfId="19771"/>
    <cellStyle name="Entrada 6 3 4 8" xfId="26533"/>
    <cellStyle name="Entrada 6 3 4 9" xfId="34881"/>
    <cellStyle name="Entrada 6 3 5" xfId="4732"/>
    <cellStyle name="Entrada 6 3 5 2" xfId="6254"/>
    <cellStyle name="Entrada 6 3 5 2 2" xfId="15408"/>
    <cellStyle name="Entrada 6 3 5 2 3" xfId="22404"/>
    <cellStyle name="Entrada 6 3 5 2 4" xfId="28632"/>
    <cellStyle name="Entrada 6 3 5 2 5" xfId="33299"/>
    <cellStyle name="Entrada 6 3 5 2 6" xfId="36974"/>
    <cellStyle name="Entrada 6 3 5 2 7" xfId="39700"/>
    <cellStyle name="Entrada 6 3 5 3" xfId="13886"/>
    <cellStyle name="Entrada 6 3 5 4" xfId="20884"/>
    <cellStyle name="Entrada 6 3 5 5" xfId="27471"/>
    <cellStyle name="Entrada 6 3 5 6" xfId="21279"/>
    <cellStyle name="Entrada 6 3 5 7" xfId="28740"/>
    <cellStyle name="Entrada 6 3 5 8" xfId="29725"/>
    <cellStyle name="Entrada 6 3 5 9" xfId="12781"/>
    <cellStyle name="Entrada 6 3 6" xfId="4978"/>
    <cellStyle name="Entrada 6 3 6 2" xfId="6255"/>
    <cellStyle name="Entrada 6 3 6 2 2" xfId="15409"/>
    <cellStyle name="Entrada 6 3 6 2 3" xfId="22405"/>
    <cellStyle name="Entrada 6 3 6 2 4" xfId="29357"/>
    <cellStyle name="Entrada 6 3 6 2 5" xfId="33300"/>
    <cellStyle name="Entrada 6 3 6 2 6" xfId="36975"/>
    <cellStyle name="Entrada 6 3 6 2 7" xfId="39701"/>
    <cellStyle name="Entrada 6 3 6 3" xfId="14132"/>
    <cellStyle name="Entrada 6 3 6 4" xfId="21130"/>
    <cellStyle name="Entrada 6 3 6 5" xfId="9339"/>
    <cellStyle name="Entrada 6 3 6 6" xfId="28919"/>
    <cellStyle name="Entrada 6 3 6 7" xfId="32024"/>
    <cellStyle name="Entrada 6 3 6 8" xfId="35702"/>
    <cellStyle name="Entrada 6 3 6 9" xfId="38613"/>
    <cellStyle name="Entrada 6 3 7" xfId="6250"/>
    <cellStyle name="Entrada 6 3 7 2" xfId="15404"/>
    <cellStyle name="Entrada 6 3 7 3" xfId="22400"/>
    <cellStyle name="Entrada 6 3 7 4" xfId="28882"/>
    <cellStyle name="Entrada 6 3 7 5" xfId="33295"/>
    <cellStyle name="Entrada 6 3 7 6" xfId="36970"/>
    <cellStyle name="Entrada 6 3 7 7" xfId="39696"/>
    <cellStyle name="Entrada 6 3 8" xfId="11512"/>
    <cellStyle name="Entrada 6 3 9" xfId="18515"/>
    <cellStyle name="Entrada 6 4" xfId="2385"/>
    <cellStyle name="Entrada 6 4 10" xfId="21255"/>
    <cellStyle name="Entrada 6 4 11" xfId="17228"/>
    <cellStyle name="Entrada 6 4 12" xfId="25673"/>
    <cellStyle name="Entrada 6 4 13" xfId="31480"/>
    <cellStyle name="Entrada 6 4 14" xfId="35190"/>
    <cellStyle name="Entrada 6 4 2" xfId="2785"/>
    <cellStyle name="Entrada 6 4 2 2" xfId="6257"/>
    <cellStyle name="Entrada 6 4 2 2 2" xfId="15411"/>
    <cellStyle name="Entrada 6 4 2 2 3" xfId="22407"/>
    <cellStyle name="Entrada 6 4 2 2 4" xfId="22798"/>
    <cellStyle name="Entrada 6 4 2 2 5" xfId="33302"/>
    <cellStyle name="Entrada 6 4 2 2 6" xfId="36977"/>
    <cellStyle name="Entrada 6 4 2 2 7" xfId="39703"/>
    <cellStyle name="Entrada 6 4 2 3" xfId="11939"/>
    <cellStyle name="Entrada 6 4 2 4" xfId="18942"/>
    <cellStyle name="Entrada 6 4 2 5" xfId="28390"/>
    <cellStyle name="Entrada 6 4 2 6" xfId="24163"/>
    <cellStyle name="Entrada 6 4 2 7" xfId="9565"/>
    <cellStyle name="Entrada 6 4 2 8" xfId="31097"/>
    <cellStyle name="Entrada 6 4 2 9" xfId="34986"/>
    <cellStyle name="Entrada 6 4 3" xfId="4067"/>
    <cellStyle name="Entrada 6 4 3 2" xfId="6258"/>
    <cellStyle name="Entrada 6 4 3 2 2" xfId="15412"/>
    <cellStyle name="Entrada 6 4 3 2 3" xfId="22408"/>
    <cellStyle name="Entrada 6 4 3 2 4" xfId="17077"/>
    <cellStyle name="Entrada 6 4 3 2 5" xfId="33303"/>
    <cellStyle name="Entrada 6 4 3 2 6" xfId="36978"/>
    <cellStyle name="Entrada 6 4 3 2 7" xfId="39704"/>
    <cellStyle name="Entrada 6 4 3 3" xfId="13221"/>
    <cellStyle name="Entrada 6 4 3 4" xfId="20219"/>
    <cellStyle name="Entrada 6 4 3 5" xfId="22438"/>
    <cellStyle name="Entrada 6 4 3 6" xfId="28136"/>
    <cellStyle name="Entrada 6 4 3 7" xfId="17826"/>
    <cellStyle name="Entrada 6 4 3 8" xfId="25826"/>
    <cellStyle name="Entrada 6 4 3 9" xfId="31255"/>
    <cellStyle name="Entrada 6 4 4" xfId="4505"/>
    <cellStyle name="Entrada 6 4 4 2" xfId="6259"/>
    <cellStyle name="Entrada 6 4 4 2 2" xfId="15413"/>
    <cellStyle name="Entrada 6 4 4 2 3" xfId="22409"/>
    <cellStyle name="Entrada 6 4 4 2 4" xfId="27252"/>
    <cellStyle name="Entrada 6 4 4 2 5" xfId="33304"/>
    <cellStyle name="Entrada 6 4 4 2 6" xfId="36979"/>
    <cellStyle name="Entrada 6 4 4 2 7" xfId="39705"/>
    <cellStyle name="Entrada 6 4 4 3" xfId="13659"/>
    <cellStyle name="Entrada 6 4 4 4" xfId="20657"/>
    <cellStyle name="Entrada 6 4 4 5" xfId="17736"/>
    <cellStyle name="Entrada 6 4 4 6" xfId="28591"/>
    <cellStyle name="Entrada 6 4 4 7" xfId="25568"/>
    <cellStyle name="Entrada 6 4 4 8" xfId="30959"/>
    <cellStyle name="Entrada 6 4 4 9" xfId="25765"/>
    <cellStyle name="Entrada 6 4 5" xfId="4759"/>
    <cellStyle name="Entrada 6 4 5 2" xfId="6260"/>
    <cellStyle name="Entrada 6 4 5 2 2" xfId="15414"/>
    <cellStyle name="Entrada 6 4 5 2 3" xfId="22410"/>
    <cellStyle name="Entrada 6 4 5 2 4" xfId="28198"/>
    <cellStyle name="Entrada 6 4 5 2 5" xfId="33305"/>
    <cellStyle name="Entrada 6 4 5 2 6" xfId="36980"/>
    <cellStyle name="Entrada 6 4 5 2 7" xfId="39706"/>
    <cellStyle name="Entrada 6 4 5 3" xfId="13913"/>
    <cellStyle name="Entrada 6 4 5 4" xfId="20911"/>
    <cellStyle name="Entrada 6 4 5 5" xfId="27426"/>
    <cellStyle name="Entrada 6 4 5 6" xfId="26743"/>
    <cellStyle name="Entrada 6 4 5 7" xfId="29070"/>
    <cellStyle name="Entrada 6 4 5 8" xfId="22702"/>
    <cellStyle name="Entrada 6 4 5 9" xfId="25547"/>
    <cellStyle name="Entrada 6 4 6" xfId="5005"/>
    <cellStyle name="Entrada 6 4 6 2" xfId="6261"/>
    <cellStyle name="Entrada 6 4 6 2 2" xfId="15415"/>
    <cellStyle name="Entrada 6 4 6 2 3" xfId="22411"/>
    <cellStyle name="Entrada 6 4 6 2 4" xfId="24282"/>
    <cellStyle name="Entrada 6 4 6 2 5" xfId="33306"/>
    <cellStyle name="Entrada 6 4 6 2 6" xfId="36981"/>
    <cellStyle name="Entrada 6 4 6 2 7" xfId="39707"/>
    <cellStyle name="Entrada 6 4 6 3" xfId="14159"/>
    <cellStyle name="Entrada 6 4 6 4" xfId="21157"/>
    <cellStyle name="Entrada 6 4 6 5" xfId="22790"/>
    <cellStyle name="Entrada 6 4 6 6" xfId="22709"/>
    <cellStyle name="Entrada 6 4 6 7" xfId="32051"/>
    <cellStyle name="Entrada 6 4 6 8" xfId="35729"/>
    <cellStyle name="Entrada 6 4 6 9" xfId="38640"/>
    <cellStyle name="Entrada 6 4 7" xfId="6256"/>
    <cellStyle name="Entrada 6 4 7 2" xfId="15410"/>
    <cellStyle name="Entrada 6 4 7 3" xfId="22406"/>
    <cellStyle name="Entrada 6 4 7 4" xfId="27253"/>
    <cellStyle name="Entrada 6 4 7 5" xfId="33301"/>
    <cellStyle name="Entrada 6 4 7 6" xfId="36976"/>
    <cellStyle name="Entrada 6 4 7 7" xfId="39702"/>
    <cellStyle name="Entrada 6 4 8" xfId="11539"/>
    <cellStyle name="Entrada 6 4 9" xfId="18542"/>
    <cellStyle name="Entrada 6 5" xfId="2409"/>
    <cellStyle name="Entrada 6 5 10" xfId="23335"/>
    <cellStyle name="Entrada 6 5 11" xfId="19565"/>
    <cellStyle name="Entrada 6 5 12" xfId="17879"/>
    <cellStyle name="Entrada 6 5 13" xfId="34102"/>
    <cellStyle name="Entrada 6 5 14" xfId="37664"/>
    <cellStyle name="Entrada 6 5 2" xfId="2809"/>
    <cellStyle name="Entrada 6 5 2 2" xfId="6263"/>
    <cellStyle name="Entrada 6 5 2 2 2" xfId="15417"/>
    <cellStyle name="Entrada 6 5 2 2 3" xfId="22413"/>
    <cellStyle name="Entrada 6 5 2 2 4" xfId="17450"/>
    <cellStyle name="Entrada 6 5 2 2 5" xfId="33308"/>
    <cellStyle name="Entrada 6 5 2 2 6" xfId="36983"/>
    <cellStyle name="Entrada 6 5 2 2 7" xfId="39709"/>
    <cellStyle name="Entrada 6 5 2 3" xfId="11963"/>
    <cellStyle name="Entrada 6 5 2 4" xfId="18966"/>
    <cellStyle name="Entrada 6 5 2 5" xfId="22735"/>
    <cellStyle name="Entrada 6 5 2 6" xfId="26353"/>
    <cellStyle name="Entrada 6 5 2 7" xfId="29929"/>
    <cellStyle name="Entrada 6 5 2 8" xfId="31539"/>
    <cellStyle name="Entrada 6 5 2 9" xfId="35249"/>
    <cellStyle name="Entrada 6 5 3" xfId="4091"/>
    <cellStyle name="Entrada 6 5 3 2" xfId="6264"/>
    <cellStyle name="Entrada 6 5 3 2 2" xfId="15418"/>
    <cellStyle name="Entrada 6 5 3 2 3" xfId="22414"/>
    <cellStyle name="Entrada 6 5 3 2 4" xfId="17188"/>
    <cellStyle name="Entrada 6 5 3 2 5" xfId="33309"/>
    <cellStyle name="Entrada 6 5 3 2 6" xfId="36984"/>
    <cellStyle name="Entrada 6 5 3 2 7" xfId="39710"/>
    <cellStyle name="Entrada 6 5 3 3" xfId="13245"/>
    <cellStyle name="Entrada 6 5 3 4" xfId="20243"/>
    <cellStyle name="Entrada 6 5 3 5" xfId="27785"/>
    <cellStyle name="Entrada 6 5 3 6" xfId="28139"/>
    <cellStyle name="Entrada 6 5 3 7" xfId="25099"/>
    <cellStyle name="Entrada 6 5 3 8" xfId="22441"/>
    <cellStyle name="Entrada 6 5 3 9" xfId="31208"/>
    <cellStyle name="Entrada 6 5 4" xfId="4529"/>
    <cellStyle name="Entrada 6 5 4 2" xfId="6265"/>
    <cellStyle name="Entrada 6 5 4 2 2" xfId="15419"/>
    <cellStyle name="Entrada 6 5 4 2 3" xfId="22415"/>
    <cellStyle name="Entrada 6 5 4 2 4" xfId="27250"/>
    <cellStyle name="Entrada 6 5 4 2 5" xfId="33310"/>
    <cellStyle name="Entrada 6 5 4 2 6" xfId="36985"/>
    <cellStyle name="Entrada 6 5 4 2 7" xfId="39711"/>
    <cellStyle name="Entrada 6 5 4 3" xfId="13683"/>
    <cellStyle name="Entrada 6 5 4 4" xfId="20681"/>
    <cellStyle name="Entrada 6 5 4 5" xfId="27572"/>
    <cellStyle name="Entrada 6 5 4 6" xfId="28158"/>
    <cellStyle name="Entrada 6 5 4 7" xfId="26848"/>
    <cellStyle name="Entrada 6 5 4 8" xfId="32252"/>
    <cellStyle name="Entrada 6 5 4 9" xfId="35927"/>
    <cellStyle name="Entrada 6 5 5" xfId="4783"/>
    <cellStyle name="Entrada 6 5 5 2" xfId="6266"/>
    <cellStyle name="Entrada 6 5 5 2 2" xfId="15420"/>
    <cellStyle name="Entrada 6 5 5 2 3" xfId="22416"/>
    <cellStyle name="Entrada 6 5 5 2 4" xfId="28883"/>
    <cellStyle name="Entrada 6 5 5 2 5" xfId="33311"/>
    <cellStyle name="Entrada 6 5 5 2 6" xfId="36986"/>
    <cellStyle name="Entrada 6 5 5 2 7" xfId="39712"/>
    <cellStyle name="Entrada 6 5 5 3" xfId="13937"/>
    <cellStyle name="Entrada 6 5 5 4" xfId="20935"/>
    <cellStyle name="Entrada 6 5 5 5" xfId="27447"/>
    <cellStyle name="Entrada 6 5 5 6" xfId="26751"/>
    <cellStyle name="Entrada 6 5 5 7" xfId="25362"/>
    <cellStyle name="Entrada 6 5 5 8" xfId="29731"/>
    <cellStyle name="Entrada 6 5 5 9" xfId="33693"/>
    <cellStyle name="Entrada 6 5 6" xfId="5029"/>
    <cellStyle name="Entrada 6 5 6 2" xfId="6267"/>
    <cellStyle name="Entrada 6 5 6 2 2" xfId="15421"/>
    <cellStyle name="Entrada 6 5 6 2 3" xfId="22417"/>
    <cellStyle name="Entrada 6 5 6 2 4" xfId="17510"/>
    <cellStyle name="Entrada 6 5 6 2 5" xfId="33312"/>
    <cellStyle name="Entrada 6 5 6 2 6" xfId="36987"/>
    <cellStyle name="Entrada 6 5 6 2 7" xfId="39713"/>
    <cellStyle name="Entrada 6 5 6 3" xfId="14183"/>
    <cellStyle name="Entrada 6 5 6 4" xfId="21181"/>
    <cellStyle name="Entrada 6 5 6 5" xfId="27324"/>
    <cellStyle name="Entrada 6 5 6 6" xfId="25009"/>
    <cellStyle name="Entrada 6 5 6 7" xfId="32075"/>
    <cellStyle name="Entrada 6 5 6 8" xfId="35753"/>
    <cellStyle name="Entrada 6 5 6 9" xfId="38664"/>
    <cellStyle name="Entrada 6 5 7" xfId="6262"/>
    <cellStyle name="Entrada 6 5 7 2" xfId="15416"/>
    <cellStyle name="Entrada 6 5 7 3" xfId="22412"/>
    <cellStyle name="Entrada 6 5 7 4" xfId="19660"/>
    <cellStyle name="Entrada 6 5 7 5" xfId="33307"/>
    <cellStyle name="Entrada 6 5 7 6" xfId="36982"/>
    <cellStyle name="Entrada 6 5 7 7" xfId="39708"/>
    <cellStyle name="Entrada 6 5 8" xfId="11563"/>
    <cellStyle name="Entrada 6 5 9" xfId="18566"/>
    <cellStyle name="Entrada 6 6" xfId="2611"/>
    <cellStyle name="Entrada 6 6 10" xfId="9448"/>
    <cellStyle name="Entrada 6 6 11" xfId="30020"/>
    <cellStyle name="Entrada 6 6 12" xfId="31510"/>
    <cellStyle name="Entrada 6 6 13" xfId="35221"/>
    <cellStyle name="Entrada 6 6 2" xfId="3870"/>
    <cellStyle name="Entrada 6 6 2 2" xfId="6269"/>
    <cellStyle name="Entrada 6 6 2 2 2" xfId="15423"/>
    <cellStyle name="Entrada 6 6 2 2 3" xfId="22419"/>
    <cellStyle name="Entrada 6 6 2 2 4" xfId="27254"/>
    <cellStyle name="Entrada 6 6 2 2 5" xfId="33314"/>
    <cellStyle name="Entrada 6 6 2 2 6" xfId="36989"/>
    <cellStyle name="Entrada 6 6 2 2 7" xfId="39715"/>
    <cellStyle name="Entrada 6 6 2 3" xfId="13024"/>
    <cellStyle name="Entrada 6 6 2 4" xfId="20023"/>
    <cellStyle name="Entrada 6 6 2 5" xfId="27895"/>
    <cellStyle name="Entrada 6 6 2 6" xfId="17162"/>
    <cellStyle name="Entrada 6 6 2 7" xfId="17852"/>
    <cellStyle name="Entrada 6 6 2 8" xfId="33483"/>
    <cellStyle name="Entrada 6 6 2 9" xfId="37151"/>
    <cellStyle name="Entrada 6 6 3" xfId="4334"/>
    <cellStyle name="Entrada 6 6 3 2" xfId="6270"/>
    <cellStyle name="Entrada 6 6 3 2 2" xfId="15424"/>
    <cellStyle name="Entrada 6 6 3 2 3" xfId="22420"/>
    <cellStyle name="Entrada 6 6 3 2 4" xfId="28633"/>
    <cellStyle name="Entrada 6 6 3 2 5" xfId="33315"/>
    <cellStyle name="Entrada 6 6 3 2 6" xfId="36990"/>
    <cellStyle name="Entrada 6 6 3 2 7" xfId="39716"/>
    <cellStyle name="Entrada 6 6 3 3" xfId="13488"/>
    <cellStyle name="Entrada 6 6 3 4" xfId="20486"/>
    <cellStyle name="Entrada 6 6 3 5" xfId="27666"/>
    <cellStyle name="Entrada 6 6 3 6" xfId="28846"/>
    <cellStyle name="Entrada 6 6 3 7" xfId="27257"/>
    <cellStyle name="Entrada 6 6 3 8" xfId="31169"/>
    <cellStyle name="Entrada 6 6 3 9" xfId="31913"/>
    <cellStyle name="Entrada 6 6 4" xfId="4593"/>
    <cellStyle name="Entrada 6 6 4 2" xfId="6271"/>
    <cellStyle name="Entrada 6 6 4 2 2" xfId="15425"/>
    <cellStyle name="Entrada 6 6 4 2 3" xfId="22421"/>
    <cellStyle name="Entrada 6 6 4 2 4" xfId="29358"/>
    <cellStyle name="Entrada 6 6 4 2 5" xfId="33316"/>
    <cellStyle name="Entrada 6 6 4 2 6" xfId="36991"/>
    <cellStyle name="Entrada 6 6 4 2 7" xfId="39717"/>
    <cellStyle name="Entrada 6 6 4 3" xfId="13747"/>
    <cellStyle name="Entrada 6 6 4 4" xfId="20745"/>
    <cellStyle name="Entrada 6 6 4 5" xfId="27541"/>
    <cellStyle name="Entrada 6 6 4 6" xfId="29244"/>
    <cellStyle name="Entrada 6 6 4 7" xfId="23262"/>
    <cellStyle name="Entrada 6 6 4 8" xfId="17201"/>
    <cellStyle name="Entrada 6 6 4 9" xfId="34888"/>
    <cellStyle name="Entrada 6 6 5" xfId="4843"/>
    <cellStyle name="Entrada 6 6 5 2" xfId="6272"/>
    <cellStyle name="Entrada 6 6 5 2 2" xfId="15426"/>
    <cellStyle name="Entrada 6 6 5 2 3" xfId="22422"/>
    <cellStyle name="Entrada 6 6 5 2 4" xfId="29474"/>
    <cellStyle name="Entrada 6 6 5 2 5" xfId="33317"/>
    <cellStyle name="Entrada 6 6 5 2 6" xfId="36992"/>
    <cellStyle name="Entrada 6 6 5 2 7" xfId="39718"/>
    <cellStyle name="Entrada 6 6 5 3" xfId="13997"/>
    <cellStyle name="Entrada 6 6 5 4" xfId="20995"/>
    <cellStyle name="Entrada 6 6 5 5" xfId="27409"/>
    <cellStyle name="Entrada 6 6 5 6" xfId="23358"/>
    <cellStyle name="Entrada 6 6 5 7" xfId="24996"/>
    <cellStyle name="Entrada 6 6 5 8" xfId="26535"/>
    <cellStyle name="Entrada 6 6 5 9" xfId="31267"/>
    <cellStyle name="Entrada 6 6 6" xfId="6268"/>
    <cellStyle name="Entrada 6 6 6 2" xfId="15422"/>
    <cellStyle name="Entrada 6 6 6 3" xfId="22418"/>
    <cellStyle name="Entrada 6 6 6 4" xfId="22679"/>
    <cellStyle name="Entrada 6 6 6 5" xfId="33313"/>
    <cellStyle name="Entrada 6 6 6 6" xfId="36988"/>
    <cellStyle name="Entrada 6 6 6 7" xfId="39714"/>
    <cellStyle name="Entrada 6 6 7" xfId="11765"/>
    <cellStyle name="Entrada 6 6 8" xfId="18768"/>
    <cellStyle name="Entrada 6 6 9" xfId="21256"/>
    <cellStyle name="Entrada 6 7" xfId="3174"/>
    <cellStyle name="Entrada 6 7 2" xfId="6273"/>
    <cellStyle name="Entrada 6 7 2 2" xfId="15427"/>
    <cellStyle name="Entrada 6 7 2 3" xfId="22423"/>
    <cellStyle name="Entrada 6 7 2 4" xfId="27249"/>
    <cellStyle name="Entrada 6 7 2 5" xfId="33318"/>
    <cellStyle name="Entrada 6 7 2 6" xfId="36993"/>
    <cellStyle name="Entrada 6 7 2 7" xfId="39719"/>
    <cellStyle name="Entrada 6 7 3" xfId="12328"/>
    <cellStyle name="Entrada 6 7 4" xfId="19331"/>
    <cellStyle name="Entrada 6 7 5" xfId="21322"/>
    <cellStyle name="Entrada 6 7 6" xfId="26440"/>
    <cellStyle name="Entrada 6 7 7" xfId="29754"/>
    <cellStyle name="Entrada 6 7 8" xfId="33730"/>
    <cellStyle name="Entrada 6 7 9" xfId="37292"/>
    <cellStyle name="Entrada 6 8" xfId="2978"/>
    <cellStyle name="Entrada 6 8 2" xfId="6274"/>
    <cellStyle name="Entrada 6 8 2 2" xfId="15428"/>
    <cellStyle name="Entrada 6 8 2 3" xfId="22424"/>
    <cellStyle name="Entrada 6 8 2 4" xfId="27255"/>
    <cellStyle name="Entrada 6 8 2 5" xfId="33319"/>
    <cellStyle name="Entrada 6 8 2 6" xfId="36994"/>
    <cellStyle name="Entrada 6 8 2 7" xfId="39720"/>
    <cellStyle name="Entrada 6 8 3" xfId="12132"/>
    <cellStyle name="Entrada 6 8 4" xfId="19135"/>
    <cellStyle name="Entrada 6 8 5" xfId="24670"/>
    <cellStyle name="Entrada 6 8 6" xfId="29134"/>
    <cellStyle name="Entrada 6 8 7" xfId="28110"/>
    <cellStyle name="Entrada 6 8 8" xfId="25789"/>
    <cellStyle name="Entrada 6 8 9" xfId="31044"/>
    <cellStyle name="Entrada 6 9" xfId="3684"/>
    <cellStyle name="Entrada 6 9 2" xfId="6275"/>
    <cellStyle name="Entrada 6 9 2 2" xfId="15429"/>
    <cellStyle name="Entrada 6 9 2 3" xfId="22425"/>
    <cellStyle name="Entrada 6 9 2 4" xfId="28881"/>
    <cellStyle name="Entrada 6 9 2 5" xfId="33320"/>
    <cellStyle name="Entrada 6 9 2 6" xfId="36995"/>
    <cellStyle name="Entrada 6 9 2 7" xfId="39721"/>
    <cellStyle name="Entrada 6 9 3" xfId="12838"/>
    <cellStyle name="Entrada 6 9 4" xfId="19837"/>
    <cellStyle name="Entrada 6 9 5" xfId="27987"/>
    <cellStyle name="Entrada 6 9 6" xfId="29180"/>
    <cellStyle name="Entrada 6 9 7" xfId="19597"/>
    <cellStyle name="Entrada 6 9 8" xfId="33568"/>
    <cellStyle name="Entrada 6 9 9" xfId="37236"/>
    <cellStyle name="Entrada 7" xfId="9125"/>
    <cellStyle name="Entrada 7 2" xfId="18256"/>
    <cellStyle name="Entrada 7 3" xfId="25242"/>
    <cellStyle name="Entrada 7 4" xfId="25497"/>
    <cellStyle name="Entrada 7 5" xfId="35546"/>
    <cellStyle name="Entrada 7 6" xfId="38468"/>
    <cellStyle name="Entrada 8" xfId="9126"/>
    <cellStyle name="Entrada 8 2" xfId="18257"/>
    <cellStyle name="Entrada 8 3" xfId="25243"/>
    <cellStyle name="Entrada 8 4" xfId="25500"/>
    <cellStyle name="Entrada 8 5" xfId="35547"/>
    <cellStyle name="Entrada 8 6" xfId="38469"/>
    <cellStyle name="Entrada 9" xfId="9127"/>
    <cellStyle name="Entrada 9 2" xfId="18258"/>
    <cellStyle name="Entrada 9 3" xfId="25244"/>
    <cellStyle name="Entrada 9 4" xfId="10100"/>
    <cellStyle name="Entrada 9 5" xfId="35548"/>
    <cellStyle name="Entrada 9 6" xfId="38470"/>
    <cellStyle name="Euro" xfId="45"/>
    <cellStyle name="Euro 2" xfId="354"/>
    <cellStyle name="Excel Built-in Normal" xfId="355"/>
    <cellStyle name="Excel_BuiltIn_Bom" xfId="356"/>
    <cellStyle name="Hiperlink" xfId="9109" builtinId="8"/>
    <cellStyle name="Hiperlink 2" xfId="40301"/>
    <cellStyle name="Hyperlink 2 2" xfId="46"/>
    <cellStyle name="Hyperlink 2 2 2" xfId="357"/>
    <cellStyle name="Hyperlink 2 2 3" xfId="358"/>
    <cellStyle name="Hyperlink 2 3" xfId="47"/>
    <cellStyle name="Hyperlink 2 3 2" xfId="359"/>
    <cellStyle name="Hyperlink 2 3 3" xfId="360"/>
    <cellStyle name="Hyperlink_BD-cidades" xfId="9128"/>
    <cellStyle name="Incorreto 2" xfId="48"/>
    <cellStyle name="Incorreto 3" xfId="361"/>
    <cellStyle name="Moeda" xfId="40303" builtinId="4"/>
    <cellStyle name="Moeda 10" xfId="49"/>
    <cellStyle name="Moeda 10 2" xfId="362"/>
    <cellStyle name="Moeda 10 3" xfId="363"/>
    <cellStyle name="Moeda 10 4" xfId="364"/>
    <cellStyle name="Moeda 11" xfId="365"/>
    <cellStyle name="Moeda 11 2" xfId="366"/>
    <cellStyle name="Moeda 11 3" xfId="367"/>
    <cellStyle name="Moeda 12" xfId="368"/>
    <cellStyle name="Moeda 12 2" xfId="369"/>
    <cellStyle name="Moeda 12 2 2" xfId="9129"/>
    <cellStyle name="Moeda 12 3" xfId="9130"/>
    <cellStyle name="Moeda 13" xfId="370"/>
    <cellStyle name="Moeda 14" xfId="50"/>
    <cellStyle name="Moeda 14 2" xfId="371"/>
    <cellStyle name="Moeda 14 3" xfId="1145"/>
    <cellStyle name="Moeda 15" xfId="372"/>
    <cellStyle name="Moeda 15 2" xfId="373"/>
    <cellStyle name="Moeda 15 3" xfId="374"/>
    <cellStyle name="Moeda 16" xfId="375"/>
    <cellStyle name="Moeda 16 2" xfId="376"/>
    <cellStyle name="Moeda 17" xfId="377"/>
    <cellStyle name="Moeda 17 2" xfId="378"/>
    <cellStyle name="Moeda 17 2 2" xfId="379"/>
    <cellStyle name="Moeda 17 2 2 2" xfId="1763"/>
    <cellStyle name="Moeda 17 2 2 2 2" xfId="6279"/>
    <cellStyle name="Moeda 17 2 2 2 3" xfId="10917"/>
    <cellStyle name="Moeda 17 2 2 3" xfId="3297"/>
    <cellStyle name="Moeda 17 2 2 3 2" xfId="6280"/>
    <cellStyle name="Moeda 17 2 2 3 3" xfId="12451"/>
    <cellStyle name="Moeda 17 2 2 4" xfId="1248"/>
    <cellStyle name="Moeda 17 2 2 4 2" xfId="6281"/>
    <cellStyle name="Moeda 17 2 2 4 3" xfId="10402"/>
    <cellStyle name="Moeda 17 2 2 5" xfId="6278"/>
    <cellStyle name="Moeda 17 2 2 6" xfId="9537"/>
    <cellStyle name="Moeda 17 2 3" xfId="1762"/>
    <cellStyle name="Moeda 17 2 3 2" xfId="6282"/>
    <cellStyle name="Moeda 17 2 3 3" xfId="10916"/>
    <cellStyle name="Moeda 17 2 4" xfId="3296"/>
    <cellStyle name="Moeda 17 2 4 2" xfId="6283"/>
    <cellStyle name="Moeda 17 2 4 3" xfId="12450"/>
    <cellStyle name="Moeda 17 2 5" xfId="1247"/>
    <cellStyle name="Moeda 17 2 5 2" xfId="6284"/>
    <cellStyle name="Moeda 17 2 5 3" xfId="10401"/>
    <cellStyle name="Moeda 17 2 6" xfId="6277"/>
    <cellStyle name="Moeda 17 2 7" xfId="9536"/>
    <cellStyle name="Moeda 17 3" xfId="380"/>
    <cellStyle name="Moeda 17 3 2" xfId="1764"/>
    <cellStyle name="Moeda 17 3 2 2" xfId="6286"/>
    <cellStyle name="Moeda 17 3 2 3" xfId="10918"/>
    <cellStyle name="Moeda 17 3 3" xfId="3298"/>
    <cellStyle name="Moeda 17 3 3 2" xfId="6287"/>
    <cellStyle name="Moeda 17 3 3 3" xfId="12452"/>
    <cellStyle name="Moeda 17 3 4" xfId="1249"/>
    <cellStyle name="Moeda 17 3 4 2" xfId="6288"/>
    <cellStyle name="Moeda 17 3 4 3" xfId="10403"/>
    <cellStyle name="Moeda 17 3 5" xfId="6285"/>
    <cellStyle name="Moeda 17 3 6" xfId="9538"/>
    <cellStyle name="Moeda 17 4" xfId="381"/>
    <cellStyle name="Moeda 17 5" xfId="1761"/>
    <cellStyle name="Moeda 17 5 2" xfId="6289"/>
    <cellStyle name="Moeda 17 5 3" xfId="10915"/>
    <cellStyle name="Moeda 17 6" xfId="3295"/>
    <cellStyle name="Moeda 17 6 2" xfId="6290"/>
    <cellStyle name="Moeda 17 6 3" xfId="12449"/>
    <cellStyle name="Moeda 17 7" xfId="1246"/>
    <cellStyle name="Moeda 17 7 2" xfId="6291"/>
    <cellStyle name="Moeda 17 7 3" xfId="10400"/>
    <cellStyle name="Moeda 17 8" xfId="6276"/>
    <cellStyle name="Moeda 17 9" xfId="9535"/>
    <cellStyle name="Moeda 18" xfId="382"/>
    <cellStyle name="Moeda 19" xfId="383"/>
    <cellStyle name="Moeda 19 2" xfId="384"/>
    <cellStyle name="Moeda 19 2 2" xfId="1766"/>
    <cellStyle name="Moeda 19 2 2 2" xfId="6294"/>
    <cellStyle name="Moeda 19 2 2 3" xfId="10920"/>
    <cellStyle name="Moeda 19 2 3" xfId="3300"/>
    <cellStyle name="Moeda 19 2 3 2" xfId="6295"/>
    <cellStyle name="Moeda 19 2 3 3" xfId="12454"/>
    <cellStyle name="Moeda 19 2 4" xfId="1251"/>
    <cellStyle name="Moeda 19 2 4 2" xfId="6296"/>
    <cellStyle name="Moeda 19 2 4 3" xfId="10405"/>
    <cellStyle name="Moeda 19 2 5" xfId="6293"/>
    <cellStyle name="Moeda 19 2 6" xfId="9542"/>
    <cellStyle name="Moeda 19 3" xfId="1765"/>
    <cellStyle name="Moeda 19 3 2" xfId="6297"/>
    <cellStyle name="Moeda 19 3 3" xfId="10919"/>
    <cellStyle name="Moeda 19 4" xfId="3299"/>
    <cellStyle name="Moeda 19 4 2" xfId="6298"/>
    <cellStyle name="Moeda 19 4 3" xfId="12453"/>
    <cellStyle name="Moeda 19 5" xfId="1250"/>
    <cellStyle name="Moeda 19 5 2" xfId="6299"/>
    <cellStyle name="Moeda 19 5 3" xfId="10404"/>
    <cellStyle name="Moeda 19 6" xfId="6292"/>
    <cellStyle name="Moeda 19 7" xfId="9541"/>
    <cellStyle name="Moeda 2" xfId="2"/>
    <cellStyle name="Moeda 2 10" xfId="51"/>
    <cellStyle name="Moeda 2 11" xfId="385"/>
    <cellStyle name="Moeda 2 11 2" xfId="386"/>
    <cellStyle name="Moeda 2 11 3" xfId="387"/>
    <cellStyle name="Moeda 2 12" xfId="388"/>
    <cellStyle name="Moeda 2 2" xfId="52"/>
    <cellStyle name="Moeda 2 2 2" xfId="389"/>
    <cellStyle name="Moeda 2 2 2 2" xfId="390"/>
    <cellStyle name="Moeda 2 2 3" xfId="391"/>
    <cellStyle name="Moeda 2 2 4" xfId="392"/>
    <cellStyle name="Moeda 2 2 5" xfId="393"/>
    <cellStyle name="Moeda 2 3" xfId="53"/>
    <cellStyle name="Moeda 2 3 2" xfId="394"/>
    <cellStyle name="Moeda 2 3 2 2" xfId="395"/>
    <cellStyle name="Moeda 2 3 3" xfId="396"/>
    <cellStyle name="Moeda 2 3 4" xfId="397"/>
    <cellStyle name="Moeda 2 3 5" xfId="398"/>
    <cellStyle name="Moeda 2 4" xfId="54"/>
    <cellStyle name="Moeda 2 4 2" xfId="399"/>
    <cellStyle name="Moeda 2 5" xfId="55"/>
    <cellStyle name="Moeda 2 5 2" xfId="400"/>
    <cellStyle name="Moeda 2 6" xfId="56"/>
    <cellStyle name="Moeda 2 6 2" xfId="57"/>
    <cellStyle name="Moeda 2 6 2 2" xfId="58"/>
    <cellStyle name="Moeda 2 6 2 2 2" xfId="401"/>
    <cellStyle name="Moeda 2 6 2 2 3" xfId="402"/>
    <cellStyle name="Moeda 2 6 2 3" xfId="403"/>
    <cellStyle name="Moeda 2 6 2 4" xfId="404"/>
    <cellStyle name="Moeda 2 6 3" xfId="59"/>
    <cellStyle name="Moeda 2 6 3 2" xfId="405"/>
    <cellStyle name="Moeda 2 6 3 2 2" xfId="406"/>
    <cellStyle name="Moeda 2 6 3 3" xfId="407"/>
    <cellStyle name="Moeda 2 6 4" xfId="408"/>
    <cellStyle name="Moeda 2 6 5" xfId="409"/>
    <cellStyle name="Moeda 2 7" xfId="60"/>
    <cellStyle name="Moeda 2 7 2" xfId="410"/>
    <cellStyle name="Moeda 2 8" xfId="61"/>
    <cellStyle name="Moeda 2 8 2" xfId="411"/>
    <cellStyle name="Moeda 2 9" xfId="62"/>
    <cellStyle name="Moeda 2 9 2" xfId="412"/>
    <cellStyle name="Moeda 20" xfId="413"/>
    <cellStyle name="Moeda 20 2" xfId="1774"/>
    <cellStyle name="Moeda 20 2 2" xfId="6301"/>
    <cellStyle name="Moeda 20 2 3" xfId="10928"/>
    <cellStyle name="Moeda 20 3" xfId="3301"/>
    <cellStyle name="Moeda 20 3 2" xfId="6302"/>
    <cellStyle name="Moeda 20 3 3" xfId="12455"/>
    <cellStyle name="Moeda 20 4" xfId="1252"/>
    <cellStyle name="Moeda 20 4 2" xfId="6303"/>
    <cellStyle name="Moeda 20 4 3" xfId="10406"/>
    <cellStyle name="Moeda 20 5" xfId="6300"/>
    <cellStyle name="Moeda 20 6" xfId="9570"/>
    <cellStyle name="Moeda 21" xfId="414"/>
    <cellStyle name="Moeda 22" xfId="415"/>
    <cellStyle name="Moeda 23" xfId="1116"/>
    <cellStyle name="Moeda 23 2" xfId="6304"/>
    <cellStyle name="Moeda 24" xfId="9112"/>
    <cellStyle name="Moeda 24 2" xfId="9131"/>
    <cellStyle name="Moeda 24 3" xfId="9132"/>
    <cellStyle name="Moeda 25" xfId="40293"/>
    <cellStyle name="Moeda 26" xfId="40296"/>
    <cellStyle name="Moeda 27" xfId="40300"/>
    <cellStyle name="Moeda 28" xfId="40307"/>
    <cellStyle name="Moeda 29" xfId="40311"/>
    <cellStyle name="Moeda 3" xfId="63"/>
    <cellStyle name="Moeda 3 2" xfId="64"/>
    <cellStyle name="Moeda 3 2 10" xfId="1253"/>
    <cellStyle name="Moeda 3 2 10 2" xfId="6305"/>
    <cellStyle name="Moeda 3 2 10 3" xfId="10407"/>
    <cellStyle name="Moeda 3 2 2" xfId="416"/>
    <cellStyle name="Moeda 3 2 2 10" xfId="1254"/>
    <cellStyle name="Moeda 3 2 2 10 2" xfId="6307"/>
    <cellStyle name="Moeda 3 2 2 10 3" xfId="10408"/>
    <cellStyle name="Moeda 3 2 2 11" xfId="6306"/>
    <cellStyle name="Moeda 3 2 2 12" xfId="9573"/>
    <cellStyle name="Moeda 3 2 2 2" xfId="417"/>
    <cellStyle name="Moeda 3 2 2 2 2" xfId="418"/>
    <cellStyle name="Moeda 3 2 2 2 2 2" xfId="419"/>
    <cellStyle name="Moeda 3 2 2 2 2 2 2" xfId="1780"/>
    <cellStyle name="Moeda 3 2 2 2 2 2 2 2" xfId="6311"/>
    <cellStyle name="Moeda 3 2 2 2 2 2 2 3" xfId="10934"/>
    <cellStyle name="Moeda 3 2 2 2 2 2 3" xfId="3304"/>
    <cellStyle name="Moeda 3 2 2 2 2 2 3 2" xfId="6312"/>
    <cellStyle name="Moeda 3 2 2 2 2 2 3 3" xfId="12458"/>
    <cellStyle name="Moeda 3 2 2 2 2 2 4" xfId="1257"/>
    <cellStyle name="Moeda 3 2 2 2 2 2 4 2" xfId="6313"/>
    <cellStyle name="Moeda 3 2 2 2 2 2 4 3" xfId="10411"/>
    <cellStyle name="Moeda 3 2 2 2 2 2 5" xfId="6310"/>
    <cellStyle name="Moeda 3 2 2 2 2 2 6" xfId="9576"/>
    <cellStyle name="Moeda 3 2 2 2 2 3" xfId="1779"/>
    <cellStyle name="Moeda 3 2 2 2 2 3 2" xfId="6314"/>
    <cellStyle name="Moeda 3 2 2 2 2 3 3" xfId="10933"/>
    <cellStyle name="Moeda 3 2 2 2 2 4" xfId="3303"/>
    <cellStyle name="Moeda 3 2 2 2 2 4 2" xfId="6315"/>
    <cellStyle name="Moeda 3 2 2 2 2 4 3" xfId="12457"/>
    <cellStyle name="Moeda 3 2 2 2 2 5" xfId="1256"/>
    <cellStyle name="Moeda 3 2 2 2 2 5 2" xfId="6316"/>
    <cellStyle name="Moeda 3 2 2 2 2 5 3" xfId="10410"/>
    <cellStyle name="Moeda 3 2 2 2 2 6" xfId="6309"/>
    <cellStyle name="Moeda 3 2 2 2 2 7" xfId="9575"/>
    <cellStyle name="Moeda 3 2 2 2 3" xfId="420"/>
    <cellStyle name="Moeda 3 2 2 2 3 2" xfId="1781"/>
    <cellStyle name="Moeda 3 2 2 2 3 2 2" xfId="6318"/>
    <cellStyle name="Moeda 3 2 2 2 3 2 3" xfId="10935"/>
    <cellStyle name="Moeda 3 2 2 2 3 3" xfId="3305"/>
    <cellStyle name="Moeda 3 2 2 2 3 3 2" xfId="6319"/>
    <cellStyle name="Moeda 3 2 2 2 3 3 3" xfId="12459"/>
    <cellStyle name="Moeda 3 2 2 2 3 4" xfId="1258"/>
    <cellStyle name="Moeda 3 2 2 2 3 4 2" xfId="6320"/>
    <cellStyle name="Moeda 3 2 2 2 3 4 3" xfId="10412"/>
    <cellStyle name="Moeda 3 2 2 2 3 5" xfId="6317"/>
    <cellStyle name="Moeda 3 2 2 2 3 6" xfId="9577"/>
    <cellStyle name="Moeda 3 2 2 2 4" xfId="421"/>
    <cellStyle name="Moeda 3 2 2 2 5" xfId="1778"/>
    <cellStyle name="Moeda 3 2 2 2 5 2" xfId="6321"/>
    <cellStyle name="Moeda 3 2 2 2 5 3" xfId="10932"/>
    <cellStyle name="Moeda 3 2 2 2 6" xfId="3302"/>
    <cellStyle name="Moeda 3 2 2 2 6 2" xfId="6322"/>
    <cellStyle name="Moeda 3 2 2 2 6 3" xfId="12456"/>
    <cellStyle name="Moeda 3 2 2 2 7" xfId="1255"/>
    <cellStyle name="Moeda 3 2 2 2 7 2" xfId="6323"/>
    <cellStyle name="Moeda 3 2 2 2 7 3" xfId="10409"/>
    <cellStyle name="Moeda 3 2 2 2 8" xfId="6308"/>
    <cellStyle name="Moeda 3 2 2 2 9" xfId="9574"/>
    <cellStyle name="Moeda 3 2 2 3" xfId="422"/>
    <cellStyle name="Moeda 3 2 2 3 2" xfId="423"/>
    <cellStyle name="Moeda 3 2 2 3 2 2" xfId="424"/>
    <cellStyle name="Moeda 3 2 2 3 2 2 2" xfId="1785"/>
    <cellStyle name="Moeda 3 2 2 3 2 2 2 2" xfId="6327"/>
    <cellStyle name="Moeda 3 2 2 3 2 2 2 3" xfId="10939"/>
    <cellStyle name="Moeda 3 2 2 3 2 2 3" xfId="3308"/>
    <cellStyle name="Moeda 3 2 2 3 2 2 3 2" xfId="6328"/>
    <cellStyle name="Moeda 3 2 2 3 2 2 3 3" xfId="12462"/>
    <cellStyle name="Moeda 3 2 2 3 2 2 4" xfId="1261"/>
    <cellStyle name="Moeda 3 2 2 3 2 2 4 2" xfId="6329"/>
    <cellStyle name="Moeda 3 2 2 3 2 2 4 3" xfId="10415"/>
    <cellStyle name="Moeda 3 2 2 3 2 2 5" xfId="6326"/>
    <cellStyle name="Moeda 3 2 2 3 2 2 6" xfId="9581"/>
    <cellStyle name="Moeda 3 2 2 3 2 3" xfId="1784"/>
    <cellStyle name="Moeda 3 2 2 3 2 3 2" xfId="6330"/>
    <cellStyle name="Moeda 3 2 2 3 2 3 3" xfId="10938"/>
    <cellStyle name="Moeda 3 2 2 3 2 4" xfId="3307"/>
    <cellStyle name="Moeda 3 2 2 3 2 4 2" xfId="6331"/>
    <cellStyle name="Moeda 3 2 2 3 2 4 3" xfId="12461"/>
    <cellStyle name="Moeda 3 2 2 3 2 5" xfId="1260"/>
    <cellStyle name="Moeda 3 2 2 3 2 5 2" xfId="6332"/>
    <cellStyle name="Moeda 3 2 2 3 2 5 3" xfId="10414"/>
    <cellStyle name="Moeda 3 2 2 3 2 6" xfId="6325"/>
    <cellStyle name="Moeda 3 2 2 3 2 7" xfId="9580"/>
    <cellStyle name="Moeda 3 2 2 3 3" xfId="425"/>
    <cellStyle name="Moeda 3 2 2 3 3 2" xfId="1786"/>
    <cellStyle name="Moeda 3 2 2 3 3 2 2" xfId="6334"/>
    <cellStyle name="Moeda 3 2 2 3 3 2 3" xfId="10940"/>
    <cellStyle name="Moeda 3 2 2 3 3 3" xfId="3309"/>
    <cellStyle name="Moeda 3 2 2 3 3 3 2" xfId="6335"/>
    <cellStyle name="Moeda 3 2 2 3 3 3 3" xfId="12463"/>
    <cellStyle name="Moeda 3 2 2 3 3 4" xfId="1262"/>
    <cellStyle name="Moeda 3 2 2 3 3 4 2" xfId="6336"/>
    <cellStyle name="Moeda 3 2 2 3 3 4 3" xfId="10416"/>
    <cellStyle name="Moeda 3 2 2 3 3 5" xfId="6333"/>
    <cellStyle name="Moeda 3 2 2 3 3 6" xfId="9582"/>
    <cellStyle name="Moeda 3 2 2 3 4" xfId="1783"/>
    <cellStyle name="Moeda 3 2 2 3 4 2" xfId="6337"/>
    <cellStyle name="Moeda 3 2 2 3 4 3" xfId="10937"/>
    <cellStyle name="Moeda 3 2 2 3 5" xfId="3306"/>
    <cellStyle name="Moeda 3 2 2 3 5 2" xfId="6338"/>
    <cellStyle name="Moeda 3 2 2 3 5 3" xfId="12460"/>
    <cellStyle name="Moeda 3 2 2 3 6" xfId="1259"/>
    <cellStyle name="Moeda 3 2 2 3 6 2" xfId="6339"/>
    <cellStyle name="Moeda 3 2 2 3 6 3" xfId="10413"/>
    <cellStyle name="Moeda 3 2 2 3 7" xfId="6324"/>
    <cellStyle name="Moeda 3 2 2 3 8" xfId="9579"/>
    <cellStyle name="Moeda 3 2 2 4" xfId="426"/>
    <cellStyle name="Moeda 3 2 2 4 2" xfId="427"/>
    <cellStyle name="Moeda 3 2 2 4 2 2" xfId="1788"/>
    <cellStyle name="Moeda 3 2 2 4 2 2 2" xfId="6342"/>
    <cellStyle name="Moeda 3 2 2 4 2 2 3" xfId="10942"/>
    <cellStyle name="Moeda 3 2 2 4 2 3" xfId="3311"/>
    <cellStyle name="Moeda 3 2 2 4 2 3 2" xfId="6343"/>
    <cellStyle name="Moeda 3 2 2 4 2 3 3" xfId="12465"/>
    <cellStyle name="Moeda 3 2 2 4 2 4" xfId="1264"/>
    <cellStyle name="Moeda 3 2 2 4 2 4 2" xfId="6344"/>
    <cellStyle name="Moeda 3 2 2 4 2 4 3" xfId="10418"/>
    <cellStyle name="Moeda 3 2 2 4 2 5" xfId="6341"/>
    <cellStyle name="Moeda 3 2 2 4 2 6" xfId="9584"/>
    <cellStyle name="Moeda 3 2 2 4 3" xfId="1787"/>
    <cellStyle name="Moeda 3 2 2 4 3 2" xfId="6345"/>
    <cellStyle name="Moeda 3 2 2 4 3 3" xfId="10941"/>
    <cellStyle name="Moeda 3 2 2 4 4" xfId="3310"/>
    <cellStyle name="Moeda 3 2 2 4 4 2" xfId="6346"/>
    <cellStyle name="Moeda 3 2 2 4 4 3" xfId="12464"/>
    <cellStyle name="Moeda 3 2 2 4 5" xfId="1263"/>
    <cellStyle name="Moeda 3 2 2 4 5 2" xfId="6347"/>
    <cellStyle name="Moeda 3 2 2 4 5 3" xfId="10417"/>
    <cellStyle name="Moeda 3 2 2 4 6" xfId="6340"/>
    <cellStyle name="Moeda 3 2 2 4 7" xfId="9583"/>
    <cellStyle name="Moeda 3 2 2 5" xfId="428"/>
    <cellStyle name="Moeda 3 2 2 5 2" xfId="1789"/>
    <cellStyle name="Moeda 3 2 2 5 2 2" xfId="6349"/>
    <cellStyle name="Moeda 3 2 2 5 2 3" xfId="10943"/>
    <cellStyle name="Moeda 3 2 2 5 3" xfId="3312"/>
    <cellStyle name="Moeda 3 2 2 5 3 2" xfId="6350"/>
    <cellStyle name="Moeda 3 2 2 5 3 3" xfId="12466"/>
    <cellStyle name="Moeda 3 2 2 5 4" xfId="1265"/>
    <cellStyle name="Moeda 3 2 2 5 4 2" xfId="6351"/>
    <cellStyle name="Moeda 3 2 2 5 4 3" xfId="10419"/>
    <cellStyle name="Moeda 3 2 2 5 5" xfId="6348"/>
    <cellStyle name="Moeda 3 2 2 5 6" xfId="9585"/>
    <cellStyle name="Moeda 3 2 2 6" xfId="429"/>
    <cellStyle name="Moeda 3 2 2 7" xfId="1146"/>
    <cellStyle name="Moeda 3 2 2 7 2" xfId="3892"/>
    <cellStyle name="Moeda 3 2 2 7 2 2" xfId="6353"/>
    <cellStyle name="Moeda 3 2 2 7 2 3" xfId="13046"/>
    <cellStyle name="Moeda 3 2 2 7 3" xfId="2198"/>
    <cellStyle name="Moeda 3 2 2 7 3 2" xfId="6354"/>
    <cellStyle name="Moeda 3 2 2 7 3 3" xfId="11352"/>
    <cellStyle name="Moeda 3 2 2 7 4" xfId="6352"/>
    <cellStyle name="Moeda 3 2 2 7 5" xfId="10300"/>
    <cellStyle name="Moeda 3 2 2 8" xfId="1777"/>
    <cellStyle name="Moeda 3 2 2 8 2" xfId="6355"/>
    <cellStyle name="Moeda 3 2 2 8 3" xfId="10931"/>
    <cellStyle name="Moeda 3 2 2 9" xfId="3214"/>
    <cellStyle name="Moeda 3 2 2 9 2" xfId="6356"/>
    <cellStyle name="Moeda 3 2 2 9 3" xfId="12368"/>
    <cellStyle name="Moeda 3 2 3" xfId="430"/>
    <cellStyle name="Moeda 3 2 3 2" xfId="431"/>
    <cellStyle name="Moeda 3 2 3 2 2" xfId="432"/>
    <cellStyle name="Moeda 3 2 3 2 2 2" xfId="1793"/>
    <cellStyle name="Moeda 3 2 3 2 2 2 2" xfId="6360"/>
    <cellStyle name="Moeda 3 2 3 2 2 2 3" xfId="10947"/>
    <cellStyle name="Moeda 3 2 3 2 2 3" xfId="3314"/>
    <cellStyle name="Moeda 3 2 3 2 2 3 2" xfId="6361"/>
    <cellStyle name="Moeda 3 2 3 2 2 3 3" xfId="12468"/>
    <cellStyle name="Moeda 3 2 3 2 2 4" xfId="1268"/>
    <cellStyle name="Moeda 3 2 3 2 2 4 2" xfId="6362"/>
    <cellStyle name="Moeda 3 2 3 2 2 4 3" xfId="10422"/>
    <cellStyle name="Moeda 3 2 3 2 2 5" xfId="6359"/>
    <cellStyle name="Moeda 3 2 3 2 2 6" xfId="9589"/>
    <cellStyle name="Moeda 3 2 3 2 3" xfId="1792"/>
    <cellStyle name="Moeda 3 2 3 2 3 2" xfId="6363"/>
    <cellStyle name="Moeda 3 2 3 2 3 3" xfId="10946"/>
    <cellStyle name="Moeda 3 2 3 2 4" xfId="3313"/>
    <cellStyle name="Moeda 3 2 3 2 4 2" xfId="6364"/>
    <cellStyle name="Moeda 3 2 3 2 4 3" xfId="12467"/>
    <cellStyle name="Moeda 3 2 3 2 5" xfId="1267"/>
    <cellStyle name="Moeda 3 2 3 2 5 2" xfId="6365"/>
    <cellStyle name="Moeda 3 2 3 2 5 3" xfId="10421"/>
    <cellStyle name="Moeda 3 2 3 2 6" xfId="6358"/>
    <cellStyle name="Moeda 3 2 3 2 7" xfId="9588"/>
    <cellStyle name="Moeda 3 2 3 3" xfId="433"/>
    <cellStyle name="Moeda 3 2 3 3 2" xfId="1794"/>
    <cellStyle name="Moeda 3 2 3 3 2 2" xfId="6367"/>
    <cellStyle name="Moeda 3 2 3 3 2 3" xfId="10948"/>
    <cellStyle name="Moeda 3 2 3 3 3" xfId="3315"/>
    <cellStyle name="Moeda 3 2 3 3 3 2" xfId="6368"/>
    <cellStyle name="Moeda 3 2 3 3 3 3" xfId="12469"/>
    <cellStyle name="Moeda 3 2 3 3 4" xfId="1269"/>
    <cellStyle name="Moeda 3 2 3 3 4 2" xfId="6369"/>
    <cellStyle name="Moeda 3 2 3 3 4 3" xfId="10423"/>
    <cellStyle name="Moeda 3 2 3 3 5" xfId="6366"/>
    <cellStyle name="Moeda 3 2 3 3 6" xfId="9590"/>
    <cellStyle name="Moeda 3 2 3 4" xfId="1147"/>
    <cellStyle name="Moeda 3 2 3 4 2" xfId="3905"/>
    <cellStyle name="Moeda 3 2 3 4 2 2" xfId="6371"/>
    <cellStyle name="Moeda 3 2 3 4 2 3" xfId="13059"/>
    <cellStyle name="Moeda 3 2 3 4 3" xfId="2211"/>
    <cellStyle name="Moeda 3 2 3 4 3 2" xfId="6372"/>
    <cellStyle name="Moeda 3 2 3 4 3 3" xfId="11365"/>
    <cellStyle name="Moeda 3 2 3 4 4" xfId="6370"/>
    <cellStyle name="Moeda 3 2 3 4 5" xfId="10301"/>
    <cellStyle name="Moeda 3 2 3 5" xfId="1791"/>
    <cellStyle name="Moeda 3 2 3 5 2" xfId="6373"/>
    <cellStyle name="Moeda 3 2 3 5 3" xfId="10945"/>
    <cellStyle name="Moeda 3 2 3 6" xfId="3222"/>
    <cellStyle name="Moeda 3 2 3 6 2" xfId="6374"/>
    <cellStyle name="Moeda 3 2 3 6 3" xfId="12376"/>
    <cellStyle name="Moeda 3 2 3 7" xfId="1266"/>
    <cellStyle name="Moeda 3 2 3 7 2" xfId="6375"/>
    <cellStyle name="Moeda 3 2 3 7 3" xfId="10420"/>
    <cellStyle name="Moeda 3 2 3 8" xfId="6357"/>
    <cellStyle name="Moeda 3 2 3 9" xfId="9587"/>
    <cellStyle name="Moeda 3 2 4" xfId="434"/>
    <cellStyle name="Moeda 3 2 5" xfId="1124"/>
    <cellStyle name="Moeda 3 2 6" xfId="1148"/>
    <cellStyle name="Moeda 3 2 6 2" xfId="3871"/>
    <cellStyle name="Moeda 3 2 6 2 2" xfId="6377"/>
    <cellStyle name="Moeda 3 2 6 2 3" xfId="13025"/>
    <cellStyle name="Moeda 3 2 6 3" xfId="2177"/>
    <cellStyle name="Moeda 3 2 6 3 2" xfId="6378"/>
    <cellStyle name="Moeda 3 2 6 3 3" xfId="11331"/>
    <cellStyle name="Moeda 3 2 6 4" xfId="6376"/>
    <cellStyle name="Moeda 3 2 6 5" xfId="10302"/>
    <cellStyle name="Moeda 3 2 7" xfId="1149"/>
    <cellStyle name="Moeda 3 2 7 2" xfId="3884"/>
    <cellStyle name="Moeda 3 2 7 2 2" xfId="6380"/>
    <cellStyle name="Moeda 3 2 7 2 3" xfId="13038"/>
    <cellStyle name="Moeda 3 2 7 3" xfId="2190"/>
    <cellStyle name="Moeda 3 2 7 3 2" xfId="6381"/>
    <cellStyle name="Moeda 3 2 7 3 3" xfId="11344"/>
    <cellStyle name="Moeda 3 2 7 4" xfId="6379"/>
    <cellStyle name="Moeda 3 2 7 5" xfId="10303"/>
    <cellStyle name="Moeda 3 2 8" xfId="1671"/>
    <cellStyle name="Moeda 3 2 8 2" xfId="3648"/>
    <cellStyle name="Moeda 3 2 8 2 2" xfId="6383"/>
    <cellStyle name="Moeda 3 2 8 2 3" xfId="12802"/>
    <cellStyle name="Moeda 3 2 8 3" xfId="6382"/>
    <cellStyle name="Moeda 3 2 8 4" xfId="10825"/>
    <cellStyle name="Moeda 3 2 9" xfId="3207"/>
    <cellStyle name="Moeda 3 2 9 2" xfId="6384"/>
    <cellStyle name="Moeda 3 2 9 3" xfId="12361"/>
    <cellStyle name="Moeda 3 3" xfId="435"/>
    <cellStyle name="Moeda 3 4" xfId="65"/>
    <cellStyle name="Moeda 3 4 2" xfId="66"/>
    <cellStyle name="Moeda 3 4 2 2" xfId="436"/>
    <cellStyle name="Moeda 3 4 2 3" xfId="437"/>
    <cellStyle name="Moeda 3 4 3" xfId="438"/>
    <cellStyle name="Moeda 3 5" xfId="439"/>
    <cellStyle name="Moeda 3 6" xfId="440"/>
    <cellStyle name="Moeda 3 7" xfId="441"/>
    <cellStyle name="Moeda 3 7 2" xfId="442"/>
    <cellStyle name="Moeda 3 7 2 2" xfId="1799"/>
    <cellStyle name="Moeda 3 7 2 2 2" xfId="6387"/>
    <cellStyle name="Moeda 3 7 2 2 3" xfId="10953"/>
    <cellStyle name="Moeda 3 7 2 3" xfId="3317"/>
    <cellStyle name="Moeda 3 7 2 3 2" xfId="6388"/>
    <cellStyle name="Moeda 3 7 2 3 3" xfId="12471"/>
    <cellStyle name="Moeda 3 7 2 4" xfId="1271"/>
    <cellStyle name="Moeda 3 7 2 4 2" xfId="6389"/>
    <cellStyle name="Moeda 3 7 2 4 3" xfId="10425"/>
    <cellStyle name="Moeda 3 7 2 5" xfId="6386"/>
    <cellStyle name="Moeda 3 7 2 6" xfId="9599"/>
    <cellStyle name="Moeda 3 7 3" xfId="1798"/>
    <cellStyle name="Moeda 3 7 3 2" xfId="6390"/>
    <cellStyle name="Moeda 3 7 3 3" xfId="10952"/>
    <cellStyle name="Moeda 3 7 4" xfId="3316"/>
    <cellStyle name="Moeda 3 7 4 2" xfId="6391"/>
    <cellStyle name="Moeda 3 7 4 3" xfId="12470"/>
    <cellStyle name="Moeda 3 7 5" xfId="1270"/>
    <cellStyle name="Moeda 3 7 5 2" xfId="6392"/>
    <cellStyle name="Moeda 3 7 5 3" xfId="10424"/>
    <cellStyle name="Moeda 3 7 6" xfId="6385"/>
    <cellStyle name="Moeda 3 7 7" xfId="9598"/>
    <cellStyle name="Moeda 3 8" xfId="443"/>
    <cellStyle name="Moeda 3 8 2" xfId="1800"/>
    <cellStyle name="Moeda 3 8 2 2" xfId="6394"/>
    <cellStyle name="Moeda 3 8 2 3" xfId="10954"/>
    <cellStyle name="Moeda 3 8 3" xfId="3318"/>
    <cellStyle name="Moeda 3 8 3 2" xfId="6395"/>
    <cellStyle name="Moeda 3 8 3 3" xfId="12472"/>
    <cellStyle name="Moeda 3 8 4" xfId="1272"/>
    <cellStyle name="Moeda 3 8 4 2" xfId="6396"/>
    <cellStyle name="Moeda 3 8 4 3" xfId="10426"/>
    <cellStyle name="Moeda 3 8 5" xfId="6393"/>
    <cellStyle name="Moeda 3 8 6" xfId="9600"/>
    <cellStyle name="Moeda 3 9" xfId="444"/>
    <cellStyle name="Moeda 3 9 2" xfId="1801"/>
    <cellStyle name="Moeda 3 9 2 2" xfId="6398"/>
    <cellStyle name="Moeda 3 9 2 3" xfId="10955"/>
    <cellStyle name="Moeda 3 9 3" xfId="3319"/>
    <cellStyle name="Moeda 3 9 3 2" xfId="6399"/>
    <cellStyle name="Moeda 3 9 3 3" xfId="12473"/>
    <cellStyle name="Moeda 3 9 4" xfId="1273"/>
    <cellStyle name="Moeda 3 9 4 2" xfId="6400"/>
    <cellStyle name="Moeda 3 9 4 3" xfId="10427"/>
    <cellStyle name="Moeda 3 9 5" xfId="6397"/>
    <cellStyle name="Moeda 3 9 6" xfId="9601"/>
    <cellStyle name="Moeda 30" xfId="40313"/>
    <cellStyle name="Moeda 4" xfId="67"/>
    <cellStyle name="Moeda 4 2" xfId="445"/>
    <cellStyle name="Moeda 4 3" xfId="446"/>
    <cellStyle name="Moeda 5" xfId="68"/>
    <cellStyle name="Moeda 5 2" xfId="447"/>
    <cellStyle name="Moeda 5 3" xfId="448"/>
    <cellStyle name="Moeda 6" xfId="69"/>
    <cellStyle name="Moeda 6 2" xfId="449"/>
    <cellStyle name="Moeda 6 3" xfId="450"/>
    <cellStyle name="Moeda 7" xfId="70"/>
    <cellStyle name="Moeda 7 2" xfId="451"/>
    <cellStyle name="Moeda 7 2 2" xfId="452"/>
    <cellStyle name="Moeda 7 2 3" xfId="453"/>
    <cellStyle name="Moeda 7 2 4" xfId="6401"/>
    <cellStyle name="Moeda 8" xfId="71"/>
    <cellStyle name="Moeda 8 10" xfId="72"/>
    <cellStyle name="Moeda 8 10 2" xfId="454"/>
    <cellStyle name="Moeda 8 11" xfId="73"/>
    <cellStyle name="Moeda 8 11 2" xfId="455"/>
    <cellStyle name="Moeda 8 12" xfId="74"/>
    <cellStyle name="Moeda 8 12 2" xfId="456"/>
    <cellStyle name="Moeda 8 13" xfId="75"/>
    <cellStyle name="Moeda 8 13 2" xfId="457"/>
    <cellStyle name="Moeda 8 14" xfId="76"/>
    <cellStyle name="Moeda 8 14 2" xfId="458"/>
    <cellStyle name="Moeda 8 15" xfId="77"/>
    <cellStyle name="Moeda 8 15 2" xfId="459"/>
    <cellStyle name="Moeda 8 16" xfId="78"/>
    <cellStyle name="Moeda 8 16 2" xfId="460"/>
    <cellStyle name="Moeda 8 17" xfId="79"/>
    <cellStyle name="Moeda 8 17 2" xfId="461"/>
    <cellStyle name="Moeda 8 17 2 2" xfId="462"/>
    <cellStyle name="Moeda 8 17 3" xfId="463"/>
    <cellStyle name="Moeda 8 18" xfId="80"/>
    <cellStyle name="Moeda 8 18 2" xfId="464"/>
    <cellStyle name="Moeda 8 19" xfId="81"/>
    <cellStyle name="Moeda 8 19 2" xfId="465"/>
    <cellStyle name="Moeda 8 2" xfId="82"/>
    <cellStyle name="Moeda 8 2 2" xfId="466"/>
    <cellStyle name="Moeda 8 2 3" xfId="467"/>
    <cellStyle name="Moeda 8 20" xfId="83"/>
    <cellStyle name="Moeda 8 20 2" xfId="468"/>
    <cellStyle name="Moeda 8 21" xfId="84"/>
    <cellStyle name="Moeda 8 21 2" xfId="469"/>
    <cellStyle name="Moeda 8 22" xfId="85"/>
    <cellStyle name="Moeda 8 22 2" xfId="470"/>
    <cellStyle name="Moeda 8 23" xfId="86"/>
    <cellStyle name="Moeda 8 23 2" xfId="471"/>
    <cellStyle name="Moeda 8 24" xfId="472"/>
    <cellStyle name="Moeda 8 24 2" xfId="473"/>
    <cellStyle name="Moeda 8 25" xfId="474"/>
    <cellStyle name="Moeda 8 3" xfId="87"/>
    <cellStyle name="Moeda 8 3 2" xfId="475"/>
    <cellStyle name="Moeda 8 3 3" xfId="476"/>
    <cellStyle name="Moeda 8 4" xfId="88"/>
    <cellStyle name="Moeda 8 4 2" xfId="477"/>
    <cellStyle name="Moeda 8 5" xfId="89"/>
    <cellStyle name="Moeda 8 5 2" xfId="478"/>
    <cellStyle name="Moeda 8 6" xfId="90"/>
    <cellStyle name="Moeda 8 6 2" xfId="479"/>
    <cellStyle name="Moeda 8 7" xfId="91"/>
    <cellStyle name="Moeda 8 7 2" xfId="480"/>
    <cellStyle name="Moeda 8 8" xfId="92"/>
    <cellStyle name="Moeda 8 8 2" xfId="481"/>
    <cellStyle name="Moeda 8 9" xfId="93"/>
    <cellStyle name="Moeda 8 9 2" xfId="482"/>
    <cellStyle name="Moeda 9" xfId="94"/>
    <cellStyle name="Moeda 9 2" xfId="483"/>
    <cellStyle name="Moeda 9 3" xfId="484"/>
    <cellStyle name="Moeda 9 4" xfId="1125"/>
    <cellStyle name="Moeda 9 5" xfId="1150"/>
    <cellStyle name="Neutra 2" xfId="95"/>
    <cellStyle name="Neutra 2 2" xfId="485"/>
    <cellStyle name="Neutra 3" xfId="486"/>
    <cellStyle name="Normal" xfId="0" builtinId="0"/>
    <cellStyle name="Normal 10" xfId="96"/>
    <cellStyle name="Normal 10 2" xfId="487"/>
    <cellStyle name="Normal 10 2 2" xfId="488"/>
    <cellStyle name="Normal 10 2 3" xfId="489"/>
    <cellStyle name="Normal 10 3" xfId="490"/>
    <cellStyle name="Normal 10 3 2" xfId="491"/>
    <cellStyle name="Normal 10 3 2 2" xfId="492"/>
    <cellStyle name="Normal 10 3 2 2 2" xfId="493"/>
    <cellStyle name="Normal 10 3 2 2 2 2" xfId="1816"/>
    <cellStyle name="Normal 10 3 2 2 2 2 2" xfId="6406"/>
    <cellStyle name="Normal 10 3 2 2 2 2 2 2" xfId="15559"/>
    <cellStyle name="Normal 10 3 2 2 2 2 3" xfId="10970"/>
    <cellStyle name="Normal 10 3 2 2 2 3" xfId="3323"/>
    <cellStyle name="Normal 10 3 2 2 2 3 2" xfId="6407"/>
    <cellStyle name="Normal 10 3 2 2 2 3 2 2" xfId="15560"/>
    <cellStyle name="Normal 10 3 2 2 2 3 3" xfId="12477"/>
    <cellStyle name="Normal 10 3 2 2 2 4" xfId="1277"/>
    <cellStyle name="Normal 10 3 2 2 2 4 2" xfId="6408"/>
    <cellStyle name="Normal 10 3 2 2 2 4 2 2" xfId="15561"/>
    <cellStyle name="Normal 10 3 2 2 2 4 3" xfId="10431"/>
    <cellStyle name="Normal 10 3 2 2 2 5" xfId="6405"/>
    <cellStyle name="Normal 10 3 2 2 2 5 2" xfId="15558"/>
    <cellStyle name="Normal 10 3 2 2 2 6" xfId="9650"/>
    <cellStyle name="Normal 10 3 2 2 3" xfId="1815"/>
    <cellStyle name="Normal 10 3 2 2 3 2" xfId="6409"/>
    <cellStyle name="Normal 10 3 2 2 3 2 2" xfId="15562"/>
    <cellStyle name="Normal 10 3 2 2 3 3" xfId="10969"/>
    <cellStyle name="Normal 10 3 2 2 4" xfId="3322"/>
    <cellStyle name="Normal 10 3 2 2 4 2" xfId="6410"/>
    <cellStyle name="Normal 10 3 2 2 4 2 2" xfId="15563"/>
    <cellStyle name="Normal 10 3 2 2 4 3" xfId="12476"/>
    <cellStyle name="Normal 10 3 2 2 5" xfId="1276"/>
    <cellStyle name="Normal 10 3 2 2 5 2" xfId="6411"/>
    <cellStyle name="Normal 10 3 2 2 5 2 2" xfId="15564"/>
    <cellStyle name="Normal 10 3 2 2 5 3" xfId="10430"/>
    <cellStyle name="Normal 10 3 2 2 6" xfId="6404"/>
    <cellStyle name="Normal 10 3 2 2 6 2" xfId="15557"/>
    <cellStyle name="Normal 10 3 2 2 7" xfId="9649"/>
    <cellStyle name="Normal 10 3 2 3" xfId="494"/>
    <cellStyle name="Normal 10 3 2 3 2" xfId="1817"/>
    <cellStyle name="Normal 10 3 2 3 2 2" xfId="6413"/>
    <cellStyle name="Normal 10 3 2 3 2 2 2" xfId="15566"/>
    <cellStyle name="Normal 10 3 2 3 2 3" xfId="10971"/>
    <cellStyle name="Normal 10 3 2 3 3" xfId="3324"/>
    <cellStyle name="Normal 10 3 2 3 3 2" xfId="6414"/>
    <cellStyle name="Normal 10 3 2 3 3 2 2" xfId="15567"/>
    <cellStyle name="Normal 10 3 2 3 3 3" xfId="12478"/>
    <cellStyle name="Normal 10 3 2 3 4" xfId="1278"/>
    <cellStyle name="Normal 10 3 2 3 4 2" xfId="6415"/>
    <cellStyle name="Normal 10 3 2 3 4 2 2" xfId="15568"/>
    <cellStyle name="Normal 10 3 2 3 4 3" xfId="10432"/>
    <cellStyle name="Normal 10 3 2 3 5" xfId="6412"/>
    <cellStyle name="Normal 10 3 2 3 5 2" xfId="15565"/>
    <cellStyle name="Normal 10 3 2 3 6" xfId="9651"/>
    <cellStyle name="Normal 10 3 2 4" xfId="1814"/>
    <cellStyle name="Normal 10 3 2 4 2" xfId="6416"/>
    <cellStyle name="Normal 10 3 2 4 2 2" xfId="15569"/>
    <cellStyle name="Normal 10 3 2 4 3" xfId="10968"/>
    <cellStyle name="Normal 10 3 2 5" xfId="3321"/>
    <cellStyle name="Normal 10 3 2 5 2" xfId="6417"/>
    <cellStyle name="Normal 10 3 2 5 2 2" xfId="15570"/>
    <cellStyle name="Normal 10 3 2 5 3" xfId="12475"/>
    <cellStyle name="Normal 10 3 2 6" xfId="1275"/>
    <cellStyle name="Normal 10 3 2 6 2" xfId="6418"/>
    <cellStyle name="Normal 10 3 2 6 2 2" xfId="15571"/>
    <cellStyle name="Normal 10 3 2 6 3" xfId="10429"/>
    <cellStyle name="Normal 10 3 2 7" xfId="6403"/>
    <cellStyle name="Normal 10 3 2 7 2" xfId="15556"/>
    <cellStyle name="Normal 10 3 2 8" xfId="9648"/>
    <cellStyle name="Normal 10 3 3" xfId="495"/>
    <cellStyle name="Normal 10 3 3 2" xfId="496"/>
    <cellStyle name="Normal 10 3 3 2 2" xfId="1819"/>
    <cellStyle name="Normal 10 3 3 2 2 2" xfId="6421"/>
    <cellStyle name="Normal 10 3 3 2 2 2 2" xfId="15574"/>
    <cellStyle name="Normal 10 3 3 2 2 3" xfId="10973"/>
    <cellStyle name="Normal 10 3 3 2 3" xfId="3326"/>
    <cellStyle name="Normal 10 3 3 2 3 2" xfId="6422"/>
    <cellStyle name="Normal 10 3 3 2 3 2 2" xfId="15575"/>
    <cellStyle name="Normal 10 3 3 2 3 3" xfId="12480"/>
    <cellStyle name="Normal 10 3 3 2 4" xfId="1280"/>
    <cellStyle name="Normal 10 3 3 2 4 2" xfId="6423"/>
    <cellStyle name="Normal 10 3 3 2 4 2 2" xfId="15576"/>
    <cellStyle name="Normal 10 3 3 2 4 3" xfId="10434"/>
    <cellStyle name="Normal 10 3 3 2 5" xfId="6420"/>
    <cellStyle name="Normal 10 3 3 2 5 2" xfId="15573"/>
    <cellStyle name="Normal 10 3 3 2 6" xfId="9653"/>
    <cellStyle name="Normal 10 3 3 3" xfId="1818"/>
    <cellStyle name="Normal 10 3 3 3 2" xfId="6424"/>
    <cellStyle name="Normal 10 3 3 3 2 2" xfId="15577"/>
    <cellStyle name="Normal 10 3 3 3 3" xfId="10972"/>
    <cellStyle name="Normal 10 3 3 4" xfId="3325"/>
    <cellStyle name="Normal 10 3 3 4 2" xfId="6425"/>
    <cellStyle name="Normal 10 3 3 4 2 2" xfId="15578"/>
    <cellStyle name="Normal 10 3 3 4 3" xfId="12479"/>
    <cellStyle name="Normal 10 3 3 5" xfId="1279"/>
    <cellStyle name="Normal 10 3 3 5 2" xfId="6426"/>
    <cellStyle name="Normal 10 3 3 5 2 2" xfId="15579"/>
    <cellStyle name="Normal 10 3 3 5 3" xfId="10433"/>
    <cellStyle name="Normal 10 3 3 6" xfId="6419"/>
    <cellStyle name="Normal 10 3 3 6 2" xfId="15572"/>
    <cellStyle name="Normal 10 3 3 7" xfId="9652"/>
    <cellStyle name="Normal 10 3 4" xfId="497"/>
    <cellStyle name="Normal 10 3 4 2" xfId="1820"/>
    <cellStyle name="Normal 10 3 4 2 2" xfId="6428"/>
    <cellStyle name="Normal 10 3 4 2 2 2" xfId="15581"/>
    <cellStyle name="Normal 10 3 4 2 3" xfId="10974"/>
    <cellStyle name="Normal 10 3 4 3" xfId="3327"/>
    <cellStyle name="Normal 10 3 4 3 2" xfId="6429"/>
    <cellStyle name="Normal 10 3 4 3 2 2" xfId="15582"/>
    <cellStyle name="Normal 10 3 4 3 3" xfId="12481"/>
    <cellStyle name="Normal 10 3 4 4" xfId="1281"/>
    <cellStyle name="Normal 10 3 4 4 2" xfId="6430"/>
    <cellStyle name="Normal 10 3 4 4 2 2" xfId="15583"/>
    <cellStyle name="Normal 10 3 4 4 3" xfId="10435"/>
    <cellStyle name="Normal 10 3 4 5" xfId="6427"/>
    <cellStyle name="Normal 10 3 4 5 2" xfId="15580"/>
    <cellStyle name="Normal 10 3 4 6" xfId="9654"/>
    <cellStyle name="Normal 10 3 5" xfId="1813"/>
    <cellStyle name="Normal 10 3 5 2" xfId="6431"/>
    <cellStyle name="Normal 10 3 5 2 2" xfId="15584"/>
    <cellStyle name="Normal 10 3 5 3" xfId="10967"/>
    <cellStyle name="Normal 10 3 6" xfId="3320"/>
    <cellStyle name="Normal 10 3 6 2" xfId="6432"/>
    <cellStyle name="Normal 10 3 6 2 2" xfId="15585"/>
    <cellStyle name="Normal 10 3 6 3" xfId="12474"/>
    <cellStyle name="Normal 10 3 7" xfId="1274"/>
    <cellStyle name="Normal 10 3 7 2" xfId="6433"/>
    <cellStyle name="Normal 10 3 7 2 2" xfId="15586"/>
    <cellStyle name="Normal 10 3 7 3" xfId="10428"/>
    <cellStyle name="Normal 10 3 8" xfId="6402"/>
    <cellStyle name="Normal 10 3 8 2" xfId="15555"/>
    <cellStyle name="Normal 10 3 9" xfId="9647"/>
    <cellStyle name="Normal 11" xfId="97"/>
    <cellStyle name="Normal 11 2" xfId="498"/>
    <cellStyle name="Normal 11 2 2" xfId="499"/>
    <cellStyle name="Normal 11 2 2 2" xfId="500"/>
    <cellStyle name="Normal 11 2 2 2 2" xfId="501"/>
    <cellStyle name="Normal 11 2 2 2 2 2" xfId="1824"/>
    <cellStyle name="Normal 11 2 2 2 2 2 2" xfId="6438"/>
    <cellStyle name="Normal 11 2 2 2 2 2 2 2" xfId="15591"/>
    <cellStyle name="Normal 11 2 2 2 2 2 3" xfId="10978"/>
    <cellStyle name="Normal 11 2 2 2 2 3" xfId="3331"/>
    <cellStyle name="Normal 11 2 2 2 2 3 2" xfId="6439"/>
    <cellStyle name="Normal 11 2 2 2 2 3 2 2" xfId="15592"/>
    <cellStyle name="Normal 11 2 2 2 2 3 3" xfId="12485"/>
    <cellStyle name="Normal 11 2 2 2 2 4" xfId="1285"/>
    <cellStyle name="Normal 11 2 2 2 2 4 2" xfId="6440"/>
    <cellStyle name="Normal 11 2 2 2 2 4 2 2" xfId="15593"/>
    <cellStyle name="Normal 11 2 2 2 2 4 3" xfId="10439"/>
    <cellStyle name="Normal 11 2 2 2 2 5" xfId="6437"/>
    <cellStyle name="Normal 11 2 2 2 2 5 2" xfId="15590"/>
    <cellStyle name="Normal 11 2 2 2 2 6" xfId="9658"/>
    <cellStyle name="Normal 11 2 2 2 3" xfId="1823"/>
    <cellStyle name="Normal 11 2 2 2 3 2" xfId="6441"/>
    <cellStyle name="Normal 11 2 2 2 3 2 2" xfId="15594"/>
    <cellStyle name="Normal 11 2 2 2 3 3" xfId="10977"/>
    <cellStyle name="Normal 11 2 2 2 4" xfId="3330"/>
    <cellStyle name="Normal 11 2 2 2 4 2" xfId="6442"/>
    <cellStyle name="Normal 11 2 2 2 4 2 2" xfId="15595"/>
    <cellStyle name="Normal 11 2 2 2 4 3" xfId="12484"/>
    <cellStyle name="Normal 11 2 2 2 5" xfId="1284"/>
    <cellStyle name="Normal 11 2 2 2 5 2" xfId="6443"/>
    <cellStyle name="Normal 11 2 2 2 5 2 2" xfId="15596"/>
    <cellStyle name="Normal 11 2 2 2 5 3" xfId="10438"/>
    <cellStyle name="Normal 11 2 2 2 6" xfId="6436"/>
    <cellStyle name="Normal 11 2 2 2 6 2" xfId="15589"/>
    <cellStyle name="Normal 11 2 2 2 7" xfId="9657"/>
    <cellStyle name="Normal 11 2 2 3" xfId="502"/>
    <cellStyle name="Normal 11 2 2 3 2" xfId="1825"/>
    <cellStyle name="Normal 11 2 2 3 2 2" xfId="6445"/>
    <cellStyle name="Normal 11 2 2 3 2 2 2" xfId="15598"/>
    <cellStyle name="Normal 11 2 2 3 2 3" xfId="10979"/>
    <cellStyle name="Normal 11 2 2 3 3" xfId="3332"/>
    <cellStyle name="Normal 11 2 2 3 3 2" xfId="6446"/>
    <cellStyle name="Normal 11 2 2 3 3 2 2" xfId="15599"/>
    <cellStyle name="Normal 11 2 2 3 3 3" xfId="12486"/>
    <cellStyle name="Normal 11 2 2 3 4" xfId="1286"/>
    <cellStyle name="Normal 11 2 2 3 4 2" xfId="6447"/>
    <cellStyle name="Normal 11 2 2 3 4 2 2" xfId="15600"/>
    <cellStyle name="Normal 11 2 2 3 4 3" xfId="10440"/>
    <cellStyle name="Normal 11 2 2 3 5" xfId="6444"/>
    <cellStyle name="Normal 11 2 2 3 5 2" xfId="15597"/>
    <cellStyle name="Normal 11 2 2 3 6" xfId="9659"/>
    <cellStyle name="Normal 11 2 2 4" xfId="1822"/>
    <cellStyle name="Normal 11 2 2 4 2" xfId="6448"/>
    <cellStyle name="Normal 11 2 2 4 2 2" xfId="15601"/>
    <cellStyle name="Normal 11 2 2 4 3" xfId="10976"/>
    <cellStyle name="Normal 11 2 2 5" xfId="3329"/>
    <cellStyle name="Normal 11 2 2 5 2" xfId="6449"/>
    <cellStyle name="Normal 11 2 2 5 2 2" xfId="15602"/>
    <cellStyle name="Normal 11 2 2 5 3" xfId="12483"/>
    <cellStyle name="Normal 11 2 2 6" xfId="1283"/>
    <cellStyle name="Normal 11 2 2 6 2" xfId="6450"/>
    <cellStyle name="Normal 11 2 2 6 2 2" xfId="15603"/>
    <cellStyle name="Normal 11 2 2 6 3" xfId="10437"/>
    <cellStyle name="Normal 11 2 2 7" xfId="6435"/>
    <cellStyle name="Normal 11 2 2 7 2" xfId="15588"/>
    <cellStyle name="Normal 11 2 2 8" xfId="9656"/>
    <cellStyle name="Normal 11 2 3" xfId="503"/>
    <cellStyle name="Normal 11 2 3 2" xfId="504"/>
    <cellStyle name="Normal 11 2 3 2 2" xfId="1827"/>
    <cellStyle name="Normal 11 2 3 2 2 2" xfId="6453"/>
    <cellStyle name="Normal 11 2 3 2 2 2 2" xfId="15606"/>
    <cellStyle name="Normal 11 2 3 2 2 3" xfId="10981"/>
    <cellStyle name="Normal 11 2 3 2 3" xfId="3334"/>
    <cellStyle name="Normal 11 2 3 2 3 2" xfId="6454"/>
    <cellStyle name="Normal 11 2 3 2 3 2 2" xfId="15607"/>
    <cellStyle name="Normal 11 2 3 2 3 3" xfId="12488"/>
    <cellStyle name="Normal 11 2 3 2 4" xfId="1288"/>
    <cellStyle name="Normal 11 2 3 2 4 2" xfId="6455"/>
    <cellStyle name="Normal 11 2 3 2 4 2 2" xfId="15608"/>
    <cellStyle name="Normal 11 2 3 2 4 3" xfId="10442"/>
    <cellStyle name="Normal 11 2 3 2 5" xfId="6452"/>
    <cellStyle name="Normal 11 2 3 2 5 2" xfId="15605"/>
    <cellStyle name="Normal 11 2 3 2 6" xfId="9661"/>
    <cellStyle name="Normal 11 2 3 3" xfId="1826"/>
    <cellStyle name="Normal 11 2 3 3 2" xfId="6456"/>
    <cellStyle name="Normal 11 2 3 3 2 2" xfId="15609"/>
    <cellStyle name="Normal 11 2 3 3 3" xfId="10980"/>
    <cellStyle name="Normal 11 2 3 4" xfId="3333"/>
    <cellStyle name="Normal 11 2 3 4 2" xfId="6457"/>
    <cellStyle name="Normal 11 2 3 4 2 2" xfId="15610"/>
    <cellStyle name="Normal 11 2 3 4 3" xfId="12487"/>
    <cellStyle name="Normal 11 2 3 5" xfId="1287"/>
    <cellStyle name="Normal 11 2 3 5 2" xfId="6458"/>
    <cellStyle name="Normal 11 2 3 5 2 2" xfId="15611"/>
    <cellStyle name="Normal 11 2 3 5 3" xfId="10441"/>
    <cellStyle name="Normal 11 2 3 6" xfId="6451"/>
    <cellStyle name="Normal 11 2 3 6 2" xfId="15604"/>
    <cellStyle name="Normal 11 2 3 7" xfId="9660"/>
    <cellStyle name="Normal 11 2 4" xfId="505"/>
    <cellStyle name="Normal 11 2 4 2" xfId="1828"/>
    <cellStyle name="Normal 11 2 4 2 2" xfId="6460"/>
    <cellStyle name="Normal 11 2 4 2 2 2" xfId="15613"/>
    <cellStyle name="Normal 11 2 4 2 3" xfId="10982"/>
    <cellStyle name="Normal 11 2 4 3" xfId="3335"/>
    <cellStyle name="Normal 11 2 4 3 2" xfId="6461"/>
    <cellStyle name="Normal 11 2 4 3 2 2" xfId="15614"/>
    <cellStyle name="Normal 11 2 4 3 3" xfId="12489"/>
    <cellStyle name="Normal 11 2 4 4" xfId="1289"/>
    <cellStyle name="Normal 11 2 4 4 2" xfId="6462"/>
    <cellStyle name="Normal 11 2 4 4 2 2" xfId="15615"/>
    <cellStyle name="Normal 11 2 4 4 3" xfId="10443"/>
    <cellStyle name="Normal 11 2 4 5" xfId="6459"/>
    <cellStyle name="Normal 11 2 4 5 2" xfId="15612"/>
    <cellStyle name="Normal 11 2 4 6" xfId="9662"/>
    <cellStyle name="Normal 11 2 5" xfId="1821"/>
    <cellStyle name="Normal 11 2 5 2" xfId="6463"/>
    <cellStyle name="Normal 11 2 5 2 2" xfId="15616"/>
    <cellStyle name="Normal 11 2 5 3" xfId="10975"/>
    <cellStyle name="Normal 11 2 6" xfId="3328"/>
    <cellStyle name="Normal 11 2 6 2" xfId="6464"/>
    <cellStyle name="Normal 11 2 6 2 2" xfId="15617"/>
    <cellStyle name="Normal 11 2 6 3" xfId="12482"/>
    <cellStyle name="Normal 11 2 7" xfId="1282"/>
    <cellStyle name="Normal 11 2 7 2" xfId="6465"/>
    <cellStyle name="Normal 11 2 7 2 2" xfId="15618"/>
    <cellStyle name="Normal 11 2 7 3" xfId="10436"/>
    <cellStyle name="Normal 11 2 8" xfId="6434"/>
    <cellStyle name="Normal 11 2 8 2" xfId="15587"/>
    <cellStyle name="Normal 11 2 9" xfId="9655"/>
    <cellStyle name="Normal 11 3" xfId="506"/>
    <cellStyle name="Normal 11 4" xfId="507"/>
    <cellStyle name="Normal 11 5" xfId="508"/>
    <cellStyle name="Normal 11 5 2" xfId="509"/>
    <cellStyle name="Normal 11 5 2 2" xfId="1830"/>
    <cellStyle name="Normal 11 5 2 2 2" xfId="6468"/>
    <cellStyle name="Normal 11 5 2 2 2 2" xfId="15621"/>
    <cellStyle name="Normal 11 5 2 2 3" xfId="10984"/>
    <cellStyle name="Normal 11 5 2 3" xfId="3337"/>
    <cellStyle name="Normal 11 5 2 3 2" xfId="6469"/>
    <cellStyle name="Normal 11 5 2 3 2 2" xfId="15622"/>
    <cellStyle name="Normal 11 5 2 3 3" xfId="12491"/>
    <cellStyle name="Normal 11 5 2 4" xfId="1291"/>
    <cellStyle name="Normal 11 5 2 4 2" xfId="6470"/>
    <cellStyle name="Normal 11 5 2 4 2 2" xfId="15623"/>
    <cellStyle name="Normal 11 5 2 4 3" xfId="10445"/>
    <cellStyle name="Normal 11 5 2 5" xfId="6467"/>
    <cellStyle name="Normal 11 5 2 5 2" xfId="15620"/>
    <cellStyle name="Normal 11 5 2 6" xfId="9666"/>
    <cellStyle name="Normal 11 5 3" xfId="1829"/>
    <cellStyle name="Normal 11 5 3 2" xfId="6471"/>
    <cellStyle name="Normal 11 5 3 2 2" xfId="15624"/>
    <cellStyle name="Normal 11 5 3 3" xfId="10983"/>
    <cellStyle name="Normal 11 5 4" xfId="3336"/>
    <cellStyle name="Normal 11 5 4 2" xfId="6472"/>
    <cellStyle name="Normal 11 5 4 2 2" xfId="15625"/>
    <cellStyle name="Normal 11 5 4 3" xfId="12490"/>
    <cellStyle name="Normal 11 5 5" xfId="1290"/>
    <cellStyle name="Normal 11 5 5 2" xfId="6473"/>
    <cellStyle name="Normal 11 5 5 2 2" xfId="15626"/>
    <cellStyle name="Normal 11 5 5 3" xfId="10444"/>
    <cellStyle name="Normal 11 5 6" xfId="6466"/>
    <cellStyle name="Normal 11 5 6 2" xfId="15619"/>
    <cellStyle name="Normal 11 5 7" xfId="9665"/>
    <cellStyle name="Normal 11 6" xfId="510"/>
    <cellStyle name="Normal 12" xfId="98"/>
    <cellStyle name="Normal 12 2" xfId="511"/>
    <cellStyle name="Normal 12 2 10" xfId="9668"/>
    <cellStyle name="Normal 12 2 2" xfId="512"/>
    <cellStyle name="Normal 12 2 2 2" xfId="513"/>
    <cellStyle name="Normal 12 2 3" xfId="514"/>
    <cellStyle name="Normal 12 2 3 2" xfId="515"/>
    <cellStyle name="Normal 12 2 3 2 2" xfId="1836"/>
    <cellStyle name="Normal 12 2 3 2 2 2" xfId="6478"/>
    <cellStyle name="Normal 12 2 3 2 2 2 2" xfId="15631"/>
    <cellStyle name="Normal 12 2 3 2 2 3" xfId="10990"/>
    <cellStyle name="Normal 12 2 3 2 3" xfId="3340"/>
    <cellStyle name="Normal 12 2 3 2 3 2" xfId="6479"/>
    <cellStyle name="Normal 12 2 3 2 3 2 2" xfId="15632"/>
    <cellStyle name="Normal 12 2 3 2 3 3" xfId="12494"/>
    <cellStyle name="Normal 12 2 3 2 4" xfId="1294"/>
    <cellStyle name="Normal 12 2 3 2 4 2" xfId="6480"/>
    <cellStyle name="Normal 12 2 3 2 4 2 2" xfId="15633"/>
    <cellStyle name="Normal 12 2 3 2 4 3" xfId="10448"/>
    <cellStyle name="Normal 12 2 3 2 5" xfId="6477"/>
    <cellStyle name="Normal 12 2 3 2 5 2" xfId="15630"/>
    <cellStyle name="Normal 12 2 3 2 6" xfId="9672"/>
    <cellStyle name="Normal 12 2 3 3" xfId="1835"/>
    <cellStyle name="Normal 12 2 3 3 2" xfId="6481"/>
    <cellStyle name="Normal 12 2 3 3 2 2" xfId="15634"/>
    <cellStyle name="Normal 12 2 3 3 3" xfId="10989"/>
    <cellStyle name="Normal 12 2 3 4" xfId="3339"/>
    <cellStyle name="Normal 12 2 3 4 2" xfId="6482"/>
    <cellStyle name="Normal 12 2 3 4 2 2" xfId="15635"/>
    <cellStyle name="Normal 12 2 3 4 3" xfId="12493"/>
    <cellStyle name="Normal 12 2 3 5" xfId="1293"/>
    <cellStyle name="Normal 12 2 3 5 2" xfId="6483"/>
    <cellStyle name="Normal 12 2 3 5 2 2" xfId="15636"/>
    <cellStyle name="Normal 12 2 3 5 3" xfId="10447"/>
    <cellStyle name="Normal 12 2 3 6" xfId="6476"/>
    <cellStyle name="Normal 12 2 3 6 2" xfId="15629"/>
    <cellStyle name="Normal 12 2 3 7" xfId="9671"/>
    <cellStyle name="Normal 12 2 4" xfId="516"/>
    <cellStyle name="Normal 12 2 4 2" xfId="1837"/>
    <cellStyle name="Normal 12 2 4 2 2" xfId="6485"/>
    <cellStyle name="Normal 12 2 4 2 2 2" xfId="15638"/>
    <cellStyle name="Normal 12 2 4 2 3" xfId="10991"/>
    <cellStyle name="Normal 12 2 4 3" xfId="3341"/>
    <cellStyle name="Normal 12 2 4 3 2" xfId="6486"/>
    <cellStyle name="Normal 12 2 4 3 2 2" xfId="15639"/>
    <cellStyle name="Normal 12 2 4 3 3" xfId="12495"/>
    <cellStyle name="Normal 12 2 4 4" xfId="1295"/>
    <cellStyle name="Normal 12 2 4 4 2" xfId="6487"/>
    <cellStyle name="Normal 12 2 4 4 2 2" xfId="15640"/>
    <cellStyle name="Normal 12 2 4 4 3" xfId="10449"/>
    <cellStyle name="Normal 12 2 4 5" xfId="6484"/>
    <cellStyle name="Normal 12 2 4 5 2" xfId="15637"/>
    <cellStyle name="Normal 12 2 4 6" xfId="9673"/>
    <cellStyle name="Normal 12 2 5" xfId="517"/>
    <cellStyle name="Normal 12 2 6" xfId="1832"/>
    <cellStyle name="Normal 12 2 6 2" xfId="6488"/>
    <cellStyle name="Normal 12 2 6 2 2" xfId="15641"/>
    <cellStyle name="Normal 12 2 6 3" xfId="10986"/>
    <cellStyle name="Normal 12 2 7" xfId="3338"/>
    <cellStyle name="Normal 12 2 7 2" xfId="6489"/>
    <cellStyle name="Normal 12 2 7 2 2" xfId="15642"/>
    <cellStyle name="Normal 12 2 7 3" xfId="12492"/>
    <cellStyle name="Normal 12 2 8" xfId="1292"/>
    <cellStyle name="Normal 12 2 8 2" xfId="6490"/>
    <cellStyle name="Normal 12 2 8 2 2" xfId="15643"/>
    <cellStyle name="Normal 12 2 8 3" xfId="10446"/>
    <cellStyle name="Normal 12 2 9" xfId="6475"/>
    <cellStyle name="Normal 12 2 9 2" xfId="15628"/>
    <cellStyle name="Normal 12 3" xfId="518"/>
    <cellStyle name="Normal 12 3 10" xfId="6491"/>
    <cellStyle name="Normal 12 3 10 2" xfId="15644"/>
    <cellStyle name="Normal 12 3 2" xfId="519"/>
    <cellStyle name="Normal 12 3 2 2" xfId="520"/>
    <cellStyle name="Normal 12 3 2 2 2" xfId="521"/>
    <cellStyle name="Normal 12 3 2 2 2 2" xfId="1841"/>
    <cellStyle name="Normal 12 3 2 2 2 2 2" xfId="6495"/>
    <cellStyle name="Normal 12 3 2 2 2 2 2 2" xfId="15648"/>
    <cellStyle name="Normal 12 3 2 2 2 2 3" xfId="10995"/>
    <cellStyle name="Normal 12 3 2 2 2 3" xfId="3345"/>
    <cellStyle name="Normal 12 3 2 2 2 3 2" xfId="6496"/>
    <cellStyle name="Normal 12 3 2 2 2 3 2 2" xfId="15649"/>
    <cellStyle name="Normal 12 3 2 2 2 3 3" xfId="12499"/>
    <cellStyle name="Normal 12 3 2 2 2 4" xfId="1299"/>
    <cellStyle name="Normal 12 3 2 2 2 4 2" xfId="6497"/>
    <cellStyle name="Normal 12 3 2 2 2 4 2 2" xfId="15650"/>
    <cellStyle name="Normal 12 3 2 2 2 4 3" xfId="10453"/>
    <cellStyle name="Normal 12 3 2 2 2 5" xfId="6494"/>
    <cellStyle name="Normal 12 3 2 2 2 5 2" xfId="15647"/>
    <cellStyle name="Normal 12 3 2 2 2 6" xfId="9678"/>
    <cellStyle name="Normal 12 3 2 2 3" xfId="1840"/>
    <cellStyle name="Normal 12 3 2 2 3 2" xfId="6498"/>
    <cellStyle name="Normal 12 3 2 2 3 2 2" xfId="15651"/>
    <cellStyle name="Normal 12 3 2 2 3 3" xfId="10994"/>
    <cellStyle name="Normal 12 3 2 2 4" xfId="3344"/>
    <cellStyle name="Normal 12 3 2 2 4 2" xfId="6499"/>
    <cellStyle name="Normal 12 3 2 2 4 2 2" xfId="15652"/>
    <cellStyle name="Normal 12 3 2 2 4 3" xfId="12498"/>
    <cellStyle name="Normal 12 3 2 2 5" xfId="1298"/>
    <cellStyle name="Normal 12 3 2 2 5 2" xfId="6500"/>
    <cellStyle name="Normal 12 3 2 2 5 2 2" xfId="15653"/>
    <cellStyle name="Normal 12 3 2 2 5 3" xfId="10452"/>
    <cellStyle name="Normal 12 3 2 2 6" xfId="6493"/>
    <cellStyle name="Normal 12 3 2 2 6 2" xfId="15646"/>
    <cellStyle name="Normal 12 3 2 2 7" xfId="9677"/>
    <cellStyle name="Normal 12 3 2 3" xfId="522"/>
    <cellStyle name="Normal 12 3 2 3 2" xfId="1842"/>
    <cellStyle name="Normal 12 3 2 3 2 2" xfId="6502"/>
    <cellStyle name="Normal 12 3 2 3 2 2 2" xfId="15655"/>
    <cellStyle name="Normal 12 3 2 3 2 3" xfId="10996"/>
    <cellStyle name="Normal 12 3 2 3 3" xfId="3346"/>
    <cellStyle name="Normal 12 3 2 3 3 2" xfId="6503"/>
    <cellStyle name="Normal 12 3 2 3 3 2 2" xfId="15656"/>
    <cellStyle name="Normal 12 3 2 3 3 3" xfId="12500"/>
    <cellStyle name="Normal 12 3 2 3 4" xfId="1300"/>
    <cellStyle name="Normal 12 3 2 3 4 2" xfId="6504"/>
    <cellStyle name="Normal 12 3 2 3 4 2 2" xfId="15657"/>
    <cellStyle name="Normal 12 3 2 3 4 3" xfId="10454"/>
    <cellStyle name="Normal 12 3 2 3 5" xfId="6501"/>
    <cellStyle name="Normal 12 3 2 3 5 2" xfId="15654"/>
    <cellStyle name="Normal 12 3 2 3 6" xfId="9679"/>
    <cellStyle name="Normal 12 3 2 4" xfId="1839"/>
    <cellStyle name="Normal 12 3 2 4 2" xfId="6505"/>
    <cellStyle name="Normal 12 3 2 4 2 2" xfId="15658"/>
    <cellStyle name="Normal 12 3 2 4 3" xfId="10993"/>
    <cellStyle name="Normal 12 3 2 5" xfId="3343"/>
    <cellStyle name="Normal 12 3 2 5 2" xfId="6506"/>
    <cellStyle name="Normal 12 3 2 5 2 2" xfId="15659"/>
    <cellStyle name="Normal 12 3 2 5 3" xfId="12497"/>
    <cellStyle name="Normal 12 3 2 6" xfId="1297"/>
    <cellStyle name="Normal 12 3 2 6 2" xfId="6507"/>
    <cellStyle name="Normal 12 3 2 6 2 2" xfId="15660"/>
    <cellStyle name="Normal 12 3 2 6 3" xfId="10451"/>
    <cellStyle name="Normal 12 3 2 7" xfId="6492"/>
    <cellStyle name="Normal 12 3 2 7 2" xfId="15645"/>
    <cellStyle name="Normal 12 3 2 8" xfId="9676"/>
    <cellStyle name="Normal 12 3 3" xfId="523"/>
    <cellStyle name="Normal 12 3 3 2" xfId="524"/>
    <cellStyle name="Normal 12 3 3 2 2" xfId="525"/>
    <cellStyle name="Normal 12 3 3 2 2 2" xfId="1845"/>
    <cellStyle name="Normal 12 3 3 2 2 2 2" xfId="6511"/>
    <cellStyle name="Normal 12 3 3 2 2 2 2 2" xfId="15664"/>
    <cellStyle name="Normal 12 3 3 2 2 2 3" xfId="10999"/>
    <cellStyle name="Normal 12 3 3 2 2 3" xfId="3349"/>
    <cellStyle name="Normal 12 3 3 2 2 3 2" xfId="6512"/>
    <cellStyle name="Normal 12 3 3 2 2 3 2 2" xfId="15665"/>
    <cellStyle name="Normal 12 3 3 2 2 3 3" xfId="12503"/>
    <cellStyle name="Normal 12 3 3 2 2 4" xfId="1303"/>
    <cellStyle name="Normal 12 3 3 2 2 4 2" xfId="6513"/>
    <cellStyle name="Normal 12 3 3 2 2 4 2 2" xfId="15666"/>
    <cellStyle name="Normal 12 3 3 2 2 4 3" xfId="10457"/>
    <cellStyle name="Normal 12 3 3 2 2 5" xfId="6510"/>
    <cellStyle name="Normal 12 3 3 2 2 5 2" xfId="15663"/>
    <cellStyle name="Normal 12 3 3 2 2 6" xfId="9682"/>
    <cellStyle name="Normal 12 3 3 2 3" xfId="1844"/>
    <cellStyle name="Normal 12 3 3 2 3 2" xfId="6514"/>
    <cellStyle name="Normal 12 3 3 2 3 2 2" xfId="15667"/>
    <cellStyle name="Normal 12 3 3 2 3 3" xfId="10998"/>
    <cellStyle name="Normal 12 3 3 2 4" xfId="3348"/>
    <cellStyle name="Normal 12 3 3 2 4 2" xfId="6515"/>
    <cellStyle name="Normal 12 3 3 2 4 2 2" xfId="15668"/>
    <cellStyle name="Normal 12 3 3 2 4 3" xfId="12502"/>
    <cellStyle name="Normal 12 3 3 2 5" xfId="1302"/>
    <cellStyle name="Normal 12 3 3 2 5 2" xfId="6516"/>
    <cellStyle name="Normal 12 3 3 2 5 2 2" xfId="15669"/>
    <cellStyle name="Normal 12 3 3 2 5 3" xfId="10456"/>
    <cellStyle name="Normal 12 3 3 2 6" xfId="6509"/>
    <cellStyle name="Normal 12 3 3 2 6 2" xfId="15662"/>
    <cellStyle name="Normal 12 3 3 2 7" xfId="9681"/>
    <cellStyle name="Normal 12 3 3 3" xfId="526"/>
    <cellStyle name="Normal 12 3 3 3 2" xfId="1846"/>
    <cellStyle name="Normal 12 3 3 3 2 2" xfId="6518"/>
    <cellStyle name="Normal 12 3 3 3 2 2 2" xfId="15671"/>
    <cellStyle name="Normal 12 3 3 3 2 3" xfId="11000"/>
    <cellStyle name="Normal 12 3 3 3 3" xfId="3350"/>
    <cellStyle name="Normal 12 3 3 3 3 2" xfId="6519"/>
    <cellStyle name="Normal 12 3 3 3 3 2 2" xfId="15672"/>
    <cellStyle name="Normal 12 3 3 3 3 3" xfId="12504"/>
    <cellStyle name="Normal 12 3 3 3 4" xfId="1304"/>
    <cellStyle name="Normal 12 3 3 3 4 2" xfId="6520"/>
    <cellStyle name="Normal 12 3 3 3 4 2 2" xfId="15673"/>
    <cellStyle name="Normal 12 3 3 3 4 3" xfId="10458"/>
    <cellStyle name="Normal 12 3 3 3 5" xfId="6517"/>
    <cellStyle name="Normal 12 3 3 3 5 2" xfId="15670"/>
    <cellStyle name="Normal 12 3 3 3 6" xfId="9683"/>
    <cellStyle name="Normal 12 3 3 4" xfId="1843"/>
    <cellStyle name="Normal 12 3 3 4 2" xfId="6521"/>
    <cellStyle name="Normal 12 3 3 4 2 2" xfId="15674"/>
    <cellStyle name="Normal 12 3 3 4 3" xfId="10997"/>
    <cellStyle name="Normal 12 3 3 5" xfId="3347"/>
    <cellStyle name="Normal 12 3 3 5 2" xfId="6522"/>
    <cellStyle name="Normal 12 3 3 5 2 2" xfId="15675"/>
    <cellStyle name="Normal 12 3 3 5 3" xfId="12501"/>
    <cellStyle name="Normal 12 3 3 6" xfId="1301"/>
    <cellStyle name="Normal 12 3 3 6 2" xfId="6523"/>
    <cellStyle name="Normal 12 3 3 6 2 2" xfId="15676"/>
    <cellStyle name="Normal 12 3 3 6 3" xfId="10455"/>
    <cellStyle name="Normal 12 3 3 7" xfId="6508"/>
    <cellStyle name="Normal 12 3 3 7 2" xfId="15661"/>
    <cellStyle name="Normal 12 3 3 8" xfId="9680"/>
    <cellStyle name="Normal 12 3 4" xfId="527"/>
    <cellStyle name="Normal 12 3 4 2" xfId="528"/>
    <cellStyle name="Normal 12 3 4 2 2" xfId="1848"/>
    <cellStyle name="Normal 12 3 4 2 2 2" xfId="6526"/>
    <cellStyle name="Normal 12 3 4 2 2 2 2" xfId="15679"/>
    <cellStyle name="Normal 12 3 4 2 2 3" xfId="11002"/>
    <cellStyle name="Normal 12 3 4 2 3" xfId="3352"/>
    <cellStyle name="Normal 12 3 4 2 3 2" xfId="6527"/>
    <cellStyle name="Normal 12 3 4 2 3 2 2" xfId="15680"/>
    <cellStyle name="Normal 12 3 4 2 3 3" xfId="12506"/>
    <cellStyle name="Normal 12 3 4 2 4" xfId="1306"/>
    <cellStyle name="Normal 12 3 4 2 4 2" xfId="6528"/>
    <cellStyle name="Normal 12 3 4 2 4 2 2" xfId="15681"/>
    <cellStyle name="Normal 12 3 4 2 4 3" xfId="10460"/>
    <cellStyle name="Normal 12 3 4 2 5" xfId="6525"/>
    <cellStyle name="Normal 12 3 4 2 5 2" xfId="15678"/>
    <cellStyle name="Normal 12 3 4 2 6" xfId="9685"/>
    <cellStyle name="Normal 12 3 4 3" xfId="1847"/>
    <cellStyle name="Normal 12 3 4 3 2" xfId="6529"/>
    <cellStyle name="Normal 12 3 4 3 2 2" xfId="15682"/>
    <cellStyle name="Normal 12 3 4 3 3" xfId="11001"/>
    <cellStyle name="Normal 12 3 4 4" xfId="3351"/>
    <cellStyle name="Normal 12 3 4 4 2" xfId="6530"/>
    <cellStyle name="Normal 12 3 4 4 2 2" xfId="15683"/>
    <cellStyle name="Normal 12 3 4 4 3" xfId="12505"/>
    <cellStyle name="Normal 12 3 4 5" xfId="1305"/>
    <cellStyle name="Normal 12 3 4 5 2" xfId="6531"/>
    <cellStyle name="Normal 12 3 4 5 2 2" xfId="15684"/>
    <cellStyle name="Normal 12 3 4 5 3" xfId="10459"/>
    <cellStyle name="Normal 12 3 4 6" xfId="6524"/>
    <cellStyle name="Normal 12 3 4 6 2" xfId="15677"/>
    <cellStyle name="Normal 12 3 4 7" xfId="9684"/>
    <cellStyle name="Normal 12 3 5" xfId="529"/>
    <cellStyle name="Normal 12 3 5 2" xfId="1849"/>
    <cellStyle name="Normal 12 3 5 2 2" xfId="6533"/>
    <cellStyle name="Normal 12 3 5 2 2 2" xfId="15686"/>
    <cellStyle name="Normal 12 3 5 2 3" xfId="11003"/>
    <cellStyle name="Normal 12 3 5 3" xfId="3353"/>
    <cellStyle name="Normal 12 3 5 3 2" xfId="6534"/>
    <cellStyle name="Normal 12 3 5 3 2 2" xfId="15687"/>
    <cellStyle name="Normal 12 3 5 3 3" xfId="12507"/>
    <cellStyle name="Normal 12 3 5 4" xfId="1307"/>
    <cellStyle name="Normal 12 3 5 4 2" xfId="6535"/>
    <cellStyle name="Normal 12 3 5 4 2 2" xfId="15688"/>
    <cellStyle name="Normal 12 3 5 4 3" xfId="10461"/>
    <cellStyle name="Normal 12 3 5 5" xfId="6532"/>
    <cellStyle name="Normal 12 3 5 5 2" xfId="15685"/>
    <cellStyle name="Normal 12 3 5 6" xfId="9686"/>
    <cellStyle name="Normal 12 3 6" xfId="530"/>
    <cellStyle name="Normal 12 3 7" xfId="1120"/>
    <cellStyle name="Normal 12 3 7 2" xfId="1702"/>
    <cellStyle name="Normal 12 3 7 2 2" xfId="6537"/>
    <cellStyle name="Normal 12 3 7 2 2 2" xfId="15690"/>
    <cellStyle name="Normal 12 3 7 2 3" xfId="9115"/>
    <cellStyle name="Normal 12 3 7 2 3 2" xfId="40297"/>
    <cellStyle name="Normal 12 3 7 2 3 2 2" xfId="40302"/>
    <cellStyle name="Normal 12 3 7 2 3 2 3" xfId="40304"/>
    <cellStyle name="Normal 12 3 7 2 3 4 2" xfId="40305"/>
    <cellStyle name="Normal 12 3 7 3" xfId="6536"/>
    <cellStyle name="Normal 12 3 7 3 2" xfId="15689"/>
    <cellStyle name="Normal 12 3 8" xfId="3342"/>
    <cellStyle name="Normal 12 3 8 2" xfId="6538"/>
    <cellStyle name="Normal 12 3 8 2 2" xfId="15691"/>
    <cellStyle name="Normal 12 3 8 3" xfId="12496"/>
    <cellStyle name="Normal 12 3 9" xfId="1296"/>
    <cellStyle name="Normal 12 3 9 2" xfId="6539"/>
    <cellStyle name="Normal 12 3 9 2 2" xfId="15692"/>
    <cellStyle name="Normal 12 3 9 3" xfId="10450"/>
    <cellStyle name="Normal 12 4" xfId="531"/>
    <cellStyle name="Normal 12 5" xfId="532"/>
    <cellStyle name="Normal 12 5 2" xfId="1852"/>
    <cellStyle name="Normal 12 5 2 2" xfId="6541"/>
    <cellStyle name="Normal 12 5 2 2 2" xfId="15694"/>
    <cellStyle name="Normal 12 5 2 3" xfId="11006"/>
    <cellStyle name="Normal 12 5 3" xfId="3354"/>
    <cellStyle name="Normal 12 5 3 2" xfId="6542"/>
    <cellStyle name="Normal 12 5 3 2 2" xfId="15695"/>
    <cellStyle name="Normal 12 5 3 3" xfId="12508"/>
    <cellStyle name="Normal 12 5 4" xfId="1308"/>
    <cellStyle name="Normal 12 5 4 2" xfId="6543"/>
    <cellStyle name="Normal 12 5 4 2 2" xfId="15696"/>
    <cellStyle name="Normal 12 5 4 3" xfId="10462"/>
    <cellStyle name="Normal 12 5 5" xfId="6540"/>
    <cellStyle name="Normal 12 5 5 2" xfId="15693"/>
    <cellStyle name="Normal 12 5 6" xfId="9689"/>
    <cellStyle name="Normal 12 6" xfId="533"/>
    <cellStyle name="Normal 12 7" xfId="6474"/>
    <cellStyle name="Normal 12 7 2" xfId="15627"/>
    <cellStyle name="Normal 13" xfId="215"/>
    <cellStyle name="Normal 13 10" xfId="5054"/>
    <cellStyle name="Normal 13 2" xfId="534"/>
    <cellStyle name="Normal 13 2 2" xfId="535"/>
    <cellStyle name="Normal 13 2 2 2" xfId="536"/>
    <cellStyle name="Normal 13 2 2 2 2" xfId="1857"/>
    <cellStyle name="Normal 13 2 2 2 2 2" xfId="6547"/>
    <cellStyle name="Normal 13 2 2 2 2 2 2" xfId="15700"/>
    <cellStyle name="Normal 13 2 2 2 2 3" xfId="11011"/>
    <cellStyle name="Normal 13 2 2 2 3" xfId="3358"/>
    <cellStyle name="Normal 13 2 2 2 3 2" xfId="6548"/>
    <cellStyle name="Normal 13 2 2 2 3 2 2" xfId="15701"/>
    <cellStyle name="Normal 13 2 2 2 3 3" xfId="12512"/>
    <cellStyle name="Normal 13 2 2 2 4" xfId="1312"/>
    <cellStyle name="Normal 13 2 2 2 4 2" xfId="6549"/>
    <cellStyle name="Normal 13 2 2 2 4 2 2" xfId="15702"/>
    <cellStyle name="Normal 13 2 2 2 4 3" xfId="10466"/>
    <cellStyle name="Normal 13 2 2 2 5" xfId="6546"/>
    <cellStyle name="Normal 13 2 2 2 5 2" xfId="15699"/>
    <cellStyle name="Normal 13 2 2 2 6" xfId="9693"/>
    <cellStyle name="Normal 13 2 2 3" xfId="1856"/>
    <cellStyle name="Normal 13 2 2 3 2" xfId="6550"/>
    <cellStyle name="Normal 13 2 2 3 2 2" xfId="15703"/>
    <cellStyle name="Normal 13 2 2 3 3" xfId="11010"/>
    <cellStyle name="Normal 13 2 2 4" xfId="3357"/>
    <cellStyle name="Normal 13 2 2 4 2" xfId="6551"/>
    <cellStyle name="Normal 13 2 2 4 2 2" xfId="15704"/>
    <cellStyle name="Normal 13 2 2 4 3" xfId="12511"/>
    <cellStyle name="Normal 13 2 2 5" xfId="1311"/>
    <cellStyle name="Normal 13 2 2 5 2" xfId="6552"/>
    <cellStyle name="Normal 13 2 2 5 2 2" xfId="15705"/>
    <cellStyle name="Normal 13 2 2 5 3" xfId="10465"/>
    <cellStyle name="Normal 13 2 2 6" xfId="6545"/>
    <cellStyle name="Normal 13 2 2 6 2" xfId="15698"/>
    <cellStyle name="Normal 13 2 2 7" xfId="9692"/>
    <cellStyle name="Normal 13 2 3" xfId="537"/>
    <cellStyle name="Normal 13 2 3 2" xfId="1858"/>
    <cellStyle name="Normal 13 2 3 2 2" xfId="6554"/>
    <cellStyle name="Normal 13 2 3 2 2 2" xfId="15707"/>
    <cellStyle name="Normal 13 2 3 2 3" xfId="11012"/>
    <cellStyle name="Normal 13 2 3 3" xfId="3359"/>
    <cellStyle name="Normal 13 2 3 3 2" xfId="6555"/>
    <cellStyle name="Normal 13 2 3 3 2 2" xfId="15708"/>
    <cellStyle name="Normal 13 2 3 3 3" xfId="12513"/>
    <cellStyle name="Normal 13 2 3 4" xfId="1313"/>
    <cellStyle name="Normal 13 2 3 4 2" xfId="6556"/>
    <cellStyle name="Normal 13 2 3 4 2 2" xfId="15709"/>
    <cellStyle name="Normal 13 2 3 4 3" xfId="10467"/>
    <cellStyle name="Normal 13 2 3 5" xfId="6553"/>
    <cellStyle name="Normal 13 2 3 5 2" xfId="15706"/>
    <cellStyle name="Normal 13 2 3 6" xfId="9694"/>
    <cellStyle name="Normal 13 2 4" xfId="1855"/>
    <cellStyle name="Normal 13 2 4 2" xfId="6557"/>
    <cellStyle name="Normal 13 2 4 2 2" xfId="15710"/>
    <cellStyle name="Normal 13 2 4 3" xfId="11009"/>
    <cellStyle name="Normal 13 2 5" xfId="3356"/>
    <cellStyle name="Normal 13 2 5 2" xfId="6558"/>
    <cellStyle name="Normal 13 2 5 2 2" xfId="15711"/>
    <cellStyle name="Normal 13 2 5 3" xfId="12510"/>
    <cellStyle name="Normal 13 2 6" xfId="1310"/>
    <cellStyle name="Normal 13 2 6 2" xfId="6559"/>
    <cellStyle name="Normal 13 2 6 2 2" xfId="15712"/>
    <cellStyle name="Normal 13 2 6 3" xfId="10464"/>
    <cellStyle name="Normal 13 2 7" xfId="6544"/>
    <cellStyle name="Normal 13 2 7 2" xfId="15697"/>
    <cellStyle name="Normal 13 2 8" xfId="9691"/>
    <cellStyle name="Normal 13 3" xfId="538"/>
    <cellStyle name="Normal 13 3 2" xfId="539"/>
    <cellStyle name="Normal 13 3 2 2" xfId="540"/>
    <cellStyle name="Normal 13 3 2 2 2" xfId="1861"/>
    <cellStyle name="Normal 13 3 2 2 2 2" xfId="6563"/>
    <cellStyle name="Normal 13 3 2 2 2 2 2" xfId="15716"/>
    <cellStyle name="Normal 13 3 2 2 2 3" xfId="11015"/>
    <cellStyle name="Normal 13 3 2 2 3" xfId="3362"/>
    <cellStyle name="Normal 13 3 2 2 3 2" xfId="6564"/>
    <cellStyle name="Normal 13 3 2 2 3 2 2" xfId="15717"/>
    <cellStyle name="Normal 13 3 2 2 3 3" xfId="12516"/>
    <cellStyle name="Normal 13 3 2 2 4" xfId="1316"/>
    <cellStyle name="Normal 13 3 2 2 4 2" xfId="6565"/>
    <cellStyle name="Normal 13 3 2 2 4 2 2" xfId="15718"/>
    <cellStyle name="Normal 13 3 2 2 4 3" xfId="10470"/>
    <cellStyle name="Normal 13 3 2 2 5" xfId="6562"/>
    <cellStyle name="Normal 13 3 2 2 5 2" xfId="15715"/>
    <cellStyle name="Normal 13 3 2 2 6" xfId="9697"/>
    <cellStyle name="Normal 13 3 2 3" xfId="1860"/>
    <cellStyle name="Normal 13 3 2 3 2" xfId="6566"/>
    <cellStyle name="Normal 13 3 2 3 2 2" xfId="15719"/>
    <cellStyle name="Normal 13 3 2 3 3" xfId="11014"/>
    <cellStyle name="Normal 13 3 2 4" xfId="3361"/>
    <cellStyle name="Normal 13 3 2 4 2" xfId="6567"/>
    <cellStyle name="Normal 13 3 2 4 2 2" xfId="15720"/>
    <cellStyle name="Normal 13 3 2 4 3" xfId="12515"/>
    <cellStyle name="Normal 13 3 2 5" xfId="1315"/>
    <cellStyle name="Normal 13 3 2 5 2" xfId="6568"/>
    <cellStyle name="Normal 13 3 2 5 2 2" xfId="15721"/>
    <cellStyle name="Normal 13 3 2 5 3" xfId="10469"/>
    <cellStyle name="Normal 13 3 2 6" xfId="6561"/>
    <cellStyle name="Normal 13 3 2 6 2" xfId="15714"/>
    <cellStyle name="Normal 13 3 2 7" xfId="9696"/>
    <cellStyle name="Normal 13 3 3" xfId="541"/>
    <cellStyle name="Normal 13 3 3 2" xfId="1862"/>
    <cellStyle name="Normal 13 3 3 2 2" xfId="6570"/>
    <cellStyle name="Normal 13 3 3 2 2 2" xfId="15723"/>
    <cellStyle name="Normal 13 3 3 2 3" xfId="11016"/>
    <cellStyle name="Normal 13 3 3 3" xfId="3363"/>
    <cellStyle name="Normal 13 3 3 3 2" xfId="6571"/>
    <cellStyle name="Normal 13 3 3 3 2 2" xfId="15724"/>
    <cellStyle name="Normal 13 3 3 3 3" xfId="12517"/>
    <cellStyle name="Normal 13 3 3 4" xfId="1317"/>
    <cellStyle name="Normal 13 3 3 4 2" xfId="6572"/>
    <cellStyle name="Normal 13 3 3 4 2 2" xfId="15725"/>
    <cellStyle name="Normal 13 3 3 4 3" xfId="10471"/>
    <cellStyle name="Normal 13 3 3 5" xfId="6569"/>
    <cellStyle name="Normal 13 3 3 5 2" xfId="15722"/>
    <cellStyle name="Normal 13 3 3 6" xfId="9698"/>
    <cellStyle name="Normal 13 3 4" xfId="1859"/>
    <cellStyle name="Normal 13 3 4 2" xfId="6573"/>
    <cellStyle name="Normal 13 3 4 2 2" xfId="15726"/>
    <cellStyle name="Normal 13 3 4 3" xfId="11013"/>
    <cellStyle name="Normal 13 3 5" xfId="3360"/>
    <cellStyle name="Normal 13 3 5 2" xfId="6574"/>
    <cellStyle name="Normal 13 3 5 2 2" xfId="15727"/>
    <cellStyle name="Normal 13 3 5 3" xfId="12514"/>
    <cellStyle name="Normal 13 3 6" xfId="1314"/>
    <cellStyle name="Normal 13 3 6 2" xfId="6575"/>
    <cellStyle name="Normal 13 3 6 2 2" xfId="15728"/>
    <cellStyle name="Normal 13 3 6 3" xfId="10468"/>
    <cellStyle name="Normal 13 3 7" xfId="6560"/>
    <cellStyle name="Normal 13 3 7 2" xfId="15713"/>
    <cellStyle name="Normal 13 3 8" xfId="9695"/>
    <cellStyle name="Normal 13 4" xfId="542"/>
    <cellStyle name="Normal 13 4 2" xfId="543"/>
    <cellStyle name="Normal 13 4 2 2" xfId="1864"/>
    <cellStyle name="Normal 13 4 2 2 2" xfId="6578"/>
    <cellStyle name="Normal 13 4 2 2 2 2" xfId="15731"/>
    <cellStyle name="Normal 13 4 2 2 3" xfId="11018"/>
    <cellStyle name="Normal 13 4 2 3" xfId="3365"/>
    <cellStyle name="Normal 13 4 2 3 2" xfId="6579"/>
    <cellStyle name="Normal 13 4 2 3 2 2" xfId="15732"/>
    <cellStyle name="Normal 13 4 2 3 3" xfId="12519"/>
    <cellStyle name="Normal 13 4 2 4" xfId="1319"/>
    <cellStyle name="Normal 13 4 2 4 2" xfId="6580"/>
    <cellStyle name="Normal 13 4 2 4 2 2" xfId="15733"/>
    <cellStyle name="Normal 13 4 2 4 3" xfId="10473"/>
    <cellStyle name="Normal 13 4 2 5" xfId="6577"/>
    <cellStyle name="Normal 13 4 2 5 2" xfId="15730"/>
    <cellStyle name="Normal 13 4 2 6" xfId="9700"/>
    <cellStyle name="Normal 13 4 3" xfId="1863"/>
    <cellStyle name="Normal 13 4 3 2" xfId="6581"/>
    <cellStyle name="Normal 13 4 3 2 2" xfId="15734"/>
    <cellStyle name="Normal 13 4 3 3" xfId="11017"/>
    <cellStyle name="Normal 13 4 4" xfId="3364"/>
    <cellStyle name="Normal 13 4 4 2" xfId="6582"/>
    <cellStyle name="Normal 13 4 4 2 2" xfId="15735"/>
    <cellStyle name="Normal 13 4 4 3" xfId="12518"/>
    <cellStyle name="Normal 13 4 5" xfId="1318"/>
    <cellStyle name="Normal 13 4 5 2" xfId="6583"/>
    <cellStyle name="Normal 13 4 5 2 2" xfId="15736"/>
    <cellStyle name="Normal 13 4 5 3" xfId="10472"/>
    <cellStyle name="Normal 13 4 6" xfId="6576"/>
    <cellStyle name="Normal 13 4 6 2" xfId="15729"/>
    <cellStyle name="Normal 13 4 7" xfId="9699"/>
    <cellStyle name="Normal 13 5" xfId="544"/>
    <cellStyle name="Normal 13 5 2" xfId="1865"/>
    <cellStyle name="Normal 13 5 2 2" xfId="6585"/>
    <cellStyle name="Normal 13 5 2 2 2" xfId="15738"/>
    <cellStyle name="Normal 13 5 2 3" xfId="11019"/>
    <cellStyle name="Normal 13 5 3" xfId="3366"/>
    <cellStyle name="Normal 13 5 3 2" xfId="6586"/>
    <cellStyle name="Normal 13 5 3 2 2" xfId="15739"/>
    <cellStyle name="Normal 13 5 3 3" xfId="12520"/>
    <cellStyle name="Normal 13 5 4" xfId="1320"/>
    <cellStyle name="Normal 13 5 4 2" xfId="6587"/>
    <cellStyle name="Normal 13 5 4 2 2" xfId="15740"/>
    <cellStyle name="Normal 13 5 4 3" xfId="10474"/>
    <cellStyle name="Normal 13 5 5" xfId="6584"/>
    <cellStyle name="Normal 13 5 5 2" xfId="15737"/>
    <cellStyle name="Normal 13 5 6" xfId="9701"/>
    <cellStyle name="Normal 13 6" xfId="545"/>
    <cellStyle name="Normal 13 7" xfId="1854"/>
    <cellStyle name="Normal 13 7 2" xfId="6588"/>
    <cellStyle name="Normal 13 7 2 2" xfId="15741"/>
    <cellStyle name="Normal 13 7 3" xfId="11008"/>
    <cellStyle name="Normal 13 8" xfId="3355"/>
    <cellStyle name="Normal 13 8 2" xfId="6589"/>
    <cellStyle name="Normal 13 8 2 2" xfId="15742"/>
    <cellStyle name="Normal 13 8 3" xfId="12509"/>
    <cellStyle name="Normal 13 9" xfId="1309"/>
    <cellStyle name="Normal 13 9 2" xfId="6590"/>
    <cellStyle name="Normal 13 9 2 2" xfId="15743"/>
    <cellStyle name="Normal 13 9 3" xfId="10463"/>
    <cellStyle name="Normal 14" xfId="546"/>
    <cellStyle name="Normal 14 2" xfId="547"/>
    <cellStyle name="Normal 14 3" xfId="40294"/>
    <cellStyle name="Normal 15" xfId="548"/>
    <cellStyle name="Normal 15 10" xfId="9705"/>
    <cellStyle name="Normal 15 2" xfId="549"/>
    <cellStyle name="Normal 15 2 2" xfId="550"/>
    <cellStyle name="Normal 15 3" xfId="551"/>
    <cellStyle name="Normal 15 3 2" xfId="552"/>
    <cellStyle name="Normal 15 3 2 2" xfId="1873"/>
    <cellStyle name="Normal 15 3 2 2 2" xfId="6594"/>
    <cellStyle name="Normal 15 3 2 2 2 2" xfId="15747"/>
    <cellStyle name="Normal 15 3 2 2 3" xfId="11027"/>
    <cellStyle name="Normal 15 3 2 3" xfId="3369"/>
    <cellStyle name="Normal 15 3 2 3 2" xfId="6595"/>
    <cellStyle name="Normal 15 3 2 3 2 2" xfId="15748"/>
    <cellStyle name="Normal 15 3 2 3 3" xfId="12523"/>
    <cellStyle name="Normal 15 3 2 4" xfId="1323"/>
    <cellStyle name="Normal 15 3 2 4 2" xfId="6596"/>
    <cellStyle name="Normal 15 3 2 4 2 2" xfId="15749"/>
    <cellStyle name="Normal 15 3 2 4 3" xfId="10477"/>
    <cellStyle name="Normal 15 3 2 5" xfId="6593"/>
    <cellStyle name="Normal 15 3 2 5 2" xfId="15746"/>
    <cellStyle name="Normal 15 3 2 6" xfId="9709"/>
    <cellStyle name="Normal 15 3 3" xfId="1872"/>
    <cellStyle name="Normal 15 3 3 2" xfId="6597"/>
    <cellStyle name="Normal 15 3 3 2 2" xfId="15750"/>
    <cellStyle name="Normal 15 3 3 3" xfId="11026"/>
    <cellStyle name="Normal 15 3 4" xfId="3368"/>
    <cellStyle name="Normal 15 3 4 2" xfId="6598"/>
    <cellStyle name="Normal 15 3 4 2 2" xfId="15751"/>
    <cellStyle name="Normal 15 3 4 3" xfId="12522"/>
    <cellStyle name="Normal 15 3 5" xfId="1322"/>
    <cellStyle name="Normal 15 3 5 2" xfId="6599"/>
    <cellStyle name="Normal 15 3 5 2 2" xfId="15752"/>
    <cellStyle name="Normal 15 3 5 3" xfId="10476"/>
    <cellStyle name="Normal 15 3 6" xfId="6592"/>
    <cellStyle name="Normal 15 3 6 2" xfId="15745"/>
    <cellStyle name="Normal 15 3 7" xfId="9708"/>
    <cellStyle name="Normal 15 4" xfId="553"/>
    <cellStyle name="Normal 15 4 2" xfId="1874"/>
    <cellStyle name="Normal 15 4 2 2" xfId="6601"/>
    <cellStyle name="Normal 15 4 2 2 2" xfId="15754"/>
    <cellStyle name="Normal 15 4 2 3" xfId="11028"/>
    <cellStyle name="Normal 15 4 3" xfId="3370"/>
    <cellStyle name="Normal 15 4 3 2" xfId="6602"/>
    <cellStyle name="Normal 15 4 3 2 2" xfId="15755"/>
    <cellStyle name="Normal 15 4 3 3" xfId="12524"/>
    <cellStyle name="Normal 15 4 4" xfId="1324"/>
    <cellStyle name="Normal 15 4 4 2" xfId="6603"/>
    <cellStyle name="Normal 15 4 4 2 2" xfId="15756"/>
    <cellStyle name="Normal 15 4 4 3" xfId="10478"/>
    <cellStyle name="Normal 15 4 5" xfId="6600"/>
    <cellStyle name="Normal 15 4 5 2" xfId="15753"/>
    <cellStyle name="Normal 15 4 6" xfId="9710"/>
    <cellStyle name="Normal 15 5" xfId="554"/>
    <cellStyle name="Normal 15 6" xfId="1869"/>
    <cellStyle name="Normal 15 6 2" xfId="6604"/>
    <cellStyle name="Normal 15 6 2 2" xfId="15757"/>
    <cellStyle name="Normal 15 6 3" xfId="11023"/>
    <cellStyle name="Normal 15 7" xfId="3367"/>
    <cellStyle name="Normal 15 7 2" xfId="6605"/>
    <cellStyle name="Normal 15 7 2 2" xfId="15758"/>
    <cellStyle name="Normal 15 7 3" xfId="12521"/>
    <cellStyle name="Normal 15 8" xfId="1321"/>
    <cellStyle name="Normal 15 8 2" xfId="6606"/>
    <cellStyle name="Normal 15 8 2 2" xfId="15759"/>
    <cellStyle name="Normal 15 8 3" xfId="10475"/>
    <cellStyle name="Normal 15 9" xfId="6591"/>
    <cellStyle name="Normal 15 9 2" xfId="15744"/>
    <cellStyle name="Normal 16" xfId="555"/>
    <cellStyle name="Normal 16 10" xfId="6607"/>
    <cellStyle name="Normal 16 10 2" xfId="15760"/>
    <cellStyle name="Normal 16 11" xfId="9712"/>
    <cellStyle name="Normal 16 2" xfId="556"/>
    <cellStyle name="Normal 16 2 2" xfId="557"/>
    <cellStyle name="Normal 16 2 2 2" xfId="558"/>
    <cellStyle name="Normal 16 2 2 2 2" xfId="1878"/>
    <cellStyle name="Normal 16 2 2 2 2 2" xfId="6611"/>
    <cellStyle name="Normal 16 2 2 2 2 2 2" xfId="15764"/>
    <cellStyle name="Normal 16 2 2 2 2 3" xfId="11032"/>
    <cellStyle name="Normal 16 2 2 2 3" xfId="3374"/>
    <cellStyle name="Normal 16 2 2 2 3 2" xfId="6612"/>
    <cellStyle name="Normal 16 2 2 2 3 2 2" xfId="15765"/>
    <cellStyle name="Normal 16 2 2 2 3 3" xfId="12528"/>
    <cellStyle name="Normal 16 2 2 2 4" xfId="1328"/>
    <cellStyle name="Normal 16 2 2 2 4 2" xfId="6613"/>
    <cellStyle name="Normal 16 2 2 2 4 2 2" xfId="15766"/>
    <cellStyle name="Normal 16 2 2 2 4 3" xfId="10482"/>
    <cellStyle name="Normal 16 2 2 2 5" xfId="6610"/>
    <cellStyle name="Normal 16 2 2 2 5 2" xfId="15763"/>
    <cellStyle name="Normal 16 2 2 2 6" xfId="9715"/>
    <cellStyle name="Normal 16 2 2 3" xfId="1877"/>
    <cellStyle name="Normal 16 2 2 3 2" xfId="6614"/>
    <cellStyle name="Normal 16 2 2 3 2 2" xfId="15767"/>
    <cellStyle name="Normal 16 2 2 3 3" xfId="11031"/>
    <cellStyle name="Normal 16 2 2 4" xfId="3373"/>
    <cellStyle name="Normal 16 2 2 4 2" xfId="6615"/>
    <cellStyle name="Normal 16 2 2 4 2 2" xfId="15768"/>
    <cellStyle name="Normal 16 2 2 4 3" xfId="12527"/>
    <cellStyle name="Normal 16 2 2 5" xfId="1327"/>
    <cellStyle name="Normal 16 2 2 5 2" xfId="6616"/>
    <cellStyle name="Normal 16 2 2 5 2 2" xfId="15769"/>
    <cellStyle name="Normal 16 2 2 5 3" xfId="10481"/>
    <cellStyle name="Normal 16 2 2 6" xfId="6609"/>
    <cellStyle name="Normal 16 2 2 6 2" xfId="15762"/>
    <cellStyle name="Normal 16 2 2 7" xfId="9714"/>
    <cellStyle name="Normal 16 2 3" xfId="559"/>
    <cellStyle name="Normal 16 2 3 2" xfId="1879"/>
    <cellStyle name="Normal 16 2 3 2 2" xfId="6618"/>
    <cellStyle name="Normal 16 2 3 2 2 2" xfId="15771"/>
    <cellStyle name="Normal 16 2 3 2 3" xfId="11033"/>
    <cellStyle name="Normal 16 2 3 3" xfId="3375"/>
    <cellStyle name="Normal 16 2 3 3 2" xfId="6619"/>
    <cellStyle name="Normal 16 2 3 3 2 2" xfId="15772"/>
    <cellStyle name="Normal 16 2 3 3 3" xfId="12529"/>
    <cellStyle name="Normal 16 2 3 4" xfId="1329"/>
    <cellStyle name="Normal 16 2 3 4 2" xfId="6620"/>
    <cellStyle name="Normal 16 2 3 4 2 2" xfId="15773"/>
    <cellStyle name="Normal 16 2 3 4 3" xfId="10483"/>
    <cellStyle name="Normal 16 2 3 5" xfId="6617"/>
    <cellStyle name="Normal 16 2 3 5 2" xfId="15770"/>
    <cellStyle name="Normal 16 2 3 6" xfId="9716"/>
    <cellStyle name="Normal 16 2 4" xfId="1876"/>
    <cellStyle name="Normal 16 2 4 2" xfId="6621"/>
    <cellStyle name="Normal 16 2 4 2 2" xfId="15774"/>
    <cellStyle name="Normal 16 2 4 3" xfId="11030"/>
    <cellStyle name="Normal 16 2 5" xfId="3372"/>
    <cellStyle name="Normal 16 2 5 2" xfId="6622"/>
    <cellStyle name="Normal 16 2 5 2 2" xfId="15775"/>
    <cellStyle name="Normal 16 2 5 3" xfId="12526"/>
    <cellStyle name="Normal 16 2 6" xfId="1326"/>
    <cellStyle name="Normal 16 2 6 2" xfId="6623"/>
    <cellStyle name="Normal 16 2 6 2 2" xfId="15776"/>
    <cellStyle name="Normal 16 2 6 3" xfId="10480"/>
    <cellStyle name="Normal 16 2 7" xfId="6608"/>
    <cellStyle name="Normal 16 2 7 2" xfId="15761"/>
    <cellStyle name="Normal 16 2 8" xfId="9713"/>
    <cellStyle name="Normal 16 3" xfId="560"/>
    <cellStyle name="Normal 16 3 2" xfId="561"/>
    <cellStyle name="Normal 16 3 2 2" xfId="562"/>
    <cellStyle name="Normal 16 3 2 2 2" xfId="1882"/>
    <cellStyle name="Normal 16 3 2 2 2 2" xfId="6627"/>
    <cellStyle name="Normal 16 3 2 2 2 2 2" xfId="15780"/>
    <cellStyle name="Normal 16 3 2 2 2 3" xfId="11036"/>
    <cellStyle name="Normal 16 3 2 2 3" xfId="3378"/>
    <cellStyle name="Normal 16 3 2 2 3 2" xfId="6628"/>
    <cellStyle name="Normal 16 3 2 2 3 2 2" xfId="15781"/>
    <cellStyle name="Normal 16 3 2 2 3 3" xfId="12532"/>
    <cellStyle name="Normal 16 3 2 2 4" xfId="1332"/>
    <cellStyle name="Normal 16 3 2 2 4 2" xfId="6629"/>
    <cellStyle name="Normal 16 3 2 2 4 2 2" xfId="15782"/>
    <cellStyle name="Normal 16 3 2 2 4 3" xfId="10486"/>
    <cellStyle name="Normal 16 3 2 2 5" xfId="6626"/>
    <cellStyle name="Normal 16 3 2 2 5 2" xfId="15779"/>
    <cellStyle name="Normal 16 3 2 2 6" xfId="9719"/>
    <cellStyle name="Normal 16 3 2 3" xfId="1881"/>
    <cellStyle name="Normal 16 3 2 3 2" xfId="6630"/>
    <cellStyle name="Normal 16 3 2 3 2 2" xfId="15783"/>
    <cellStyle name="Normal 16 3 2 3 3" xfId="11035"/>
    <cellStyle name="Normal 16 3 2 4" xfId="3377"/>
    <cellStyle name="Normal 16 3 2 4 2" xfId="6631"/>
    <cellStyle name="Normal 16 3 2 4 2 2" xfId="15784"/>
    <cellStyle name="Normal 16 3 2 4 3" xfId="12531"/>
    <cellStyle name="Normal 16 3 2 5" xfId="1331"/>
    <cellStyle name="Normal 16 3 2 5 2" xfId="6632"/>
    <cellStyle name="Normal 16 3 2 5 2 2" xfId="15785"/>
    <cellStyle name="Normal 16 3 2 5 3" xfId="10485"/>
    <cellStyle name="Normal 16 3 2 6" xfId="6625"/>
    <cellStyle name="Normal 16 3 2 6 2" xfId="15778"/>
    <cellStyle name="Normal 16 3 2 7" xfId="9718"/>
    <cellStyle name="Normal 16 3 3" xfId="563"/>
    <cellStyle name="Normal 16 3 3 2" xfId="1883"/>
    <cellStyle name="Normal 16 3 3 2 2" xfId="6634"/>
    <cellStyle name="Normal 16 3 3 2 2 2" xfId="15787"/>
    <cellStyle name="Normal 16 3 3 2 3" xfId="11037"/>
    <cellStyle name="Normal 16 3 3 3" xfId="3379"/>
    <cellStyle name="Normal 16 3 3 3 2" xfId="6635"/>
    <cellStyle name="Normal 16 3 3 3 2 2" xfId="15788"/>
    <cellStyle name="Normal 16 3 3 3 3" xfId="12533"/>
    <cellStyle name="Normal 16 3 3 4" xfId="1333"/>
    <cellStyle name="Normal 16 3 3 4 2" xfId="6636"/>
    <cellStyle name="Normal 16 3 3 4 2 2" xfId="15789"/>
    <cellStyle name="Normal 16 3 3 4 3" xfId="10487"/>
    <cellStyle name="Normal 16 3 3 5" xfId="6633"/>
    <cellStyle name="Normal 16 3 3 5 2" xfId="15786"/>
    <cellStyle name="Normal 16 3 3 6" xfId="9720"/>
    <cellStyle name="Normal 16 3 4" xfId="1880"/>
    <cellStyle name="Normal 16 3 4 2" xfId="6637"/>
    <cellStyle name="Normal 16 3 4 2 2" xfId="15790"/>
    <cellStyle name="Normal 16 3 4 3" xfId="11034"/>
    <cellStyle name="Normal 16 3 5" xfId="3376"/>
    <cellStyle name="Normal 16 3 5 2" xfId="6638"/>
    <cellStyle name="Normal 16 3 5 2 2" xfId="15791"/>
    <cellStyle name="Normal 16 3 5 3" xfId="12530"/>
    <cellStyle name="Normal 16 3 6" xfId="1330"/>
    <cellStyle name="Normal 16 3 6 2" xfId="6639"/>
    <cellStyle name="Normal 16 3 6 2 2" xfId="15792"/>
    <cellStyle name="Normal 16 3 6 3" xfId="10484"/>
    <cellStyle name="Normal 16 3 7" xfId="6624"/>
    <cellStyle name="Normal 16 3 7 2" xfId="15777"/>
    <cellStyle name="Normal 16 3 8" xfId="9717"/>
    <cellStyle name="Normal 16 4" xfId="564"/>
    <cellStyle name="Normal 16 4 2" xfId="565"/>
    <cellStyle name="Normal 16 4 2 2" xfId="1885"/>
    <cellStyle name="Normal 16 4 2 2 2" xfId="6642"/>
    <cellStyle name="Normal 16 4 2 2 2 2" xfId="15795"/>
    <cellStyle name="Normal 16 4 2 2 3" xfId="11039"/>
    <cellStyle name="Normal 16 4 2 3" xfId="3381"/>
    <cellStyle name="Normal 16 4 2 3 2" xfId="6643"/>
    <cellStyle name="Normal 16 4 2 3 2 2" xfId="15796"/>
    <cellStyle name="Normal 16 4 2 3 3" xfId="12535"/>
    <cellStyle name="Normal 16 4 2 4" xfId="1335"/>
    <cellStyle name="Normal 16 4 2 4 2" xfId="6644"/>
    <cellStyle name="Normal 16 4 2 4 2 2" xfId="15797"/>
    <cellStyle name="Normal 16 4 2 4 3" xfId="10489"/>
    <cellStyle name="Normal 16 4 2 5" xfId="6641"/>
    <cellStyle name="Normal 16 4 2 5 2" xfId="15794"/>
    <cellStyle name="Normal 16 4 2 6" xfId="9722"/>
    <cellStyle name="Normal 16 4 3" xfId="1884"/>
    <cellStyle name="Normal 16 4 3 2" xfId="6645"/>
    <cellStyle name="Normal 16 4 3 2 2" xfId="15798"/>
    <cellStyle name="Normal 16 4 3 3" xfId="11038"/>
    <cellStyle name="Normal 16 4 4" xfId="3380"/>
    <cellStyle name="Normal 16 4 4 2" xfId="6646"/>
    <cellStyle name="Normal 16 4 4 2 2" xfId="15799"/>
    <cellStyle name="Normal 16 4 4 3" xfId="12534"/>
    <cellStyle name="Normal 16 4 5" xfId="1334"/>
    <cellStyle name="Normal 16 4 5 2" xfId="6647"/>
    <cellStyle name="Normal 16 4 5 2 2" xfId="15800"/>
    <cellStyle name="Normal 16 4 5 3" xfId="10488"/>
    <cellStyle name="Normal 16 4 6" xfId="6640"/>
    <cellStyle name="Normal 16 4 6 2" xfId="15793"/>
    <cellStyle name="Normal 16 4 7" xfId="9721"/>
    <cellStyle name="Normal 16 5" xfId="566"/>
    <cellStyle name="Normal 16 5 2" xfId="1886"/>
    <cellStyle name="Normal 16 5 2 2" xfId="6649"/>
    <cellStyle name="Normal 16 5 2 2 2" xfId="15802"/>
    <cellStyle name="Normal 16 5 2 3" xfId="11040"/>
    <cellStyle name="Normal 16 5 3" xfId="3382"/>
    <cellStyle name="Normal 16 5 3 2" xfId="6650"/>
    <cellStyle name="Normal 16 5 3 2 2" xfId="15803"/>
    <cellStyle name="Normal 16 5 3 3" xfId="12536"/>
    <cellStyle name="Normal 16 5 4" xfId="1336"/>
    <cellStyle name="Normal 16 5 4 2" xfId="6651"/>
    <cellStyle name="Normal 16 5 4 2 2" xfId="15804"/>
    <cellStyle name="Normal 16 5 4 3" xfId="10490"/>
    <cellStyle name="Normal 16 5 5" xfId="6648"/>
    <cellStyle name="Normal 16 5 5 2" xfId="15801"/>
    <cellStyle name="Normal 16 5 6" xfId="9723"/>
    <cellStyle name="Normal 16 6" xfId="567"/>
    <cellStyle name="Normal 16 7" xfId="1875"/>
    <cellStyle name="Normal 16 7 2" xfId="6652"/>
    <cellStyle name="Normal 16 7 2 2" xfId="15805"/>
    <cellStyle name="Normal 16 7 3" xfId="11029"/>
    <cellStyle name="Normal 16 8" xfId="3371"/>
    <cellStyle name="Normal 16 8 2" xfId="6653"/>
    <cellStyle name="Normal 16 8 2 2" xfId="15806"/>
    <cellStyle name="Normal 16 8 3" xfId="12525"/>
    <cellStyle name="Normal 16 9" xfId="1325"/>
    <cellStyle name="Normal 16 9 2" xfId="6654"/>
    <cellStyle name="Normal 16 9 2 2" xfId="15807"/>
    <cellStyle name="Normal 16 9 3" xfId="10479"/>
    <cellStyle name="Normal 17" xfId="568"/>
    <cellStyle name="Normal 17 2" xfId="1887"/>
    <cellStyle name="Normal 17 2 2" xfId="6656"/>
    <cellStyle name="Normal 17 2 2 2" xfId="15809"/>
    <cellStyle name="Normal 17 2 3" xfId="11041"/>
    <cellStyle name="Normal 17 3" xfId="3383"/>
    <cellStyle name="Normal 17 3 2" xfId="6657"/>
    <cellStyle name="Normal 17 3 2 2" xfId="15810"/>
    <cellStyle name="Normal 17 3 3" xfId="12537"/>
    <cellStyle name="Normal 17 4" xfId="1337"/>
    <cellStyle name="Normal 17 4 2" xfId="6658"/>
    <cellStyle name="Normal 17 4 2 2" xfId="15811"/>
    <cellStyle name="Normal 17 4 3" xfId="10491"/>
    <cellStyle name="Normal 17 5" xfId="6655"/>
    <cellStyle name="Normal 17 5 2" xfId="15808"/>
    <cellStyle name="Normal 17 6" xfId="9725"/>
    <cellStyle name="Normal 18" xfId="1112"/>
    <cellStyle name="Normal 18 2" xfId="2432"/>
    <cellStyle name="Normal 18 2 2" xfId="6659"/>
    <cellStyle name="Normal 18 2 2 2" xfId="15812"/>
    <cellStyle name="Normal 18 2 3" xfId="11586"/>
    <cellStyle name="Normal 19" xfId="1113"/>
    <cellStyle name="Normal 19 2" xfId="5055"/>
    <cellStyle name="Normal 2" xfId="3"/>
    <cellStyle name="Normal 2 10" xfId="569"/>
    <cellStyle name="Normal 2 10 2" xfId="1151"/>
    <cellStyle name="Normal 2 10 2 2" xfId="3898"/>
    <cellStyle name="Normal 2 10 2 2 2" xfId="6662"/>
    <cellStyle name="Normal 2 10 2 2 2 2" xfId="15815"/>
    <cellStyle name="Normal 2 10 2 2 3" xfId="13052"/>
    <cellStyle name="Normal 2 10 2 3" xfId="2204"/>
    <cellStyle name="Normal 2 10 2 3 2" xfId="6663"/>
    <cellStyle name="Normal 2 10 2 3 2 2" xfId="15816"/>
    <cellStyle name="Normal 2 10 2 3 3" xfId="11358"/>
    <cellStyle name="Normal 2 10 2 4" xfId="6661"/>
    <cellStyle name="Normal 2 10 2 4 2" xfId="15814"/>
    <cellStyle name="Normal 2 10 2 5" xfId="10305"/>
    <cellStyle name="Normal 2 10 3" xfId="1888"/>
    <cellStyle name="Normal 2 10 3 2" xfId="6664"/>
    <cellStyle name="Normal 2 10 3 2 2" xfId="15817"/>
    <cellStyle name="Normal 2 10 3 3" xfId="11042"/>
    <cellStyle name="Normal 2 10 4" xfId="3219"/>
    <cellStyle name="Normal 2 10 4 2" xfId="6665"/>
    <cellStyle name="Normal 2 10 4 2 2" xfId="15818"/>
    <cellStyle name="Normal 2 10 4 3" xfId="12373"/>
    <cellStyle name="Normal 2 10 5" xfId="1339"/>
    <cellStyle name="Normal 2 10 5 2" xfId="6666"/>
    <cellStyle name="Normal 2 10 5 2 2" xfId="15819"/>
    <cellStyle name="Normal 2 10 5 3" xfId="10493"/>
    <cellStyle name="Normal 2 10 6" xfId="6660"/>
    <cellStyle name="Normal 2 10 6 2" xfId="15813"/>
    <cellStyle name="Normal 2 10 7" xfId="9726"/>
    <cellStyle name="Normal 2 11" xfId="1117"/>
    <cellStyle name="Normal 2 11 2" xfId="3879"/>
    <cellStyle name="Normal 2 11 2 2" xfId="6668"/>
    <cellStyle name="Normal 2 11 2 2 2" xfId="15821"/>
    <cellStyle name="Normal 2 11 2 3" xfId="13033"/>
    <cellStyle name="Normal 2 11 3" xfId="2185"/>
    <cellStyle name="Normal 2 11 3 2" xfId="6669"/>
    <cellStyle name="Normal 2 11 3 2 2" xfId="15822"/>
    <cellStyle name="Normal 2 11 3 3" xfId="11339"/>
    <cellStyle name="Normal 2 11 4" xfId="6667"/>
    <cellStyle name="Normal 2 11 4 2" xfId="15820"/>
    <cellStyle name="Normal 2 11 5" xfId="10271"/>
    <cellStyle name="Normal 2 12" xfId="1194"/>
    <cellStyle name="Normal 2 12 2" xfId="3202"/>
    <cellStyle name="Normal 2 12 2 2" xfId="6671"/>
    <cellStyle name="Normal 2 12 2 2 2" xfId="15824"/>
    <cellStyle name="Normal 2 12 2 3" xfId="12356"/>
    <cellStyle name="Normal 2 12 3" xfId="6670"/>
    <cellStyle name="Normal 2 12 3 2" xfId="15823"/>
    <cellStyle name="Normal 2 12 4" xfId="10348"/>
    <cellStyle name="Normal 2 13" xfId="1338"/>
    <cellStyle name="Normal 2 13 2" xfId="6672"/>
    <cellStyle name="Normal 2 13 2 2" xfId="15825"/>
    <cellStyle name="Normal 2 13 3" xfId="10492"/>
    <cellStyle name="Normal 2 2" xfId="99"/>
    <cellStyle name="Normal 2 2 2" xfId="570"/>
    <cellStyle name="Normal 2 2 2 2" xfId="9133"/>
    <cellStyle name="Normal 2 2 3" xfId="9134"/>
    <cellStyle name="Normal 2 3" xfId="100"/>
    <cellStyle name="Normal 2 3 2" xfId="571"/>
    <cellStyle name="Normal 2 4" xfId="101"/>
    <cellStyle name="Normal 2 4 2" xfId="572"/>
    <cellStyle name="Normal 2 5" xfId="102"/>
    <cellStyle name="Normal 2 5 2" xfId="573"/>
    <cellStyle name="Normal 2 6" xfId="103"/>
    <cellStyle name="Normal 2 6 2" xfId="574"/>
    <cellStyle name="Normal 2 7" xfId="104"/>
    <cellStyle name="Normal 2 7 2" xfId="575"/>
    <cellStyle name="Normal 2 8" xfId="576"/>
    <cellStyle name="Normal 2 8 2" xfId="1126"/>
    <cellStyle name="Normal 2 8 2 2" xfId="1152"/>
    <cellStyle name="Normal 2 8 2 2 2" xfId="3899"/>
    <cellStyle name="Normal 2 8 2 2 2 2" xfId="6674"/>
    <cellStyle name="Normal 2 8 2 2 2 2 2" xfId="15827"/>
    <cellStyle name="Normal 2 8 2 2 2 3" xfId="13053"/>
    <cellStyle name="Normal 2 8 2 2 3" xfId="2205"/>
    <cellStyle name="Normal 2 8 2 2 3 2" xfId="6675"/>
    <cellStyle name="Normal 2 8 2 2 3 2 2" xfId="15828"/>
    <cellStyle name="Normal 2 8 2 2 3 3" xfId="11359"/>
    <cellStyle name="Normal 2 8 2 2 4" xfId="6673"/>
    <cellStyle name="Normal 2 8 2 2 4 2" xfId="15826"/>
    <cellStyle name="Normal 2 8 2 2 5" xfId="10306"/>
    <cellStyle name="Normal 2 8 2 3" xfId="1890"/>
    <cellStyle name="Normal 2 8 2 4" xfId="1608"/>
    <cellStyle name="Normal 2 8 2 4 2" xfId="6676"/>
    <cellStyle name="Normal 2 8 2 4 2 2" xfId="15829"/>
    <cellStyle name="Normal 2 8 2 4 3" xfId="10762"/>
    <cellStyle name="Normal 2 8 3" xfId="1153"/>
    <cellStyle name="Normal 2 8 3 2" xfId="3885"/>
    <cellStyle name="Normal 2 8 3 2 2" xfId="6678"/>
    <cellStyle name="Normal 2 8 3 2 2 2" xfId="15831"/>
    <cellStyle name="Normal 2 8 3 2 3" xfId="13039"/>
    <cellStyle name="Normal 2 8 3 3" xfId="2191"/>
    <cellStyle name="Normal 2 8 3 3 2" xfId="6679"/>
    <cellStyle name="Normal 2 8 3 3 2 2" xfId="15832"/>
    <cellStyle name="Normal 2 8 3 3 3" xfId="11345"/>
    <cellStyle name="Normal 2 8 3 4" xfId="6677"/>
    <cellStyle name="Normal 2 8 3 4 2" xfId="15830"/>
    <cellStyle name="Normal 2 8 3 5" xfId="10307"/>
    <cellStyle name="Normal 2 8 4" xfId="1700"/>
    <cellStyle name="Normal 2 8 4 2" xfId="6680"/>
    <cellStyle name="Normal 2 8 4 2 2" xfId="15833"/>
    <cellStyle name="Normal 2 8 4 3" xfId="10854"/>
    <cellStyle name="Normal 2 8 5" xfId="3208"/>
    <cellStyle name="Normal 2 8 5 2" xfId="6681"/>
    <cellStyle name="Normal 2 8 5 2 2" xfId="15834"/>
    <cellStyle name="Normal 2 8 5 3" xfId="12362"/>
    <cellStyle name="Normal 2 8 6" xfId="1340"/>
    <cellStyle name="Normal 2 8 6 2" xfId="6682"/>
    <cellStyle name="Normal 2 8 6 2 2" xfId="15835"/>
    <cellStyle name="Normal 2 8 6 3" xfId="10494"/>
    <cellStyle name="Normal 2 9" xfId="577"/>
    <cellStyle name="Normal 2 9 2" xfId="1127"/>
    <cellStyle name="Normal 2 9 2 2" xfId="1154"/>
    <cellStyle name="Normal 2 9 2 2 2" xfId="3900"/>
    <cellStyle name="Normal 2 9 2 2 2 2" xfId="6684"/>
    <cellStyle name="Normal 2 9 2 2 2 2 2" xfId="15837"/>
    <cellStyle name="Normal 2 9 2 2 2 3" xfId="13054"/>
    <cellStyle name="Normal 2 9 2 2 3" xfId="2206"/>
    <cellStyle name="Normal 2 9 2 2 3 2" xfId="6685"/>
    <cellStyle name="Normal 2 9 2 2 3 2 2" xfId="15838"/>
    <cellStyle name="Normal 2 9 2 2 3 3" xfId="11360"/>
    <cellStyle name="Normal 2 9 2 2 4" xfId="6683"/>
    <cellStyle name="Normal 2 9 2 2 4 2" xfId="15836"/>
    <cellStyle name="Normal 2 9 2 2 5" xfId="10308"/>
    <cellStyle name="Normal 2 9 2 3" xfId="1891"/>
    <cellStyle name="Normal 2 9 2 4" xfId="1609"/>
    <cellStyle name="Normal 2 9 2 4 2" xfId="6686"/>
    <cellStyle name="Normal 2 9 2 4 2 2" xfId="15839"/>
    <cellStyle name="Normal 2 9 2 4 3" xfId="10763"/>
    <cellStyle name="Normal 2 9 3" xfId="1155"/>
    <cellStyle name="Normal 2 9 3 2" xfId="3886"/>
    <cellStyle name="Normal 2 9 3 2 2" xfId="6688"/>
    <cellStyle name="Normal 2 9 3 2 2 2" xfId="15841"/>
    <cellStyle name="Normal 2 9 3 2 3" xfId="13040"/>
    <cellStyle name="Normal 2 9 3 3" xfId="2192"/>
    <cellStyle name="Normal 2 9 3 3 2" xfId="6689"/>
    <cellStyle name="Normal 2 9 3 3 2 2" xfId="15842"/>
    <cellStyle name="Normal 2 9 3 3 3" xfId="11346"/>
    <cellStyle name="Normal 2 9 3 4" xfId="6687"/>
    <cellStyle name="Normal 2 9 3 4 2" xfId="15840"/>
    <cellStyle name="Normal 2 9 3 5" xfId="10309"/>
    <cellStyle name="Normal 2 9 4" xfId="1701"/>
    <cellStyle name="Normal 2 9 4 2" xfId="6690"/>
    <cellStyle name="Normal 2 9 4 2 2" xfId="15843"/>
    <cellStyle name="Normal 2 9 4 3" xfId="10855"/>
    <cellStyle name="Normal 2 9 5" xfId="3209"/>
    <cellStyle name="Normal 2 9 5 2" xfId="6691"/>
    <cellStyle name="Normal 2 9 5 2 2" xfId="15844"/>
    <cellStyle name="Normal 2 9 5 3" xfId="12363"/>
    <cellStyle name="Normal 2 9 6" xfId="1341"/>
    <cellStyle name="Normal 2 9 6 2" xfId="6692"/>
    <cellStyle name="Normal 2 9 6 2 2" xfId="15845"/>
    <cellStyle name="Normal 2 9 6 3" xfId="10495"/>
    <cellStyle name="Normal 20" xfId="1197"/>
    <cellStyle name="Normal 20 2" xfId="6693"/>
    <cellStyle name="Normal 20 2 2" xfId="15846"/>
    <cellStyle name="Normal 20 3" xfId="10351"/>
    <cellStyle name="Normal 21" xfId="9110"/>
    <cellStyle name="Normal 21 2" xfId="9114"/>
    <cellStyle name="Normal 22" xfId="9111"/>
    <cellStyle name="Normal 22 2" xfId="9135"/>
    <cellStyle name="Normal 23" xfId="9157"/>
    <cellStyle name="Normal 23 2" xfId="18288"/>
    <cellStyle name="Normal 24" xfId="40292"/>
    <cellStyle name="Normal 25" xfId="40295"/>
    <cellStyle name="Normal 25 2" xfId="40306"/>
    <cellStyle name="Normal 25 3" xfId="40310"/>
    <cellStyle name="Normal 26" xfId="40298"/>
    <cellStyle name="Normal 27" xfId="40299"/>
    <cellStyle name="Normal 28" xfId="40308"/>
    <cellStyle name="Normal 29" xfId="40312"/>
    <cellStyle name="Normal 3" xfId="7"/>
    <cellStyle name="Normal 3 10" xfId="578"/>
    <cellStyle name="Normal 3 10 2" xfId="1892"/>
    <cellStyle name="Normal 3 10 2 2" xfId="6695"/>
    <cellStyle name="Normal 3 10 2 2 2" xfId="15848"/>
    <cellStyle name="Normal 3 10 2 3" xfId="11046"/>
    <cellStyle name="Normal 3 10 3" xfId="3384"/>
    <cellStyle name="Normal 3 10 3 2" xfId="6696"/>
    <cellStyle name="Normal 3 10 3 2 2" xfId="15849"/>
    <cellStyle name="Normal 3 10 3 3" xfId="12538"/>
    <cellStyle name="Normal 3 10 4" xfId="1342"/>
    <cellStyle name="Normal 3 10 4 2" xfId="6697"/>
    <cellStyle name="Normal 3 10 4 2 2" xfId="15850"/>
    <cellStyle name="Normal 3 10 4 3" xfId="10496"/>
    <cellStyle name="Normal 3 10 5" xfId="6694"/>
    <cellStyle name="Normal 3 10 5 2" xfId="15847"/>
    <cellStyle name="Normal 3 10 6" xfId="9735"/>
    <cellStyle name="Normal 3 11" xfId="579"/>
    <cellStyle name="Normal 3 11 2" xfId="1893"/>
    <cellStyle name="Normal 3 11 2 2" xfId="6699"/>
    <cellStyle name="Normal 3 11 2 2 2" xfId="15852"/>
    <cellStyle name="Normal 3 11 2 3" xfId="11047"/>
    <cellStyle name="Normal 3 11 3" xfId="3385"/>
    <cellStyle name="Normal 3 11 3 2" xfId="6700"/>
    <cellStyle name="Normal 3 11 3 2 2" xfId="15853"/>
    <cellStyle name="Normal 3 11 3 3" xfId="12539"/>
    <cellStyle name="Normal 3 11 4" xfId="1343"/>
    <cellStyle name="Normal 3 11 4 2" xfId="6701"/>
    <cellStyle name="Normal 3 11 4 2 2" xfId="15854"/>
    <cellStyle name="Normal 3 11 4 3" xfId="10497"/>
    <cellStyle name="Normal 3 11 5" xfId="6698"/>
    <cellStyle name="Normal 3 11 5 2" xfId="15851"/>
    <cellStyle name="Normal 3 11 6" xfId="9736"/>
    <cellStyle name="Normal 3 12" xfId="580"/>
    <cellStyle name="Normal 3 12 2" xfId="1894"/>
    <cellStyle name="Normal 3 12 2 2" xfId="6703"/>
    <cellStyle name="Normal 3 12 2 2 2" xfId="15856"/>
    <cellStyle name="Normal 3 12 2 3" xfId="11048"/>
    <cellStyle name="Normal 3 12 3" xfId="3386"/>
    <cellStyle name="Normal 3 12 3 2" xfId="6704"/>
    <cellStyle name="Normal 3 12 3 2 2" xfId="15857"/>
    <cellStyle name="Normal 3 12 3 3" xfId="12540"/>
    <cellStyle name="Normal 3 12 4" xfId="1344"/>
    <cellStyle name="Normal 3 12 4 2" xfId="6705"/>
    <cellStyle name="Normal 3 12 4 2 2" xfId="15858"/>
    <cellStyle name="Normal 3 12 4 3" xfId="10498"/>
    <cellStyle name="Normal 3 12 5" xfId="6702"/>
    <cellStyle name="Normal 3 12 5 2" xfId="15855"/>
    <cellStyle name="Normal 3 12 6" xfId="9737"/>
    <cellStyle name="Normal 3 2" xfId="105"/>
    <cellStyle name="Normal 3 2 2" xfId="106"/>
    <cellStyle name="Normal 3 2 2 2" xfId="581"/>
    <cellStyle name="Normal 3 2 2 2 2" xfId="582"/>
    <cellStyle name="Normal 3 2 2 2 2 2" xfId="1897"/>
    <cellStyle name="Normal 3 2 2 2 2 2 2" xfId="6709"/>
    <cellStyle name="Normal 3 2 2 2 2 2 2 2" xfId="15862"/>
    <cellStyle name="Normal 3 2 2 2 2 2 3" xfId="11051"/>
    <cellStyle name="Normal 3 2 2 2 2 3" xfId="3389"/>
    <cellStyle name="Normal 3 2 2 2 2 3 2" xfId="6710"/>
    <cellStyle name="Normal 3 2 2 2 2 3 2 2" xfId="15863"/>
    <cellStyle name="Normal 3 2 2 2 2 3 3" xfId="12543"/>
    <cellStyle name="Normal 3 2 2 2 2 4" xfId="1347"/>
    <cellStyle name="Normal 3 2 2 2 2 4 2" xfId="6711"/>
    <cellStyle name="Normal 3 2 2 2 2 4 2 2" xfId="15864"/>
    <cellStyle name="Normal 3 2 2 2 2 4 3" xfId="10501"/>
    <cellStyle name="Normal 3 2 2 2 2 5" xfId="6708"/>
    <cellStyle name="Normal 3 2 2 2 2 5 2" xfId="15861"/>
    <cellStyle name="Normal 3 2 2 2 2 6" xfId="9739"/>
    <cellStyle name="Normal 3 2 2 2 3" xfId="1896"/>
    <cellStyle name="Normal 3 2 2 2 3 2" xfId="6712"/>
    <cellStyle name="Normal 3 2 2 2 3 2 2" xfId="15865"/>
    <cellStyle name="Normal 3 2 2 2 3 3" xfId="11050"/>
    <cellStyle name="Normal 3 2 2 2 4" xfId="3388"/>
    <cellStyle name="Normal 3 2 2 2 4 2" xfId="6713"/>
    <cellStyle name="Normal 3 2 2 2 4 2 2" xfId="15866"/>
    <cellStyle name="Normal 3 2 2 2 4 3" xfId="12542"/>
    <cellStyle name="Normal 3 2 2 2 5" xfId="1346"/>
    <cellStyle name="Normal 3 2 2 2 5 2" xfId="6714"/>
    <cellStyle name="Normal 3 2 2 2 5 2 2" xfId="15867"/>
    <cellStyle name="Normal 3 2 2 2 5 3" xfId="10500"/>
    <cellStyle name="Normal 3 2 2 2 6" xfId="6707"/>
    <cellStyle name="Normal 3 2 2 2 6 2" xfId="15860"/>
    <cellStyle name="Normal 3 2 2 2 7" xfId="9738"/>
    <cellStyle name="Normal 3 2 2 3" xfId="583"/>
    <cellStyle name="Normal 3 2 2 3 2" xfId="1898"/>
    <cellStyle name="Normal 3 2 2 3 2 2" xfId="6716"/>
    <cellStyle name="Normal 3 2 2 3 2 2 2" xfId="15869"/>
    <cellStyle name="Normal 3 2 2 3 2 3" xfId="11052"/>
    <cellStyle name="Normal 3 2 2 3 3" xfId="3390"/>
    <cellStyle name="Normal 3 2 2 3 3 2" xfId="6717"/>
    <cellStyle name="Normal 3 2 2 3 3 2 2" xfId="15870"/>
    <cellStyle name="Normal 3 2 2 3 3 3" xfId="12544"/>
    <cellStyle name="Normal 3 2 2 3 4" xfId="1348"/>
    <cellStyle name="Normal 3 2 2 3 4 2" xfId="6718"/>
    <cellStyle name="Normal 3 2 2 3 4 2 2" xfId="15871"/>
    <cellStyle name="Normal 3 2 2 3 4 3" xfId="10502"/>
    <cellStyle name="Normal 3 2 2 3 5" xfId="6715"/>
    <cellStyle name="Normal 3 2 2 3 5 2" xfId="15868"/>
    <cellStyle name="Normal 3 2 2 3 6" xfId="9740"/>
    <cellStyle name="Normal 3 2 2 4" xfId="1895"/>
    <cellStyle name="Normal 3 2 2 4 2" xfId="6719"/>
    <cellStyle name="Normal 3 2 2 4 2 2" xfId="15872"/>
    <cellStyle name="Normal 3 2 2 4 3" xfId="11049"/>
    <cellStyle name="Normal 3 2 2 5" xfId="3387"/>
    <cellStyle name="Normal 3 2 2 5 2" xfId="6720"/>
    <cellStyle name="Normal 3 2 2 5 2 2" xfId="15873"/>
    <cellStyle name="Normal 3 2 2 5 3" xfId="12541"/>
    <cellStyle name="Normal 3 2 2 6" xfId="1345"/>
    <cellStyle name="Normal 3 2 2 6 2" xfId="6721"/>
    <cellStyle name="Normal 3 2 2 6 2 2" xfId="15874"/>
    <cellStyle name="Normal 3 2 2 6 3" xfId="10499"/>
    <cellStyle name="Normal 3 2 3" xfId="584"/>
    <cellStyle name="Normal 3 2 3 2" xfId="585"/>
    <cellStyle name="Normal 3 2 3 2 2" xfId="586"/>
    <cellStyle name="Normal 3 2 3 2 2 2" xfId="1901"/>
    <cellStyle name="Normal 3 2 3 2 2 2 2" xfId="6725"/>
    <cellStyle name="Normal 3 2 3 2 2 2 2 2" xfId="15878"/>
    <cellStyle name="Normal 3 2 3 2 2 2 3" xfId="11055"/>
    <cellStyle name="Normal 3 2 3 2 2 3" xfId="3393"/>
    <cellStyle name="Normal 3 2 3 2 2 3 2" xfId="6726"/>
    <cellStyle name="Normal 3 2 3 2 2 3 2 2" xfId="15879"/>
    <cellStyle name="Normal 3 2 3 2 2 3 3" xfId="12547"/>
    <cellStyle name="Normal 3 2 3 2 2 4" xfId="1351"/>
    <cellStyle name="Normal 3 2 3 2 2 4 2" xfId="6727"/>
    <cellStyle name="Normal 3 2 3 2 2 4 2 2" xfId="15880"/>
    <cellStyle name="Normal 3 2 3 2 2 4 3" xfId="10505"/>
    <cellStyle name="Normal 3 2 3 2 2 5" xfId="6724"/>
    <cellStyle name="Normal 3 2 3 2 2 5 2" xfId="15877"/>
    <cellStyle name="Normal 3 2 3 2 2 6" xfId="9743"/>
    <cellStyle name="Normal 3 2 3 2 3" xfId="1900"/>
    <cellStyle name="Normal 3 2 3 2 3 2" xfId="6728"/>
    <cellStyle name="Normal 3 2 3 2 3 2 2" xfId="15881"/>
    <cellStyle name="Normal 3 2 3 2 3 3" xfId="11054"/>
    <cellStyle name="Normal 3 2 3 2 4" xfId="3392"/>
    <cellStyle name="Normal 3 2 3 2 4 2" xfId="6729"/>
    <cellStyle name="Normal 3 2 3 2 4 2 2" xfId="15882"/>
    <cellStyle name="Normal 3 2 3 2 4 3" xfId="12546"/>
    <cellStyle name="Normal 3 2 3 2 5" xfId="1350"/>
    <cellStyle name="Normal 3 2 3 2 5 2" xfId="6730"/>
    <cellStyle name="Normal 3 2 3 2 5 2 2" xfId="15883"/>
    <cellStyle name="Normal 3 2 3 2 5 3" xfId="10504"/>
    <cellStyle name="Normal 3 2 3 2 6" xfId="6723"/>
    <cellStyle name="Normal 3 2 3 2 6 2" xfId="15876"/>
    <cellStyle name="Normal 3 2 3 2 7" xfId="9742"/>
    <cellStyle name="Normal 3 2 3 3" xfId="587"/>
    <cellStyle name="Normal 3 2 3 3 2" xfId="1902"/>
    <cellStyle name="Normal 3 2 3 3 2 2" xfId="6732"/>
    <cellStyle name="Normal 3 2 3 3 2 2 2" xfId="15885"/>
    <cellStyle name="Normal 3 2 3 3 2 3" xfId="11056"/>
    <cellStyle name="Normal 3 2 3 3 3" xfId="3394"/>
    <cellStyle name="Normal 3 2 3 3 3 2" xfId="6733"/>
    <cellStyle name="Normal 3 2 3 3 3 2 2" xfId="15886"/>
    <cellStyle name="Normal 3 2 3 3 3 3" xfId="12548"/>
    <cellStyle name="Normal 3 2 3 3 4" xfId="1352"/>
    <cellStyle name="Normal 3 2 3 3 4 2" xfId="6734"/>
    <cellStyle name="Normal 3 2 3 3 4 2 2" xfId="15887"/>
    <cellStyle name="Normal 3 2 3 3 4 3" xfId="10506"/>
    <cellStyle name="Normal 3 2 3 3 5" xfId="6731"/>
    <cellStyle name="Normal 3 2 3 3 5 2" xfId="15884"/>
    <cellStyle name="Normal 3 2 3 3 6" xfId="9744"/>
    <cellStyle name="Normal 3 2 3 4" xfId="1899"/>
    <cellStyle name="Normal 3 2 3 4 2" xfId="6735"/>
    <cellStyle name="Normal 3 2 3 4 2 2" xfId="15888"/>
    <cellStyle name="Normal 3 2 3 4 3" xfId="11053"/>
    <cellStyle name="Normal 3 2 3 5" xfId="3391"/>
    <cellStyle name="Normal 3 2 3 5 2" xfId="6736"/>
    <cellStyle name="Normal 3 2 3 5 2 2" xfId="15889"/>
    <cellStyle name="Normal 3 2 3 5 3" xfId="12545"/>
    <cellStyle name="Normal 3 2 3 6" xfId="1349"/>
    <cellStyle name="Normal 3 2 3 6 2" xfId="6737"/>
    <cellStyle name="Normal 3 2 3 6 2 2" xfId="15890"/>
    <cellStyle name="Normal 3 2 3 6 3" xfId="10503"/>
    <cellStyle name="Normal 3 2 3 7" xfId="6722"/>
    <cellStyle name="Normal 3 2 3 7 2" xfId="15875"/>
    <cellStyle name="Normal 3 2 3 8" xfId="9741"/>
    <cellStyle name="Normal 3 2 4" xfId="588"/>
    <cellStyle name="Normal 3 2 4 2" xfId="589"/>
    <cellStyle name="Normal 3 2 4 2 2" xfId="1904"/>
    <cellStyle name="Normal 3 2 4 2 2 2" xfId="6740"/>
    <cellStyle name="Normal 3 2 4 2 2 2 2" xfId="15893"/>
    <cellStyle name="Normal 3 2 4 2 2 3" xfId="11058"/>
    <cellStyle name="Normal 3 2 4 2 3" xfId="3396"/>
    <cellStyle name="Normal 3 2 4 2 3 2" xfId="6741"/>
    <cellStyle name="Normal 3 2 4 2 3 2 2" xfId="15894"/>
    <cellStyle name="Normal 3 2 4 2 3 3" xfId="12550"/>
    <cellStyle name="Normal 3 2 4 2 4" xfId="1354"/>
    <cellStyle name="Normal 3 2 4 2 4 2" xfId="6742"/>
    <cellStyle name="Normal 3 2 4 2 4 2 2" xfId="15895"/>
    <cellStyle name="Normal 3 2 4 2 4 3" xfId="10508"/>
    <cellStyle name="Normal 3 2 4 2 5" xfId="6739"/>
    <cellStyle name="Normal 3 2 4 2 5 2" xfId="15892"/>
    <cellStyle name="Normal 3 2 4 2 6" xfId="9746"/>
    <cellStyle name="Normal 3 2 4 3" xfId="1903"/>
    <cellStyle name="Normal 3 2 4 3 2" xfId="6743"/>
    <cellStyle name="Normal 3 2 4 3 2 2" xfId="15896"/>
    <cellStyle name="Normal 3 2 4 3 3" xfId="11057"/>
    <cellStyle name="Normal 3 2 4 4" xfId="3395"/>
    <cellStyle name="Normal 3 2 4 4 2" xfId="6744"/>
    <cellStyle name="Normal 3 2 4 4 2 2" xfId="15897"/>
    <cellStyle name="Normal 3 2 4 4 3" xfId="12549"/>
    <cellStyle name="Normal 3 2 4 5" xfId="1353"/>
    <cellStyle name="Normal 3 2 4 5 2" xfId="6745"/>
    <cellStyle name="Normal 3 2 4 5 2 2" xfId="15898"/>
    <cellStyle name="Normal 3 2 4 5 3" xfId="10507"/>
    <cellStyle name="Normal 3 2 4 6" xfId="6738"/>
    <cellStyle name="Normal 3 2 4 6 2" xfId="15891"/>
    <cellStyle name="Normal 3 2 4 7" xfId="9745"/>
    <cellStyle name="Normal 3 2 5" xfId="6706"/>
    <cellStyle name="Normal 3 2 5 2" xfId="15859"/>
    <cellStyle name="Normal 3 2 6" xfId="9263"/>
    <cellStyle name="Normal 3 3" xfId="107"/>
    <cellStyle name="Normal 3 3 2" xfId="590"/>
    <cellStyle name="Normal 3 4" xfId="108"/>
    <cellStyle name="Normal 3 4 2" xfId="591"/>
    <cellStyle name="Normal 3 5" xfId="109"/>
    <cellStyle name="Normal 3 5 2" xfId="592"/>
    <cellStyle name="Normal 3 6" xfId="110"/>
    <cellStyle name="Normal 3 6 2" xfId="593"/>
    <cellStyle name="Normal 3 7" xfId="111"/>
    <cellStyle name="Normal 3 7 2" xfId="594"/>
    <cellStyle name="Normal 3 8" xfId="595"/>
    <cellStyle name="Normal 3 9" xfId="596"/>
    <cellStyle name="Normal 4" xfId="8"/>
    <cellStyle name="Normal 4 2" xfId="112"/>
    <cellStyle name="Normal 4 2 2" xfId="9116"/>
    <cellStyle name="Normal 4 3" xfId="113"/>
    <cellStyle name="Normal 4 3 2" xfId="597"/>
    <cellStyle name="Normal 4 4" xfId="598"/>
    <cellStyle name="Normal 4 4 2" xfId="599"/>
    <cellStyle name="Normal 4 4 2 2" xfId="600"/>
    <cellStyle name="Normal 4 4 2 2 2" xfId="1911"/>
    <cellStyle name="Normal 4 4 2 2 2 2" xfId="6749"/>
    <cellStyle name="Normal 4 4 2 2 2 2 2" xfId="15902"/>
    <cellStyle name="Normal 4 4 2 2 2 3" xfId="11065"/>
    <cellStyle name="Normal 4 4 2 2 3" xfId="3398"/>
    <cellStyle name="Normal 4 4 2 2 3 2" xfId="6750"/>
    <cellStyle name="Normal 4 4 2 2 3 2 2" xfId="15903"/>
    <cellStyle name="Normal 4 4 2 2 3 3" xfId="12552"/>
    <cellStyle name="Normal 4 4 2 2 4" xfId="1358"/>
    <cellStyle name="Normal 4 4 2 2 4 2" xfId="6751"/>
    <cellStyle name="Normal 4 4 2 2 4 2 2" xfId="15904"/>
    <cellStyle name="Normal 4 4 2 2 4 3" xfId="10512"/>
    <cellStyle name="Normal 4 4 2 2 5" xfId="6748"/>
    <cellStyle name="Normal 4 4 2 2 5 2" xfId="15901"/>
    <cellStyle name="Normal 4 4 2 2 6" xfId="9757"/>
    <cellStyle name="Normal 4 4 2 3" xfId="1910"/>
    <cellStyle name="Normal 4 4 2 3 2" xfId="6752"/>
    <cellStyle name="Normal 4 4 2 3 2 2" xfId="15905"/>
    <cellStyle name="Normal 4 4 2 3 3" xfId="11064"/>
    <cellStyle name="Normal 4 4 2 4" xfId="3397"/>
    <cellStyle name="Normal 4 4 2 4 2" xfId="6753"/>
    <cellStyle name="Normal 4 4 2 4 2 2" xfId="15906"/>
    <cellStyle name="Normal 4 4 2 4 3" xfId="12551"/>
    <cellStyle name="Normal 4 4 2 5" xfId="1357"/>
    <cellStyle name="Normal 4 4 2 5 2" xfId="6754"/>
    <cellStyle name="Normal 4 4 2 5 2 2" xfId="15907"/>
    <cellStyle name="Normal 4 4 2 5 3" xfId="10511"/>
    <cellStyle name="Normal 4 4 2 6" xfId="6747"/>
    <cellStyle name="Normal 4 4 2 6 2" xfId="15900"/>
    <cellStyle name="Normal 4 4 2 7" xfId="9756"/>
    <cellStyle name="Normal 4 4 3" xfId="601"/>
    <cellStyle name="Normal 4 4 3 2" xfId="1912"/>
    <cellStyle name="Normal 4 4 3 2 2" xfId="6756"/>
    <cellStyle name="Normal 4 4 3 2 2 2" xfId="15909"/>
    <cellStyle name="Normal 4 4 3 2 3" xfId="11066"/>
    <cellStyle name="Normal 4 4 3 3" xfId="3399"/>
    <cellStyle name="Normal 4 4 3 3 2" xfId="6757"/>
    <cellStyle name="Normal 4 4 3 3 2 2" xfId="15910"/>
    <cellStyle name="Normal 4 4 3 3 3" xfId="12553"/>
    <cellStyle name="Normal 4 4 3 4" xfId="1359"/>
    <cellStyle name="Normal 4 4 3 4 2" xfId="6758"/>
    <cellStyle name="Normal 4 4 3 4 2 2" xfId="15911"/>
    <cellStyle name="Normal 4 4 3 4 3" xfId="10513"/>
    <cellStyle name="Normal 4 4 3 5" xfId="6755"/>
    <cellStyle name="Normal 4 4 3 5 2" xfId="15908"/>
    <cellStyle name="Normal 4 4 3 6" xfId="9758"/>
    <cellStyle name="Normal 4 4 4" xfId="1156"/>
    <cellStyle name="Normal 4 4 4 2" xfId="3901"/>
    <cellStyle name="Normal 4 4 4 2 2" xfId="6760"/>
    <cellStyle name="Normal 4 4 4 2 2 2" xfId="15913"/>
    <cellStyle name="Normal 4 4 4 2 3" xfId="13055"/>
    <cellStyle name="Normal 4 4 4 3" xfId="2207"/>
    <cellStyle name="Normal 4 4 4 3 2" xfId="6761"/>
    <cellStyle name="Normal 4 4 4 3 2 2" xfId="15914"/>
    <cellStyle name="Normal 4 4 4 3 3" xfId="11361"/>
    <cellStyle name="Normal 4 4 4 4" xfId="6759"/>
    <cellStyle name="Normal 4 4 4 4 2" xfId="15912"/>
    <cellStyle name="Normal 4 4 4 5" xfId="10310"/>
    <cellStyle name="Normal 4 4 5" xfId="1909"/>
    <cellStyle name="Normal 4 4 5 2" xfId="6762"/>
    <cellStyle name="Normal 4 4 5 2 2" xfId="15915"/>
    <cellStyle name="Normal 4 4 5 3" xfId="11063"/>
    <cellStyle name="Normal 4 4 6" xfId="3220"/>
    <cellStyle name="Normal 4 4 6 2" xfId="6763"/>
    <cellStyle name="Normal 4 4 6 2 2" xfId="15916"/>
    <cellStyle name="Normal 4 4 6 3" xfId="12374"/>
    <cellStyle name="Normal 4 4 7" xfId="1356"/>
    <cellStyle name="Normal 4 4 7 2" xfId="6764"/>
    <cellStyle name="Normal 4 4 7 2 2" xfId="15917"/>
    <cellStyle name="Normal 4 4 7 3" xfId="10510"/>
    <cellStyle name="Normal 4 4 8" xfId="6746"/>
    <cellStyle name="Normal 4 4 8 2" xfId="15899"/>
    <cellStyle name="Normal 4 4 9" xfId="9755"/>
    <cellStyle name="Normal 4 5" xfId="602"/>
    <cellStyle name="Normal 4 5 2" xfId="603"/>
    <cellStyle name="Normal 4 5 2 2" xfId="604"/>
    <cellStyle name="Normal 4 5 2 2 2" xfId="1915"/>
    <cellStyle name="Normal 4 5 2 2 2 2" xfId="6768"/>
    <cellStyle name="Normal 4 5 2 2 2 2 2" xfId="15921"/>
    <cellStyle name="Normal 4 5 2 2 2 3" xfId="11069"/>
    <cellStyle name="Normal 4 5 2 2 3" xfId="3402"/>
    <cellStyle name="Normal 4 5 2 2 3 2" xfId="6769"/>
    <cellStyle name="Normal 4 5 2 2 3 2 2" xfId="15922"/>
    <cellStyle name="Normal 4 5 2 2 3 3" xfId="12556"/>
    <cellStyle name="Normal 4 5 2 2 4" xfId="1362"/>
    <cellStyle name="Normal 4 5 2 2 4 2" xfId="6770"/>
    <cellStyle name="Normal 4 5 2 2 4 2 2" xfId="15923"/>
    <cellStyle name="Normal 4 5 2 2 4 3" xfId="10516"/>
    <cellStyle name="Normal 4 5 2 2 5" xfId="6767"/>
    <cellStyle name="Normal 4 5 2 2 5 2" xfId="15920"/>
    <cellStyle name="Normal 4 5 2 2 6" xfId="9761"/>
    <cellStyle name="Normal 4 5 2 3" xfId="1914"/>
    <cellStyle name="Normal 4 5 2 3 2" xfId="6771"/>
    <cellStyle name="Normal 4 5 2 3 2 2" xfId="15924"/>
    <cellStyle name="Normal 4 5 2 3 3" xfId="11068"/>
    <cellStyle name="Normal 4 5 2 4" xfId="3401"/>
    <cellStyle name="Normal 4 5 2 4 2" xfId="6772"/>
    <cellStyle name="Normal 4 5 2 4 2 2" xfId="15925"/>
    <cellStyle name="Normal 4 5 2 4 3" xfId="12555"/>
    <cellStyle name="Normal 4 5 2 5" xfId="1361"/>
    <cellStyle name="Normal 4 5 2 5 2" xfId="6773"/>
    <cellStyle name="Normal 4 5 2 5 2 2" xfId="15926"/>
    <cellStyle name="Normal 4 5 2 5 3" xfId="10515"/>
    <cellStyle name="Normal 4 5 2 6" xfId="6766"/>
    <cellStyle name="Normal 4 5 2 6 2" xfId="15919"/>
    <cellStyle name="Normal 4 5 2 7" xfId="9760"/>
    <cellStyle name="Normal 4 5 3" xfId="605"/>
    <cellStyle name="Normal 4 5 3 2" xfId="1916"/>
    <cellStyle name="Normal 4 5 3 2 2" xfId="6775"/>
    <cellStyle name="Normal 4 5 3 2 2 2" xfId="15928"/>
    <cellStyle name="Normal 4 5 3 2 3" xfId="11070"/>
    <cellStyle name="Normal 4 5 3 3" xfId="3403"/>
    <cellStyle name="Normal 4 5 3 3 2" xfId="6776"/>
    <cellStyle name="Normal 4 5 3 3 2 2" xfId="15929"/>
    <cellStyle name="Normal 4 5 3 3 3" xfId="12557"/>
    <cellStyle name="Normal 4 5 3 4" xfId="1363"/>
    <cellStyle name="Normal 4 5 3 4 2" xfId="6777"/>
    <cellStyle name="Normal 4 5 3 4 2 2" xfId="15930"/>
    <cellStyle name="Normal 4 5 3 4 3" xfId="10517"/>
    <cellStyle name="Normal 4 5 3 5" xfId="6774"/>
    <cellStyle name="Normal 4 5 3 5 2" xfId="15927"/>
    <cellStyle name="Normal 4 5 3 6" xfId="9762"/>
    <cellStyle name="Normal 4 5 4" xfId="1913"/>
    <cellStyle name="Normal 4 5 4 2" xfId="6778"/>
    <cellStyle name="Normal 4 5 4 2 2" xfId="15931"/>
    <cellStyle name="Normal 4 5 4 3" xfId="11067"/>
    <cellStyle name="Normal 4 5 5" xfId="3400"/>
    <cellStyle name="Normal 4 5 5 2" xfId="6779"/>
    <cellStyle name="Normal 4 5 5 2 2" xfId="15932"/>
    <cellStyle name="Normal 4 5 5 3" xfId="12554"/>
    <cellStyle name="Normal 4 5 6" xfId="1360"/>
    <cellStyle name="Normal 4 5 6 2" xfId="6780"/>
    <cellStyle name="Normal 4 5 6 2 2" xfId="15933"/>
    <cellStyle name="Normal 4 5 6 3" xfId="10514"/>
    <cellStyle name="Normal 4 5 7" xfId="6765"/>
    <cellStyle name="Normal 4 5 7 2" xfId="15918"/>
    <cellStyle name="Normal 4 5 8" xfId="9759"/>
    <cellStyle name="Normal 4 6" xfId="606"/>
    <cellStyle name="Normal 4 6 2" xfId="607"/>
    <cellStyle name="Normal 4 6 2 2" xfId="1918"/>
    <cellStyle name="Normal 4 6 2 2 2" xfId="6783"/>
    <cellStyle name="Normal 4 6 2 2 2 2" xfId="15936"/>
    <cellStyle name="Normal 4 6 2 2 3" xfId="11072"/>
    <cellStyle name="Normal 4 6 2 3" xfId="3405"/>
    <cellStyle name="Normal 4 6 2 3 2" xfId="6784"/>
    <cellStyle name="Normal 4 6 2 3 2 2" xfId="15937"/>
    <cellStyle name="Normal 4 6 2 3 3" xfId="12559"/>
    <cellStyle name="Normal 4 6 2 4" xfId="1365"/>
    <cellStyle name="Normal 4 6 2 4 2" xfId="6785"/>
    <cellStyle name="Normal 4 6 2 4 2 2" xfId="15938"/>
    <cellStyle name="Normal 4 6 2 4 3" xfId="10519"/>
    <cellStyle name="Normal 4 6 2 5" xfId="6782"/>
    <cellStyle name="Normal 4 6 2 5 2" xfId="15935"/>
    <cellStyle name="Normal 4 6 2 6" xfId="9764"/>
    <cellStyle name="Normal 4 6 3" xfId="1917"/>
    <cellStyle name="Normal 4 6 3 2" xfId="6786"/>
    <cellStyle name="Normal 4 6 3 2 2" xfId="15939"/>
    <cellStyle name="Normal 4 6 3 3" xfId="11071"/>
    <cellStyle name="Normal 4 6 4" xfId="3404"/>
    <cellStyle name="Normal 4 6 4 2" xfId="6787"/>
    <cellStyle name="Normal 4 6 4 2 2" xfId="15940"/>
    <cellStyle name="Normal 4 6 4 3" xfId="12558"/>
    <cellStyle name="Normal 4 6 5" xfId="1364"/>
    <cellStyle name="Normal 4 6 5 2" xfId="6788"/>
    <cellStyle name="Normal 4 6 5 2 2" xfId="15941"/>
    <cellStyle name="Normal 4 6 5 3" xfId="10518"/>
    <cellStyle name="Normal 4 6 6" xfId="6781"/>
    <cellStyle name="Normal 4 6 6 2" xfId="15934"/>
    <cellStyle name="Normal 4 6 7" xfId="9763"/>
    <cellStyle name="Normal 4 7" xfId="1157"/>
    <cellStyle name="Normal 4 7 2" xfId="3882"/>
    <cellStyle name="Normal 4 7 2 2" xfId="6790"/>
    <cellStyle name="Normal 4 7 2 2 2" xfId="15943"/>
    <cellStyle name="Normal 4 7 2 3" xfId="13036"/>
    <cellStyle name="Normal 4 7 3" xfId="2188"/>
    <cellStyle name="Normal 4 7 3 2" xfId="6791"/>
    <cellStyle name="Normal 4 7 3 2 2" xfId="15944"/>
    <cellStyle name="Normal 4 7 3 3" xfId="11342"/>
    <cellStyle name="Normal 4 7 4" xfId="6789"/>
    <cellStyle name="Normal 4 7 4 2" xfId="15942"/>
    <cellStyle name="Normal 4 7 5" xfId="10311"/>
    <cellStyle name="Normal 4 8" xfId="3205"/>
    <cellStyle name="Normal 4 8 2" xfId="6792"/>
    <cellStyle name="Normal 4 8 2 2" xfId="15945"/>
    <cellStyle name="Normal 4 8 3" xfId="12359"/>
    <cellStyle name="Normal 4 9" xfId="1355"/>
    <cellStyle name="Normal 4 9 2" xfId="6793"/>
    <cellStyle name="Normal 4 9 2 2" xfId="15946"/>
    <cellStyle name="Normal 4 9 3" xfId="10509"/>
    <cellStyle name="Normal 5" xfId="114"/>
    <cellStyle name="Normal 5 2" xfId="115"/>
    <cellStyle name="Normal 5 3" xfId="608"/>
    <cellStyle name="Normal 5 3 2" xfId="609"/>
    <cellStyle name="Normal 5 3 2 2" xfId="610"/>
    <cellStyle name="Normal 5 3 2 2 2" xfId="1921"/>
    <cellStyle name="Normal 5 3 2 2 2 2" xfId="6797"/>
    <cellStyle name="Normal 5 3 2 2 2 2 2" xfId="15950"/>
    <cellStyle name="Normal 5 3 2 2 2 3" xfId="11075"/>
    <cellStyle name="Normal 5 3 2 2 3" xfId="3408"/>
    <cellStyle name="Normal 5 3 2 2 3 2" xfId="6798"/>
    <cellStyle name="Normal 5 3 2 2 3 2 2" xfId="15951"/>
    <cellStyle name="Normal 5 3 2 2 3 3" xfId="12562"/>
    <cellStyle name="Normal 5 3 2 2 4" xfId="1368"/>
    <cellStyle name="Normal 5 3 2 2 4 2" xfId="6799"/>
    <cellStyle name="Normal 5 3 2 2 4 2 2" xfId="15952"/>
    <cellStyle name="Normal 5 3 2 2 4 3" xfId="10522"/>
    <cellStyle name="Normal 5 3 2 2 5" xfId="6796"/>
    <cellStyle name="Normal 5 3 2 2 5 2" xfId="15949"/>
    <cellStyle name="Normal 5 3 2 2 6" xfId="9767"/>
    <cellStyle name="Normal 5 3 2 3" xfId="1920"/>
    <cellStyle name="Normal 5 3 2 3 2" xfId="6800"/>
    <cellStyle name="Normal 5 3 2 3 2 2" xfId="15953"/>
    <cellStyle name="Normal 5 3 2 3 3" xfId="11074"/>
    <cellStyle name="Normal 5 3 2 4" xfId="3407"/>
    <cellStyle name="Normal 5 3 2 4 2" xfId="6801"/>
    <cellStyle name="Normal 5 3 2 4 2 2" xfId="15954"/>
    <cellStyle name="Normal 5 3 2 4 3" xfId="12561"/>
    <cellStyle name="Normal 5 3 2 5" xfId="1367"/>
    <cellStyle name="Normal 5 3 2 5 2" xfId="6802"/>
    <cellStyle name="Normal 5 3 2 5 2 2" xfId="15955"/>
    <cellStyle name="Normal 5 3 2 5 3" xfId="10521"/>
    <cellStyle name="Normal 5 3 2 6" xfId="6795"/>
    <cellStyle name="Normal 5 3 2 6 2" xfId="15948"/>
    <cellStyle name="Normal 5 3 2 7" xfId="9766"/>
    <cellStyle name="Normal 5 3 3" xfId="611"/>
    <cellStyle name="Normal 5 3 3 2" xfId="1922"/>
    <cellStyle name="Normal 5 3 3 2 2" xfId="6804"/>
    <cellStyle name="Normal 5 3 3 2 2 2" xfId="15957"/>
    <cellStyle name="Normal 5 3 3 2 3" xfId="11076"/>
    <cellStyle name="Normal 5 3 3 3" xfId="3409"/>
    <cellStyle name="Normal 5 3 3 3 2" xfId="6805"/>
    <cellStyle name="Normal 5 3 3 3 2 2" xfId="15958"/>
    <cellStyle name="Normal 5 3 3 3 3" xfId="12563"/>
    <cellStyle name="Normal 5 3 3 4" xfId="1369"/>
    <cellStyle name="Normal 5 3 3 4 2" xfId="6806"/>
    <cellStyle name="Normal 5 3 3 4 2 2" xfId="15959"/>
    <cellStyle name="Normal 5 3 3 4 3" xfId="10523"/>
    <cellStyle name="Normal 5 3 3 5" xfId="6803"/>
    <cellStyle name="Normal 5 3 3 5 2" xfId="15956"/>
    <cellStyle name="Normal 5 3 3 6" xfId="9768"/>
    <cellStyle name="Normal 5 3 4" xfId="612"/>
    <cellStyle name="Normal 5 3 5" xfId="1919"/>
    <cellStyle name="Normal 5 3 5 2" xfId="6807"/>
    <cellStyle name="Normal 5 3 5 2 2" xfId="15960"/>
    <cellStyle name="Normal 5 3 5 3" xfId="11073"/>
    <cellStyle name="Normal 5 3 6" xfId="3406"/>
    <cellStyle name="Normal 5 3 6 2" xfId="6808"/>
    <cellStyle name="Normal 5 3 6 2 2" xfId="15961"/>
    <cellStyle name="Normal 5 3 6 3" xfId="12560"/>
    <cellStyle name="Normal 5 3 7" xfId="1366"/>
    <cellStyle name="Normal 5 3 7 2" xfId="6809"/>
    <cellStyle name="Normal 5 3 7 2 2" xfId="15962"/>
    <cellStyle name="Normal 5 3 7 3" xfId="10520"/>
    <cellStyle name="Normal 5 3 8" xfId="6794"/>
    <cellStyle name="Normal 5 3 8 2" xfId="15947"/>
    <cellStyle name="Normal 5 3 9" xfId="9765"/>
    <cellStyle name="Normal 6" xfId="116"/>
    <cellStyle name="Normal 6 2" xfId="117"/>
    <cellStyle name="Normal 7" xfId="118"/>
    <cellStyle name="Normal 7 2" xfId="613"/>
    <cellStyle name="Normal 8" xfId="119"/>
    <cellStyle name="Normal 8 2" xfId="614"/>
    <cellStyle name="Normal 8 2 2" xfId="615"/>
    <cellStyle name="Normal 8 2 3" xfId="616"/>
    <cellStyle name="Normal 9" xfId="120"/>
    <cellStyle name="Normal 9 10" xfId="617"/>
    <cellStyle name="Normal 9 10 2" xfId="618"/>
    <cellStyle name="Normal 9 10 2 2" xfId="1924"/>
    <cellStyle name="Normal 9 10 2 2 2" xfId="6813"/>
    <cellStyle name="Normal 9 10 2 2 2 2" xfId="15966"/>
    <cellStyle name="Normal 9 10 2 2 3" xfId="11078"/>
    <cellStyle name="Normal 9 10 2 3" xfId="3411"/>
    <cellStyle name="Normal 9 10 2 3 2" xfId="6814"/>
    <cellStyle name="Normal 9 10 2 3 2 2" xfId="15967"/>
    <cellStyle name="Normal 9 10 2 3 3" xfId="12565"/>
    <cellStyle name="Normal 9 10 2 4" xfId="1372"/>
    <cellStyle name="Normal 9 10 2 4 2" xfId="6815"/>
    <cellStyle name="Normal 9 10 2 4 2 2" xfId="15968"/>
    <cellStyle name="Normal 9 10 2 4 3" xfId="10526"/>
    <cellStyle name="Normal 9 10 2 5" xfId="6812"/>
    <cellStyle name="Normal 9 10 2 5 2" xfId="15965"/>
    <cellStyle name="Normal 9 10 2 6" xfId="9775"/>
    <cellStyle name="Normal 9 10 3" xfId="1923"/>
    <cellStyle name="Normal 9 10 3 2" xfId="6816"/>
    <cellStyle name="Normal 9 10 3 2 2" xfId="15969"/>
    <cellStyle name="Normal 9 10 3 3" xfId="11077"/>
    <cellStyle name="Normal 9 10 4" xfId="3410"/>
    <cellStyle name="Normal 9 10 4 2" xfId="6817"/>
    <cellStyle name="Normal 9 10 4 2 2" xfId="15970"/>
    <cellStyle name="Normal 9 10 4 3" xfId="12564"/>
    <cellStyle name="Normal 9 10 5" xfId="1371"/>
    <cellStyle name="Normal 9 10 5 2" xfId="6818"/>
    <cellStyle name="Normal 9 10 5 2 2" xfId="15971"/>
    <cellStyle name="Normal 9 10 5 3" xfId="10525"/>
    <cellStyle name="Normal 9 10 6" xfId="6811"/>
    <cellStyle name="Normal 9 10 6 2" xfId="15964"/>
    <cellStyle name="Normal 9 10 7" xfId="9774"/>
    <cellStyle name="Normal 9 11" xfId="619"/>
    <cellStyle name="Normal 9 11 2" xfId="1925"/>
    <cellStyle name="Normal 9 11 2 2" xfId="6820"/>
    <cellStyle name="Normal 9 11 2 2 2" xfId="15973"/>
    <cellStyle name="Normal 9 11 2 3" xfId="11079"/>
    <cellStyle name="Normal 9 11 3" xfId="3412"/>
    <cellStyle name="Normal 9 11 3 2" xfId="6821"/>
    <cellStyle name="Normal 9 11 3 2 2" xfId="15974"/>
    <cellStyle name="Normal 9 11 3 3" xfId="12566"/>
    <cellStyle name="Normal 9 11 4" xfId="1373"/>
    <cellStyle name="Normal 9 11 4 2" xfId="6822"/>
    <cellStyle name="Normal 9 11 4 2 2" xfId="15975"/>
    <cellStyle name="Normal 9 11 4 3" xfId="10527"/>
    <cellStyle name="Normal 9 11 5" xfId="6819"/>
    <cellStyle name="Normal 9 11 5 2" xfId="15972"/>
    <cellStyle name="Normal 9 11 6" xfId="9776"/>
    <cellStyle name="Normal 9 12" xfId="620"/>
    <cellStyle name="Normal 9 13" xfId="1135"/>
    <cellStyle name="Normal 9 13 2" xfId="3872"/>
    <cellStyle name="Normal 9 13 2 2" xfId="6824"/>
    <cellStyle name="Normal 9 13 2 2 2" xfId="15977"/>
    <cellStyle name="Normal 9 13 2 3" xfId="13026"/>
    <cellStyle name="Normal 9 13 3" xfId="2178"/>
    <cellStyle name="Normal 9 13 3 2" xfId="6825"/>
    <cellStyle name="Normal 9 13 3 2 2" xfId="15978"/>
    <cellStyle name="Normal 9 13 3 3" xfId="11332"/>
    <cellStyle name="Normal 9 13 4" xfId="6823"/>
    <cellStyle name="Normal 9 13 4 2" xfId="15976"/>
    <cellStyle name="Normal 9 13 5" xfId="10289"/>
    <cellStyle name="Normal 9 14" xfId="1158"/>
    <cellStyle name="Normal 9 14 2" xfId="3887"/>
    <cellStyle name="Normal 9 14 2 2" xfId="6827"/>
    <cellStyle name="Normal 9 14 2 2 2" xfId="15980"/>
    <cellStyle name="Normal 9 14 2 3" xfId="13041"/>
    <cellStyle name="Normal 9 14 3" xfId="2193"/>
    <cellStyle name="Normal 9 14 3 2" xfId="6828"/>
    <cellStyle name="Normal 9 14 3 2 2" xfId="15981"/>
    <cellStyle name="Normal 9 14 3 3" xfId="11347"/>
    <cellStyle name="Normal 9 14 4" xfId="6826"/>
    <cellStyle name="Normal 9 14 4 2" xfId="15979"/>
    <cellStyle name="Normal 9 14 5" xfId="10312"/>
    <cellStyle name="Normal 9 15" xfId="1685"/>
    <cellStyle name="Normal 9 15 2" xfId="3662"/>
    <cellStyle name="Normal 9 15 2 2" xfId="6830"/>
    <cellStyle name="Normal 9 15 2 2 2" xfId="15983"/>
    <cellStyle name="Normal 9 15 2 3" xfId="12816"/>
    <cellStyle name="Normal 9 15 3" xfId="6829"/>
    <cellStyle name="Normal 9 15 3 2" xfId="15982"/>
    <cellStyle name="Normal 9 15 4" xfId="10839"/>
    <cellStyle name="Normal 9 16" xfId="3210"/>
    <cellStyle name="Normal 9 16 2" xfId="6831"/>
    <cellStyle name="Normal 9 16 2 2" xfId="15984"/>
    <cellStyle name="Normal 9 16 3" xfId="12364"/>
    <cellStyle name="Normal 9 17" xfId="1370"/>
    <cellStyle name="Normal 9 17 2" xfId="6832"/>
    <cellStyle name="Normal 9 17 2 2" xfId="15985"/>
    <cellStyle name="Normal 9 17 3" xfId="10524"/>
    <cellStyle name="Normal 9 18" xfId="6810"/>
    <cellStyle name="Normal 9 18 2" xfId="15963"/>
    <cellStyle name="Normal 9 19" xfId="9278"/>
    <cellStyle name="Normal 9 2" xfId="621"/>
    <cellStyle name="Normal 9 2 10" xfId="3215"/>
    <cellStyle name="Normal 9 2 10 2" xfId="6834"/>
    <cellStyle name="Normal 9 2 10 2 2" xfId="15987"/>
    <cellStyle name="Normal 9 2 10 3" xfId="12369"/>
    <cellStyle name="Normal 9 2 11" xfId="1374"/>
    <cellStyle name="Normal 9 2 11 2" xfId="6835"/>
    <cellStyle name="Normal 9 2 11 2 2" xfId="15988"/>
    <cellStyle name="Normal 9 2 11 3" xfId="10528"/>
    <cellStyle name="Normal 9 2 12" xfId="6833"/>
    <cellStyle name="Normal 9 2 12 2" xfId="15986"/>
    <cellStyle name="Normal 9 2 13" xfId="9778"/>
    <cellStyle name="Normal 9 2 2" xfId="622"/>
    <cellStyle name="Normal 9 2 2 10" xfId="6836"/>
    <cellStyle name="Normal 9 2 2 10 2" xfId="15989"/>
    <cellStyle name="Normal 9 2 2 11" xfId="9779"/>
    <cellStyle name="Normal 9 2 2 2" xfId="623"/>
    <cellStyle name="Normal 9 2 2 2 2" xfId="624"/>
    <cellStyle name="Normal 9 2 2 2 2 2" xfId="625"/>
    <cellStyle name="Normal 9 2 2 2 2 2 2" xfId="1930"/>
    <cellStyle name="Normal 9 2 2 2 2 2 2 2" xfId="6840"/>
    <cellStyle name="Normal 9 2 2 2 2 2 2 2 2" xfId="15993"/>
    <cellStyle name="Normal 9 2 2 2 2 2 2 3" xfId="11084"/>
    <cellStyle name="Normal 9 2 2 2 2 2 3" xfId="3416"/>
    <cellStyle name="Normal 9 2 2 2 2 2 3 2" xfId="6841"/>
    <cellStyle name="Normal 9 2 2 2 2 2 3 2 2" xfId="15994"/>
    <cellStyle name="Normal 9 2 2 2 2 2 3 3" xfId="12570"/>
    <cellStyle name="Normal 9 2 2 2 2 2 4" xfId="1378"/>
    <cellStyle name="Normal 9 2 2 2 2 2 4 2" xfId="6842"/>
    <cellStyle name="Normal 9 2 2 2 2 2 4 2 2" xfId="15995"/>
    <cellStyle name="Normal 9 2 2 2 2 2 4 3" xfId="10532"/>
    <cellStyle name="Normal 9 2 2 2 2 2 5" xfId="6839"/>
    <cellStyle name="Normal 9 2 2 2 2 2 5 2" xfId="15992"/>
    <cellStyle name="Normal 9 2 2 2 2 2 6" xfId="9782"/>
    <cellStyle name="Normal 9 2 2 2 2 3" xfId="1929"/>
    <cellStyle name="Normal 9 2 2 2 2 3 2" xfId="6843"/>
    <cellStyle name="Normal 9 2 2 2 2 3 2 2" xfId="15996"/>
    <cellStyle name="Normal 9 2 2 2 2 3 3" xfId="11083"/>
    <cellStyle name="Normal 9 2 2 2 2 4" xfId="3415"/>
    <cellStyle name="Normal 9 2 2 2 2 4 2" xfId="6844"/>
    <cellStyle name="Normal 9 2 2 2 2 4 2 2" xfId="15997"/>
    <cellStyle name="Normal 9 2 2 2 2 4 3" xfId="12569"/>
    <cellStyle name="Normal 9 2 2 2 2 5" xfId="1377"/>
    <cellStyle name="Normal 9 2 2 2 2 5 2" xfId="6845"/>
    <cellStyle name="Normal 9 2 2 2 2 5 2 2" xfId="15998"/>
    <cellStyle name="Normal 9 2 2 2 2 5 3" xfId="10531"/>
    <cellStyle name="Normal 9 2 2 2 2 6" xfId="6838"/>
    <cellStyle name="Normal 9 2 2 2 2 6 2" xfId="15991"/>
    <cellStyle name="Normal 9 2 2 2 2 7" xfId="9781"/>
    <cellStyle name="Normal 9 2 2 2 3" xfId="626"/>
    <cellStyle name="Normal 9 2 2 2 3 2" xfId="1931"/>
    <cellStyle name="Normal 9 2 2 2 3 2 2" xfId="6847"/>
    <cellStyle name="Normal 9 2 2 2 3 2 2 2" xfId="16000"/>
    <cellStyle name="Normal 9 2 2 2 3 2 3" xfId="11085"/>
    <cellStyle name="Normal 9 2 2 2 3 3" xfId="3417"/>
    <cellStyle name="Normal 9 2 2 2 3 3 2" xfId="6848"/>
    <cellStyle name="Normal 9 2 2 2 3 3 2 2" xfId="16001"/>
    <cellStyle name="Normal 9 2 2 2 3 3 3" xfId="12571"/>
    <cellStyle name="Normal 9 2 2 2 3 4" xfId="1379"/>
    <cellStyle name="Normal 9 2 2 2 3 4 2" xfId="6849"/>
    <cellStyle name="Normal 9 2 2 2 3 4 2 2" xfId="16002"/>
    <cellStyle name="Normal 9 2 2 2 3 4 3" xfId="10533"/>
    <cellStyle name="Normal 9 2 2 2 3 5" xfId="6846"/>
    <cellStyle name="Normal 9 2 2 2 3 5 2" xfId="15999"/>
    <cellStyle name="Normal 9 2 2 2 3 6" xfId="9783"/>
    <cellStyle name="Normal 9 2 2 2 4" xfId="1928"/>
    <cellStyle name="Normal 9 2 2 2 4 2" xfId="6850"/>
    <cellStyle name="Normal 9 2 2 2 4 2 2" xfId="16003"/>
    <cellStyle name="Normal 9 2 2 2 4 3" xfId="11082"/>
    <cellStyle name="Normal 9 2 2 2 5" xfId="3414"/>
    <cellStyle name="Normal 9 2 2 2 5 2" xfId="6851"/>
    <cellStyle name="Normal 9 2 2 2 5 2 2" xfId="16004"/>
    <cellStyle name="Normal 9 2 2 2 5 3" xfId="12568"/>
    <cellStyle name="Normal 9 2 2 2 6" xfId="1376"/>
    <cellStyle name="Normal 9 2 2 2 6 2" xfId="6852"/>
    <cellStyle name="Normal 9 2 2 2 6 2 2" xfId="16005"/>
    <cellStyle name="Normal 9 2 2 2 6 3" xfId="10530"/>
    <cellStyle name="Normal 9 2 2 2 7" xfId="6837"/>
    <cellStyle name="Normal 9 2 2 2 7 2" xfId="15990"/>
    <cellStyle name="Normal 9 2 2 2 8" xfId="9780"/>
    <cellStyle name="Normal 9 2 2 3" xfId="627"/>
    <cellStyle name="Normal 9 2 2 3 2" xfId="628"/>
    <cellStyle name="Normal 9 2 2 3 2 2" xfId="629"/>
    <cellStyle name="Normal 9 2 2 3 2 2 2" xfId="1934"/>
    <cellStyle name="Normal 9 2 2 3 2 2 2 2" xfId="6856"/>
    <cellStyle name="Normal 9 2 2 3 2 2 2 2 2" xfId="16009"/>
    <cellStyle name="Normal 9 2 2 3 2 2 2 3" xfId="11088"/>
    <cellStyle name="Normal 9 2 2 3 2 2 3" xfId="3420"/>
    <cellStyle name="Normal 9 2 2 3 2 2 3 2" xfId="6857"/>
    <cellStyle name="Normal 9 2 2 3 2 2 3 2 2" xfId="16010"/>
    <cellStyle name="Normal 9 2 2 3 2 2 3 3" xfId="12574"/>
    <cellStyle name="Normal 9 2 2 3 2 2 4" xfId="1382"/>
    <cellStyle name="Normal 9 2 2 3 2 2 4 2" xfId="6858"/>
    <cellStyle name="Normal 9 2 2 3 2 2 4 2 2" xfId="16011"/>
    <cellStyle name="Normal 9 2 2 3 2 2 4 3" xfId="10536"/>
    <cellStyle name="Normal 9 2 2 3 2 2 5" xfId="6855"/>
    <cellStyle name="Normal 9 2 2 3 2 2 5 2" xfId="16008"/>
    <cellStyle name="Normal 9 2 2 3 2 2 6" xfId="9786"/>
    <cellStyle name="Normal 9 2 2 3 2 3" xfId="1933"/>
    <cellStyle name="Normal 9 2 2 3 2 3 2" xfId="6859"/>
    <cellStyle name="Normal 9 2 2 3 2 3 2 2" xfId="16012"/>
    <cellStyle name="Normal 9 2 2 3 2 3 3" xfId="11087"/>
    <cellStyle name="Normal 9 2 2 3 2 4" xfId="3419"/>
    <cellStyle name="Normal 9 2 2 3 2 4 2" xfId="6860"/>
    <cellStyle name="Normal 9 2 2 3 2 4 2 2" xfId="16013"/>
    <cellStyle name="Normal 9 2 2 3 2 4 3" xfId="12573"/>
    <cellStyle name="Normal 9 2 2 3 2 5" xfId="1381"/>
    <cellStyle name="Normal 9 2 2 3 2 5 2" xfId="6861"/>
    <cellStyle name="Normal 9 2 2 3 2 5 2 2" xfId="16014"/>
    <cellStyle name="Normal 9 2 2 3 2 5 3" xfId="10535"/>
    <cellStyle name="Normal 9 2 2 3 2 6" xfId="6854"/>
    <cellStyle name="Normal 9 2 2 3 2 6 2" xfId="16007"/>
    <cellStyle name="Normal 9 2 2 3 2 7" xfId="9785"/>
    <cellStyle name="Normal 9 2 2 3 3" xfId="630"/>
    <cellStyle name="Normal 9 2 2 3 3 2" xfId="1935"/>
    <cellStyle name="Normal 9 2 2 3 3 2 2" xfId="6863"/>
    <cellStyle name="Normal 9 2 2 3 3 2 2 2" xfId="16016"/>
    <cellStyle name="Normal 9 2 2 3 3 2 3" xfId="11089"/>
    <cellStyle name="Normal 9 2 2 3 3 3" xfId="3421"/>
    <cellStyle name="Normal 9 2 2 3 3 3 2" xfId="6864"/>
    <cellStyle name="Normal 9 2 2 3 3 3 2 2" xfId="16017"/>
    <cellStyle name="Normal 9 2 2 3 3 3 3" xfId="12575"/>
    <cellStyle name="Normal 9 2 2 3 3 4" xfId="1383"/>
    <cellStyle name="Normal 9 2 2 3 3 4 2" xfId="6865"/>
    <cellStyle name="Normal 9 2 2 3 3 4 2 2" xfId="16018"/>
    <cellStyle name="Normal 9 2 2 3 3 4 3" xfId="10537"/>
    <cellStyle name="Normal 9 2 2 3 3 5" xfId="6862"/>
    <cellStyle name="Normal 9 2 2 3 3 5 2" xfId="16015"/>
    <cellStyle name="Normal 9 2 2 3 3 6" xfId="9787"/>
    <cellStyle name="Normal 9 2 2 3 4" xfId="1932"/>
    <cellStyle name="Normal 9 2 2 3 4 2" xfId="6866"/>
    <cellStyle name="Normal 9 2 2 3 4 2 2" xfId="16019"/>
    <cellStyle name="Normal 9 2 2 3 4 3" xfId="11086"/>
    <cellStyle name="Normal 9 2 2 3 5" xfId="3418"/>
    <cellStyle name="Normal 9 2 2 3 5 2" xfId="6867"/>
    <cellStyle name="Normal 9 2 2 3 5 2 2" xfId="16020"/>
    <cellStyle name="Normal 9 2 2 3 5 3" xfId="12572"/>
    <cellStyle name="Normal 9 2 2 3 6" xfId="1380"/>
    <cellStyle name="Normal 9 2 2 3 6 2" xfId="6868"/>
    <cellStyle name="Normal 9 2 2 3 6 2 2" xfId="16021"/>
    <cellStyle name="Normal 9 2 2 3 6 3" xfId="10534"/>
    <cellStyle name="Normal 9 2 2 3 7" xfId="6853"/>
    <cellStyle name="Normal 9 2 2 3 7 2" xfId="16006"/>
    <cellStyle name="Normal 9 2 2 3 8" xfId="9784"/>
    <cellStyle name="Normal 9 2 2 4" xfId="631"/>
    <cellStyle name="Normal 9 2 2 4 2" xfId="632"/>
    <cellStyle name="Normal 9 2 2 4 2 2" xfId="1937"/>
    <cellStyle name="Normal 9 2 2 4 2 2 2" xfId="6871"/>
    <cellStyle name="Normal 9 2 2 4 2 2 2 2" xfId="16024"/>
    <cellStyle name="Normal 9 2 2 4 2 2 3" xfId="11091"/>
    <cellStyle name="Normal 9 2 2 4 2 3" xfId="3423"/>
    <cellStyle name="Normal 9 2 2 4 2 3 2" xfId="6872"/>
    <cellStyle name="Normal 9 2 2 4 2 3 2 2" xfId="16025"/>
    <cellStyle name="Normal 9 2 2 4 2 3 3" xfId="12577"/>
    <cellStyle name="Normal 9 2 2 4 2 4" xfId="1385"/>
    <cellStyle name="Normal 9 2 2 4 2 4 2" xfId="6873"/>
    <cellStyle name="Normal 9 2 2 4 2 4 2 2" xfId="16026"/>
    <cellStyle name="Normal 9 2 2 4 2 4 3" xfId="10539"/>
    <cellStyle name="Normal 9 2 2 4 2 5" xfId="6870"/>
    <cellStyle name="Normal 9 2 2 4 2 5 2" xfId="16023"/>
    <cellStyle name="Normal 9 2 2 4 2 6" xfId="9789"/>
    <cellStyle name="Normal 9 2 2 4 3" xfId="1936"/>
    <cellStyle name="Normal 9 2 2 4 3 2" xfId="6874"/>
    <cellStyle name="Normal 9 2 2 4 3 2 2" xfId="16027"/>
    <cellStyle name="Normal 9 2 2 4 3 3" xfId="11090"/>
    <cellStyle name="Normal 9 2 2 4 4" xfId="3422"/>
    <cellStyle name="Normal 9 2 2 4 4 2" xfId="6875"/>
    <cellStyle name="Normal 9 2 2 4 4 2 2" xfId="16028"/>
    <cellStyle name="Normal 9 2 2 4 4 3" xfId="12576"/>
    <cellStyle name="Normal 9 2 2 4 5" xfId="1384"/>
    <cellStyle name="Normal 9 2 2 4 5 2" xfId="6876"/>
    <cellStyle name="Normal 9 2 2 4 5 2 2" xfId="16029"/>
    <cellStyle name="Normal 9 2 2 4 5 3" xfId="10538"/>
    <cellStyle name="Normal 9 2 2 4 6" xfId="6869"/>
    <cellStyle name="Normal 9 2 2 4 6 2" xfId="16022"/>
    <cellStyle name="Normal 9 2 2 4 7" xfId="9788"/>
    <cellStyle name="Normal 9 2 2 5" xfId="633"/>
    <cellStyle name="Normal 9 2 2 5 2" xfId="1938"/>
    <cellStyle name="Normal 9 2 2 5 2 2" xfId="6878"/>
    <cellStyle name="Normal 9 2 2 5 2 2 2" xfId="16031"/>
    <cellStyle name="Normal 9 2 2 5 2 3" xfId="11092"/>
    <cellStyle name="Normal 9 2 2 5 3" xfId="3424"/>
    <cellStyle name="Normal 9 2 2 5 3 2" xfId="6879"/>
    <cellStyle name="Normal 9 2 2 5 3 2 2" xfId="16032"/>
    <cellStyle name="Normal 9 2 2 5 3 3" xfId="12578"/>
    <cellStyle name="Normal 9 2 2 5 4" xfId="1386"/>
    <cellStyle name="Normal 9 2 2 5 4 2" xfId="6880"/>
    <cellStyle name="Normal 9 2 2 5 4 2 2" xfId="16033"/>
    <cellStyle name="Normal 9 2 2 5 4 3" xfId="10540"/>
    <cellStyle name="Normal 9 2 2 5 5" xfId="6877"/>
    <cellStyle name="Normal 9 2 2 5 5 2" xfId="16030"/>
    <cellStyle name="Normal 9 2 2 5 6" xfId="9790"/>
    <cellStyle name="Normal 9 2 2 6" xfId="634"/>
    <cellStyle name="Normal 9 2 2 7" xfId="1927"/>
    <cellStyle name="Normal 9 2 2 7 2" xfId="6881"/>
    <cellStyle name="Normal 9 2 2 7 2 2" xfId="16034"/>
    <cellStyle name="Normal 9 2 2 7 3" xfId="11081"/>
    <cellStyle name="Normal 9 2 2 8" xfId="3413"/>
    <cellStyle name="Normal 9 2 2 8 2" xfId="6882"/>
    <cellStyle name="Normal 9 2 2 8 2 2" xfId="16035"/>
    <cellStyle name="Normal 9 2 2 8 3" xfId="12567"/>
    <cellStyle name="Normal 9 2 2 9" xfId="1375"/>
    <cellStyle name="Normal 9 2 2 9 2" xfId="6883"/>
    <cellStyle name="Normal 9 2 2 9 2 2" xfId="16036"/>
    <cellStyle name="Normal 9 2 2 9 3" xfId="10529"/>
    <cellStyle name="Normal 9 2 3" xfId="635"/>
    <cellStyle name="Normal 9 2 3 2" xfId="636"/>
    <cellStyle name="Normal 9 2 3 2 2" xfId="637"/>
    <cellStyle name="Normal 9 2 3 2 2 2" xfId="1941"/>
    <cellStyle name="Normal 9 2 3 2 2 2 2" xfId="6887"/>
    <cellStyle name="Normal 9 2 3 2 2 2 2 2" xfId="16040"/>
    <cellStyle name="Normal 9 2 3 2 2 2 3" xfId="11095"/>
    <cellStyle name="Normal 9 2 3 2 2 3" xfId="3427"/>
    <cellStyle name="Normal 9 2 3 2 2 3 2" xfId="6888"/>
    <cellStyle name="Normal 9 2 3 2 2 3 2 2" xfId="16041"/>
    <cellStyle name="Normal 9 2 3 2 2 3 3" xfId="12581"/>
    <cellStyle name="Normal 9 2 3 2 2 4" xfId="1389"/>
    <cellStyle name="Normal 9 2 3 2 2 4 2" xfId="6889"/>
    <cellStyle name="Normal 9 2 3 2 2 4 2 2" xfId="16042"/>
    <cellStyle name="Normal 9 2 3 2 2 4 3" xfId="10543"/>
    <cellStyle name="Normal 9 2 3 2 2 5" xfId="6886"/>
    <cellStyle name="Normal 9 2 3 2 2 5 2" xfId="16039"/>
    <cellStyle name="Normal 9 2 3 2 2 6" xfId="9794"/>
    <cellStyle name="Normal 9 2 3 2 3" xfId="1940"/>
    <cellStyle name="Normal 9 2 3 2 3 2" xfId="6890"/>
    <cellStyle name="Normal 9 2 3 2 3 2 2" xfId="16043"/>
    <cellStyle name="Normal 9 2 3 2 3 3" xfId="11094"/>
    <cellStyle name="Normal 9 2 3 2 4" xfId="3426"/>
    <cellStyle name="Normal 9 2 3 2 4 2" xfId="6891"/>
    <cellStyle name="Normal 9 2 3 2 4 2 2" xfId="16044"/>
    <cellStyle name="Normal 9 2 3 2 4 3" xfId="12580"/>
    <cellStyle name="Normal 9 2 3 2 5" xfId="1388"/>
    <cellStyle name="Normal 9 2 3 2 5 2" xfId="6892"/>
    <cellStyle name="Normal 9 2 3 2 5 2 2" xfId="16045"/>
    <cellStyle name="Normal 9 2 3 2 5 3" xfId="10542"/>
    <cellStyle name="Normal 9 2 3 2 6" xfId="6885"/>
    <cellStyle name="Normal 9 2 3 2 6 2" xfId="16038"/>
    <cellStyle name="Normal 9 2 3 2 7" xfId="9793"/>
    <cellStyle name="Normal 9 2 3 3" xfId="638"/>
    <cellStyle name="Normal 9 2 3 3 2" xfId="1942"/>
    <cellStyle name="Normal 9 2 3 3 2 2" xfId="6894"/>
    <cellStyle name="Normal 9 2 3 3 2 2 2" xfId="16047"/>
    <cellStyle name="Normal 9 2 3 3 2 3" xfId="11096"/>
    <cellStyle name="Normal 9 2 3 3 3" xfId="3428"/>
    <cellStyle name="Normal 9 2 3 3 3 2" xfId="6895"/>
    <cellStyle name="Normal 9 2 3 3 3 2 2" xfId="16048"/>
    <cellStyle name="Normal 9 2 3 3 3 3" xfId="12582"/>
    <cellStyle name="Normal 9 2 3 3 4" xfId="1390"/>
    <cellStyle name="Normal 9 2 3 3 4 2" xfId="6896"/>
    <cellStyle name="Normal 9 2 3 3 4 2 2" xfId="16049"/>
    <cellStyle name="Normal 9 2 3 3 4 3" xfId="10544"/>
    <cellStyle name="Normal 9 2 3 3 5" xfId="6893"/>
    <cellStyle name="Normal 9 2 3 3 5 2" xfId="16046"/>
    <cellStyle name="Normal 9 2 3 3 6" xfId="9795"/>
    <cellStyle name="Normal 9 2 3 4" xfId="1939"/>
    <cellStyle name="Normal 9 2 3 4 2" xfId="6897"/>
    <cellStyle name="Normal 9 2 3 4 2 2" xfId="16050"/>
    <cellStyle name="Normal 9 2 3 4 3" xfId="11093"/>
    <cellStyle name="Normal 9 2 3 5" xfId="3425"/>
    <cellStyle name="Normal 9 2 3 5 2" xfId="6898"/>
    <cellStyle name="Normal 9 2 3 5 2 2" xfId="16051"/>
    <cellStyle name="Normal 9 2 3 5 3" xfId="12579"/>
    <cellStyle name="Normal 9 2 3 6" xfId="1387"/>
    <cellStyle name="Normal 9 2 3 6 2" xfId="6899"/>
    <cellStyle name="Normal 9 2 3 6 2 2" xfId="16052"/>
    <cellStyle name="Normal 9 2 3 6 3" xfId="10541"/>
    <cellStyle name="Normal 9 2 3 7" xfId="6884"/>
    <cellStyle name="Normal 9 2 3 7 2" xfId="16037"/>
    <cellStyle name="Normal 9 2 3 8" xfId="9792"/>
    <cellStyle name="Normal 9 2 4" xfId="639"/>
    <cellStyle name="Normal 9 2 4 2" xfId="640"/>
    <cellStyle name="Normal 9 2 4 2 2" xfId="641"/>
    <cellStyle name="Normal 9 2 4 2 2 2" xfId="1945"/>
    <cellStyle name="Normal 9 2 4 2 2 2 2" xfId="6903"/>
    <cellStyle name="Normal 9 2 4 2 2 2 2 2" xfId="16056"/>
    <cellStyle name="Normal 9 2 4 2 2 2 3" xfId="11099"/>
    <cellStyle name="Normal 9 2 4 2 2 3" xfId="3431"/>
    <cellStyle name="Normal 9 2 4 2 2 3 2" xfId="6904"/>
    <cellStyle name="Normal 9 2 4 2 2 3 2 2" xfId="16057"/>
    <cellStyle name="Normal 9 2 4 2 2 3 3" xfId="12585"/>
    <cellStyle name="Normal 9 2 4 2 2 4" xfId="1393"/>
    <cellStyle name="Normal 9 2 4 2 2 4 2" xfId="6905"/>
    <cellStyle name="Normal 9 2 4 2 2 4 2 2" xfId="16058"/>
    <cellStyle name="Normal 9 2 4 2 2 4 3" xfId="10547"/>
    <cellStyle name="Normal 9 2 4 2 2 5" xfId="6902"/>
    <cellStyle name="Normal 9 2 4 2 2 5 2" xfId="16055"/>
    <cellStyle name="Normal 9 2 4 2 2 6" xfId="9798"/>
    <cellStyle name="Normal 9 2 4 2 3" xfId="1944"/>
    <cellStyle name="Normal 9 2 4 2 3 2" xfId="6906"/>
    <cellStyle name="Normal 9 2 4 2 3 2 2" xfId="16059"/>
    <cellStyle name="Normal 9 2 4 2 3 3" xfId="11098"/>
    <cellStyle name="Normal 9 2 4 2 4" xfId="3430"/>
    <cellStyle name="Normal 9 2 4 2 4 2" xfId="6907"/>
    <cellStyle name="Normal 9 2 4 2 4 2 2" xfId="16060"/>
    <cellStyle name="Normal 9 2 4 2 4 3" xfId="12584"/>
    <cellStyle name="Normal 9 2 4 2 5" xfId="1392"/>
    <cellStyle name="Normal 9 2 4 2 5 2" xfId="6908"/>
    <cellStyle name="Normal 9 2 4 2 5 2 2" xfId="16061"/>
    <cellStyle name="Normal 9 2 4 2 5 3" xfId="10546"/>
    <cellStyle name="Normal 9 2 4 2 6" xfId="6901"/>
    <cellStyle name="Normal 9 2 4 2 6 2" xfId="16054"/>
    <cellStyle name="Normal 9 2 4 2 7" xfId="9797"/>
    <cellStyle name="Normal 9 2 4 3" xfId="642"/>
    <cellStyle name="Normal 9 2 4 3 2" xfId="1946"/>
    <cellStyle name="Normal 9 2 4 3 2 2" xfId="6910"/>
    <cellStyle name="Normal 9 2 4 3 2 2 2" xfId="16063"/>
    <cellStyle name="Normal 9 2 4 3 2 3" xfId="11100"/>
    <cellStyle name="Normal 9 2 4 3 3" xfId="3432"/>
    <cellStyle name="Normal 9 2 4 3 3 2" xfId="6911"/>
    <cellStyle name="Normal 9 2 4 3 3 2 2" xfId="16064"/>
    <cellStyle name="Normal 9 2 4 3 3 3" xfId="12586"/>
    <cellStyle name="Normal 9 2 4 3 4" xfId="1394"/>
    <cellStyle name="Normal 9 2 4 3 4 2" xfId="6912"/>
    <cellStyle name="Normal 9 2 4 3 4 2 2" xfId="16065"/>
    <cellStyle name="Normal 9 2 4 3 4 3" xfId="10548"/>
    <cellStyle name="Normal 9 2 4 3 5" xfId="6909"/>
    <cellStyle name="Normal 9 2 4 3 5 2" xfId="16062"/>
    <cellStyle name="Normal 9 2 4 3 6" xfId="9799"/>
    <cellStyle name="Normal 9 2 4 4" xfId="1943"/>
    <cellStyle name="Normal 9 2 4 4 2" xfId="6913"/>
    <cellStyle name="Normal 9 2 4 4 2 2" xfId="16066"/>
    <cellStyle name="Normal 9 2 4 4 3" xfId="11097"/>
    <cellStyle name="Normal 9 2 4 5" xfId="3429"/>
    <cellStyle name="Normal 9 2 4 5 2" xfId="6914"/>
    <cellStyle name="Normal 9 2 4 5 2 2" xfId="16067"/>
    <cellStyle name="Normal 9 2 4 5 3" xfId="12583"/>
    <cellStyle name="Normal 9 2 4 6" xfId="1391"/>
    <cellStyle name="Normal 9 2 4 6 2" xfId="6915"/>
    <cellStyle name="Normal 9 2 4 6 2 2" xfId="16068"/>
    <cellStyle name="Normal 9 2 4 6 3" xfId="10545"/>
    <cellStyle name="Normal 9 2 4 7" xfId="6900"/>
    <cellStyle name="Normal 9 2 4 7 2" xfId="16053"/>
    <cellStyle name="Normal 9 2 4 8" xfId="9796"/>
    <cellStyle name="Normal 9 2 5" xfId="643"/>
    <cellStyle name="Normal 9 2 5 2" xfId="644"/>
    <cellStyle name="Normal 9 2 5 2 2" xfId="1948"/>
    <cellStyle name="Normal 9 2 5 2 2 2" xfId="6918"/>
    <cellStyle name="Normal 9 2 5 2 2 2 2" xfId="16071"/>
    <cellStyle name="Normal 9 2 5 2 2 3" xfId="11102"/>
    <cellStyle name="Normal 9 2 5 2 3" xfId="3434"/>
    <cellStyle name="Normal 9 2 5 2 3 2" xfId="6919"/>
    <cellStyle name="Normal 9 2 5 2 3 2 2" xfId="16072"/>
    <cellStyle name="Normal 9 2 5 2 3 3" xfId="12588"/>
    <cellStyle name="Normal 9 2 5 2 4" xfId="1396"/>
    <cellStyle name="Normal 9 2 5 2 4 2" xfId="6920"/>
    <cellStyle name="Normal 9 2 5 2 4 2 2" xfId="16073"/>
    <cellStyle name="Normal 9 2 5 2 4 3" xfId="10550"/>
    <cellStyle name="Normal 9 2 5 2 5" xfId="6917"/>
    <cellStyle name="Normal 9 2 5 2 5 2" xfId="16070"/>
    <cellStyle name="Normal 9 2 5 2 6" xfId="9801"/>
    <cellStyle name="Normal 9 2 5 3" xfId="1947"/>
    <cellStyle name="Normal 9 2 5 3 2" xfId="6921"/>
    <cellStyle name="Normal 9 2 5 3 2 2" xfId="16074"/>
    <cellStyle name="Normal 9 2 5 3 3" xfId="11101"/>
    <cellStyle name="Normal 9 2 5 4" xfId="3433"/>
    <cellStyle name="Normal 9 2 5 4 2" xfId="6922"/>
    <cellStyle name="Normal 9 2 5 4 2 2" xfId="16075"/>
    <cellStyle name="Normal 9 2 5 4 3" xfId="12587"/>
    <cellStyle name="Normal 9 2 5 5" xfId="1395"/>
    <cellStyle name="Normal 9 2 5 5 2" xfId="6923"/>
    <cellStyle name="Normal 9 2 5 5 2 2" xfId="16076"/>
    <cellStyle name="Normal 9 2 5 5 3" xfId="10549"/>
    <cellStyle name="Normal 9 2 5 6" xfId="6916"/>
    <cellStyle name="Normal 9 2 5 6 2" xfId="16069"/>
    <cellStyle name="Normal 9 2 5 7" xfId="9800"/>
    <cellStyle name="Normal 9 2 6" xfId="645"/>
    <cellStyle name="Normal 9 2 6 2" xfId="1949"/>
    <cellStyle name="Normal 9 2 6 2 2" xfId="6925"/>
    <cellStyle name="Normal 9 2 6 2 2 2" xfId="16078"/>
    <cellStyle name="Normal 9 2 6 2 3" xfId="11103"/>
    <cellStyle name="Normal 9 2 6 3" xfId="3435"/>
    <cellStyle name="Normal 9 2 6 3 2" xfId="6926"/>
    <cellStyle name="Normal 9 2 6 3 2 2" xfId="16079"/>
    <cellStyle name="Normal 9 2 6 3 3" xfId="12589"/>
    <cellStyle name="Normal 9 2 6 4" xfId="1397"/>
    <cellStyle name="Normal 9 2 6 4 2" xfId="6927"/>
    <cellStyle name="Normal 9 2 6 4 2 2" xfId="16080"/>
    <cellStyle name="Normal 9 2 6 4 3" xfId="10551"/>
    <cellStyle name="Normal 9 2 6 5" xfId="6924"/>
    <cellStyle name="Normal 9 2 6 5 2" xfId="16077"/>
    <cellStyle name="Normal 9 2 6 6" xfId="9802"/>
    <cellStyle name="Normal 9 2 7" xfId="646"/>
    <cellStyle name="Normal 9 2 8" xfId="1159"/>
    <cellStyle name="Normal 9 2 8 2" xfId="3893"/>
    <cellStyle name="Normal 9 2 8 2 2" xfId="6929"/>
    <cellStyle name="Normal 9 2 8 2 2 2" xfId="16082"/>
    <cellStyle name="Normal 9 2 8 2 3" xfId="13047"/>
    <cellStyle name="Normal 9 2 8 3" xfId="2199"/>
    <cellStyle name="Normal 9 2 8 3 2" xfId="6930"/>
    <cellStyle name="Normal 9 2 8 3 2 2" xfId="16083"/>
    <cellStyle name="Normal 9 2 8 3 3" xfId="11353"/>
    <cellStyle name="Normal 9 2 8 4" xfId="6928"/>
    <cellStyle name="Normal 9 2 8 4 2" xfId="16081"/>
    <cellStyle name="Normal 9 2 8 5" xfId="10313"/>
    <cellStyle name="Normal 9 2 9" xfId="1926"/>
    <cellStyle name="Normal 9 2 9 2" xfId="6931"/>
    <cellStyle name="Normal 9 2 9 2 2" xfId="16084"/>
    <cellStyle name="Normal 9 2 9 3" xfId="11080"/>
    <cellStyle name="Normal 9 3" xfId="647"/>
    <cellStyle name="Normal 9 3 10" xfId="3223"/>
    <cellStyle name="Normal 9 3 10 2" xfId="6933"/>
    <cellStyle name="Normal 9 3 10 2 2" xfId="16086"/>
    <cellStyle name="Normal 9 3 10 3" xfId="12377"/>
    <cellStyle name="Normal 9 3 11" xfId="1398"/>
    <cellStyle name="Normal 9 3 11 2" xfId="6934"/>
    <cellStyle name="Normal 9 3 11 2 2" xfId="16087"/>
    <cellStyle name="Normal 9 3 11 3" xfId="10552"/>
    <cellStyle name="Normal 9 3 12" xfId="6932"/>
    <cellStyle name="Normal 9 3 12 2" xfId="16085"/>
    <cellStyle name="Normal 9 3 13" xfId="9804"/>
    <cellStyle name="Normal 9 3 2" xfId="648"/>
    <cellStyle name="Normal 9 3 2 10" xfId="6935"/>
    <cellStyle name="Normal 9 3 2 10 2" xfId="16088"/>
    <cellStyle name="Normal 9 3 2 11" xfId="9805"/>
    <cellStyle name="Normal 9 3 2 2" xfId="649"/>
    <cellStyle name="Normal 9 3 2 2 2" xfId="650"/>
    <cellStyle name="Normal 9 3 2 2 2 2" xfId="651"/>
    <cellStyle name="Normal 9 3 2 2 2 2 2" xfId="1954"/>
    <cellStyle name="Normal 9 3 2 2 2 2 2 2" xfId="6939"/>
    <cellStyle name="Normal 9 3 2 2 2 2 2 2 2" xfId="16092"/>
    <cellStyle name="Normal 9 3 2 2 2 2 2 3" xfId="11108"/>
    <cellStyle name="Normal 9 3 2 2 2 2 3" xfId="3439"/>
    <cellStyle name="Normal 9 3 2 2 2 2 3 2" xfId="6940"/>
    <cellStyle name="Normal 9 3 2 2 2 2 3 2 2" xfId="16093"/>
    <cellStyle name="Normal 9 3 2 2 2 2 3 3" xfId="12593"/>
    <cellStyle name="Normal 9 3 2 2 2 2 4" xfId="1402"/>
    <cellStyle name="Normal 9 3 2 2 2 2 4 2" xfId="6941"/>
    <cellStyle name="Normal 9 3 2 2 2 2 4 2 2" xfId="16094"/>
    <cellStyle name="Normal 9 3 2 2 2 2 4 3" xfId="10556"/>
    <cellStyle name="Normal 9 3 2 2 2 2 5" xfId="6938"/>
    <cellStyle name="Normal 9 3 2 2 2 2 5 2" xfId="16091"/>
    <cellStyle name="Normal 9 3 2 2 2 2 6" xfId="9808"/>
    <cellStyle name="Normal 9 3 2 2 2 3" xfId="1953"/>
    <cellStyle name="Normal 9 3 2 2 2 3 2" xfId="6942"/>
    <cellStyle name="Normal 9 3 2 2 2 3 2 2" xfId="16095"/>
    <cellStyle name="Normal 9 3 2 2 2 3 3" xfId="11107"/>
    <cellStyle name="Normal 9 3 2 2 2 4" xfId="3438"/>
    <cellStyle name="Normal 9 3 2 2 2 4 2" xfId="6943"/>
    <cellStyle name="Normal 9 3 2 2 2 4 2 2" xfId="16096"/>
    <cellStyle name="Normal 9 3 2 2 2 4 3" xfId="12592"/>
    <cellStyle name="Normal 9 3 2 2 2 5" xfId="1401"/>
    <cellStyle name="Normal 9 3 2 2 2 5 2" xfId="6944"/>
    <cellStyle name="Normal 9 3 2 2 2 5 2 2" xfId="16097"/>
    <cellStyle name="Normal 9 3 2 2 2 5 3" xfId="10555"/>
    <cellStyle name="Normal 9 3 2 2 2 6" xfId="6937"/>
    <cellStyle name="Normal 9 3 2 2 2 6 2" xfId="16090"/>
    <cellStyle name="Normal 9 3 2 2 2 7" xfId="9807"/>
    <cellStyle name="Normal 9 3 2 2 3" xfId="652"/>
    <cellStyle name="Normal 9 3 2 2 3 2" xfId="1955"/>
    <cellStyle name="Normal 9 3 2 2 3 2 2" xfId="6946"/>
    <cellStyle name="Normal 9 3 2 2 3 2 2 2" xfId="16099"/>
    <cellStyle name="Normal 9 3 2 2 3 2 3" xfId="11109"/>
    <cellStyle name="Normal 9 3 2 2 3 3" xfId="3440"/>
    <cellStyle name="Normal 9 3 2 2 3 3 2" xfId="6947"/>
    <cellStyle name="Normal 9 3 2 2 3 3 2 2" xfId="16100"/>
    <cellStyle name="Normal 9 3 2 2 3 3 3" xfId="12594"/>
    <cellStyle name="Normal 9 3 2 2 3 4" xfId="1403"/>
    <cellStyle name="Normal 9 3 2 2 3 4 2" xfId="6948"/>
    <cellStyle name="Normal 9 3 2 2 3 4 2 2" xfId="16101"/>
    <cellStyle name="Normal 9 3 2 2 3 4 3" xfId="10557"/>
    <cellStyle name="Normal 9 3 2 2 3 5" xfId="6945"/>
    <cellStyle name="Normal 9 3 2 2 3 5 2" xfId="16098"/>
    <cellStyle name="Normal 9 3 2 2 3 6" xfId="9809"/>
    <cellStyle name="Normal 9 3 2 2 4" xfId="1952"/>
    <cellStyle name="Normal 9 3 2 2 4 2" xfId="6949"/>
    <cellStyle name="Normal 9 3 2 2 4 2 2" xfId="16102"/>
    <cellStyle name="Normal 9 3 2 2 4 3" xfId="11106"/>
    <cellStyle name="Normal 9 3 2 2 5" xfId="3437"/>
    <cellStyle name="Normal 9 3 2 2 5 2" xfId="6950"/>
    <cellStyle name="Normal 9 3 2 2 5 2 2" xfId="16103"/>
    <cellStyle name="Normal 9 3 2 2 5 3" xfId="12591"/>
    <cellStyle name="Normal 9 3 2 2 6" xfId="1400"/>
    <cellStyle name="Normal 9 3 2 2 6 2" xfId="6951"/>
    <cellStyle name="Normal 9 3 2 2 6 2 2" xfId="16104"/>
    <cellStyle name="Normal 9 3 2 2 6 3" xfId="10554"/>
    <cellStyle name="Normal 9 3 2 2 7" xfId="6936"/>
    <cellStyle name="Normal 9 3 2 2 7 2" xfId="16089"/>
    <cellStyle name="Normal 9 3 2 2 8" xfId="9806"/>
    <cellStyle name="Normal 9 3 2 3" xfId="653"/>
    <cellStyle name="Normal 9 3 2 3 2" xfId="654"/>
    <cellStyle name="Normal 9 3 2 3 2 2" xfId="655"/>
    <cellStyle name="Normal 9 3 2 3 2 2 2" xfId="1958"/>
    <cellStyle name="Normal 9 3 2 3 2 2 2 2" xfId="6955"/>
    <cellStyle name="Normal 9 3 2 3 2 2 2 2 2" xfId="16108"/>
    <cellStyle name="Normal 9 3 2 3 2 2 2 3" xfId="11112"/>
    <cellStyle name="Normal 9 3 2 3 2 2 3" xfId="3443"/>
    <cellStyle name="Normal 9 3 2 3 2 2 3 2" xfId="6956"/>
    <cellStyle name="Normal 9 3 2 3 2 2 3 2 2" xfId="16109"/>
    <cellStyle name="Normal 9 3 2 3 2 2 3 3" xfId="12597"/>
    <cellStyle name="Normal 9 3 2 3 2 2 4" xfId="1406"/>
    <cellStyle name="Normal 9 3 2 3 2 2 4 2" xfId="6957"/>
    <cellStyle name="Normal 9 3 2 3 2 2 4 2 2" xfId="16110"/>
    <cellStyle name="Normal 9 3 2 3 2 2 4 3" xfId="10560"/>
    <cellStyle name="Normal 9 3 2 3 2 2 5" xfId="6954"/>
    <cellStyle name="Normal 9 3 2 3 2 2 5 2" xfId="16107"/>
    <cellStyle name="Normal 9 3 2 3 2 2 6" xfId="9812"/>
    <cellStyle name="Normal 9 3 2 3 2 3" xfId="1957"/>
    <cellStyle name="Normal 9 3 2 3 2 3 2" xfId="6958"/>
    <cellStyle name="Normal 9 3 2 3 2 3 2 2" xfId="16111"/>
    <cellStyle name="Normal 9 3 2 3 2 3 3" xfId="11111"/>
    <cellStyle name="Normal 9 3 2 3 2 4" xfId="3442"/>
    <cellStyle name="Normal 9 3 2 3 2 4 2" xfId="6959"/>
    <cellStyle name="Normal 9 3 2 3 2 4 2 2" xfId="16112"/>
    <cellStyle name="Normal 9 3 2 3 2 4 3" xfId="12596"/>
    <cellStyle name="Normal 9 3 2 3 2 5" xfId="1405"/>
    <cellStyle name="Normal 9 3 2 3 2 5 2" xfId="6960"/>
    <cellStyle name="Normal 9 3 2 3 2 5 2 2" xfId="16113"/>
    <cellStyle name="Normal 9 3 2 3 2 5 3" xfId="10559"/>
    <cellStyle name="Normal 9 3 2 3 2 6" xfId="6953"/>
    <cellStyle name="Normal 9 3 2 3 2 6 2" xfId="16106"/>
    <cellStyle name="Normal 9 3 2 3 2 7" xfId="9811"/>
    <cellStyle name="Normal 9 3 2 3 3" xfId="656"/>
    <cellStyle name="Normal 9 3 2 3 3 2" xfId="1959"/>
    <cellStyle name="Normal 9 3 2 3 3 2 2" xfId="6962"/>
    <cellStyle name="Normal 9 3 2 3 3 2 2 2" xfId="16115"/>
    <cellStyle name="Normal 9 3 2 3 3 2 3" xfId="11113"/>
    <cellStyle name="Normal 9 3 2 3 3 3" xfId="3444"/>
    <cellStyle name="Normal 9 3 2 3 3 3 2" xfId="6963"/>
    <cellStyle name="Normal 9 3 2 3 3 3 2 2" xfId="16116"/>
    <cellStyle name="Normal 9 3 2 3 3 3 3" xfId="12598"/>
    <cellStyle name="Normal 9 3 2 3 3 4" xfId="1407"/>
    <cellStyle name="Normal 9 3 2 3 3 4 2" xfId="6964"/>
    <cellStyle name="Normal 9 3 2 3 3 4 2 2" xfId="16117"/>
    <cellStyle name="Normal 9 3 2 3 3 4 3" xfId="10561"/>
    <cellStyle name="Normal 9 3 2 3 3 5" xfId="6961"/>
    <cellStyle name="Normal 9 3 2 3 3 5 2" xfId="16114"/>
    <cellStyle name="Normal 9 3 2 3 3 6" xfId="9813"/>
    <cellStyle name="Normal 9 3 2 3 4" xfId="1956"/>
    <cellStyle name="Normal 9 3 2 3 4 2" xfId="6965"/>
    <cellStyle name="Normal 9 3 2 3 4 2 2" xfId="16118"/>
    <cellStyle name="Normal 9 3 2 3 4 3" xfId="11110"/>
    <cellStyle name="Normal 9 3 2 3 5" xfId="3441"/>
    <cellStyle name="Normal 9 3 2 3 5 2" xfId="6966"/>
    <cellStyle name="Normal 9 3 2 3 5 2 2" xfId="16119"/>
    <cellStyle name="Normal 9 3 2 3 5 3" xfId="12595"/>
    <cellStyle name="Normal 9 3 2 3 6" xfId="1404"/>
    <cellStyle name="Normal 9 3 2 3 6 2" xfId="6967"/>
    <cellStyle name="Normal 9 3 2 3 6 2 2" xfId="16120"/>
    <cellStyle name="Normal 9 3 2 3 6 3" xfId="10558"/>
    <cellStyle name="Normal 9 3 2 3 7" xfId="6952"/>
    <cellStyle name="Normal 9 3 2 3 7 2" xfId="16105"/>
    <cellStyle name="Normal 9 3 2 3 8" xfId="9810"/>
    <cellStyle name="Normal 9 3 2 4" xfId="657"/>
    <cellStyle name="Normal 9 3 2 4 2" xfId="658"/>
    <cellStyle name="Normal 9 3 2 4 2 2" xfId="1961"/>
    <cellStyle name="Normal 9 3 2 4 2 2 2" xfId="6970"/>
    <cellStyle name="Normal 9 3 2 4 2 2 2 2" xfId="16123"/>
    <cellStyle name="Normal 9 3 2 4 2 2 3" xfId="11115"/>
    <cellStyle name="Normal 9 3 2 4 2 3" xfId="3446"/>
    <cellStyle name="Normal 9 3 2 4 2 3 2" xfId="6971"/>
    <cellStyle name="Normal 9 3 2 4 2 3 2 2" xfId="16124"/>
    <cellStyle name="Normal 9 3 2 4 2 3 3" xfId="12600"/>
    <cellStyle name="Normal 9 3 2 4 2 4" xfId="1409"/>
    <cellStyle name="Normal 9 3 2 4 2 4 2" xfId="6972"/>
    <cellStyle name="Normal 9 3 2 4 2 4 2 2" xfId="16125"/>
    <cellStyle name="Normal 9 3 2 4 2 4 3" xfId="10563"/>
    <cellStyle name="Normal 9 3 2 4 2 5" xfId="6969"/>
    <cellStyle name="Normal 9 3 2 4 2 5 2" xfId="16122"/>
    <cellStyle name="Normal 9 3 2 4 2 6" xfId="9815"/>
    <cellStyle name="Normal 9 3 2 4 3" xfId="1960"/>
    <cellStyle name="Normal 9 3 2 4 3 2" xfId="6973"/>
    <cellStyle name="Normal 9 3 2 4 3 2 2" xfId="16126"/>
    <cellStyle name="Normal 9 3 2 4 3 3" xfId="11114"/>
    <cellStyle name="Normal 9 3 2 4 4" xfId="3445"/>
    <cellStyle name="Normal 9 3 2 4 4 2" xfId="6974"/>
    <cellStyle name="Normal 9 3 2 4 4 2 2" xfId="16127"/>
    <cellStyle name="Normal 9 3 2 4 4 3" xfId="12599"/>
    <cellStyle name="Normal 9 3 2 4 5" xfId="1408"/>
    <cellStyle name="Normal 9 3 2 4 5 2" xfId="6975"/>
    <cellStyle name="Normal 9 3 2 4 5 2 2" xfId="16128"/>
    <cellStyle name="Normal 9 3 2 4 5 3" xfId="10562"/>
    <cellStyle name="Normal 9 3 2 4 6" xfId="6968"/>
    <cellStyle name="Normal 9 3 2 4 6 2" xfId="16121"/>
    <cellStyle name="Normal 9 3 2 4 7" xfId="9814"/>
    <cellStyle name="Normal 9 3 2 5" xfId="659"/>
    <cellStyle name="Normal 9 3 2 5 2" xfId="1962"/>
    <cellStyle name="Normal 9 3 2 5 2 2" xfId="6977"/>
    <cellStyle name="Normal 9 3 2 5 2 2 2" xfId="16130"/>
    <cellStyle name="Normal 9 3 2 5 2 3" xfId="11116"/>
    <cellStyle name="Normal 9 3 2 5 3" xfId="3447"/>
    <cellStyle name="Normal 9 3 2 5 3 2" xfId="6978"/>
    <cellStyle name="Normal 9 3 2 5 3 2 2" xfId="16131"/>
    <cellStyle name="Normal 9 3 2 5 3 3" xfId="12601"/>
    <cellStyle name="Normal 9 3 2 5 4" xfId="1410"/>
    <cellStyle name="Normal 9 3 2 5 4 2" xfId="6979"/>
    <cellStyle name="Normal 9 3 2 5 4 2 2" xfId="16132"/>
    <cellStyle name="Normal 9 3 2 5 4 3" xfId="10564"/>
    <cellStyle name="Normal 9 3 2 5 5" xfId="6976"/>
    <cellStyle name="Normal 9 3 2 5 5 2" xfId="16129"/>
    <cellStyle name="Normal 9 3 2 5 6" xfId="9816"/>
    <cellStyle name="Normal 9 3 2 6" xfId="660"/>
    <cellStyle name="Normal 9 3 2 7" xfId="1951"/>
    <cellStyle name="Normal 9 3 2 7 2" xfId="6980"/>
    <cellStyle name="Normal 9 3 2 7 2 2" xfId="16133"/>
    <cellStyle name="Normal 9 3 2 7 3" xfId="11105"/>
    <cellStyle name="Normal 9 3 2 8" xfId="3436"/>
    <cellStyle name="Normal 9 3 2 8 2" xfId="6981"/>
    <cellStyle name="Normal 9 3 2 8 2 2" xfId="16134"/>
    <cellStyle name="Normal 9 3 2 8 3" xfId="12590"/>
    <cellStyle name="Normal 9 3 2 9" xfId="1399"/>
    <cellStyle name="Normal 9 3 2 9 2" xfId="6982"/>
    <cellStyle name="Normal 9 3 2 9 2 2" xfId="16135"/>
    <cellStyle name="Normal 9 3 2 9 3" xfId="10553"/>
    <cellStyle name="Normal 9 3 3" xfId="661"/>
    <cellStyle name="Normal 9 3 3 2" xfId="662"/>
    <cellStyle name="Normal 9 3 3 2 2" xfId="663"/>
    <cellStyle name="Normal 9 3 3 2 2 2" xfId="1965"/>
    <cellStyle name="Normal 9 3 3 2 2 2 2" xfId="6986"/>
    <cellStyle name="Normal 9 3 3 2 2 2 2 2" xfId="16139"/>
    <cellStyle name="Normal 9 3 3 2 2 2 3" xfId="11119"/>
    <cellStyle name="Normal 9 3 3 2 2 3" xfId="3450"/>
    <cellStyle name="Normal 9 3 3 2 2 3 2" xfId="6987"/>
    <cellStyle name="Normal 9 3 3 2 2 3 2 2" xfId="16140"/>
    <cellStyle name="Normal 9 3 3 2 2 3 3" xfId="12604"/>
    <cellStyle name="Normal 9 3 3 2 2 4" xfId="1413"/>
    <cellStyle name="Normal 9 3 3 2 2 4 2" xfId="6988"/>
    <cellStyle name="Normal 9 3 3 2 2 4 2 2" xfId="16141"/>
    <cellStyle name="Normal 9 3 3 2 2 4 3" xfId="10567"/>
    <cellStyle name="Normal 9 3 3 2 2 5" xfId="6985"/>
    <cellStyle name="Normal 9 3 3 2 2 5 2" xfId="16138"/>
    <cellStyle name="Normal 9 3 3 2 2 6" xfId="9820"/>
    <cellStyle name="Normal 9 3 3 2 3" xfId="1964"/>
    <cellStyle name="Normal 9 3 3 2 3 2" xfId="6989"/>
    <cellStyle name="Normal 9 3 3 2 3 2 2" xfId="16142"/>
    <cellStyle name="Normal 9 3 3 2 3 3" xfId="11118"/>
    <cellStyle name="Normal 9 3 3 2 4" xfId="3449"/>
    <cellStyle name="Normal 9 3 3 2 4 2" xfId="6990"/>
    <cellStyle name="Normal 9 3 3 2 4 2 2" xfId="16143"/>
    <cellStyle name="Normal 9 3 3 2 4 3" xfId="12603"/>
    <cellStyle name="Normal 9 3 3 2 5" xfId="1412"/>
    <cellStyle name="Normal 9 3 3 2 5 2" xfId="6991"/>
    <cellStyle name="Normal 9 3 3 2 5 2 2" xfId="16144"/>
    <cellStyle name="Normal 9 3 3 2 5 3" xfId="10566"/>
    <cellStyle name="Normal 9 3 3 2 6" xfId="6984"/>
    <cellStyle name="Normal 9 3 3 2 6 2" xfId="16137"/>
    <cellStyle name="Normal 9 3 3 2 7" xfId="9819"/>
    <cellStyle name="Normal 9 3 3 3" xfId="664"/>
    <cellStyle name="Normal 9 3 3 3 2" xfId="1966"/>
    <cellStyle name="Normal 9 3 3 3 2 2" xfId="6993"/>
    <cellStyle name="Normal 9 3 3 3 2 2 2" xfId="16146"/>
    <cellStyle name="Normal 9 3 3 3 2 3" xfId="11120"/>
    <cellStyle name="Normal 9 3 3 3 3" xfId="3451"/>
    <cellStyle name="Normal 9 3 3 3 3 2" xfId="6994"/>
    <cellStyle name="Normal 9 3 3 3 3 2 2" xfId="16147"/>
    <cellStyle name="Normal 9 3 3 3 3 3" xfId="12605"/>
    <cellStyle name="Normal 9 3 3 3 4" xfId="1414"/>
    <cellStyle name="Normal 9 3 3 3 4 2" xfId="6995"/>
    <cellStyle name="Normal 9 3 3 3 4 2 2" xfId="16148"/>
    <cellStyle name="Normal 9 3 3 3 4 3" xfId="10568"/>
    <cellStyle name="Normal 9 3 3 3 5" xfId="6992"/>
    <cellStyle name="Normal 9 3 3 3 5 2" xfId="16145"/>
    <cellStyle name="Normal 9 3 3 3 6" xfId="9821"/>
    <cellStyle name="Normal 9 3 3 4" xfId="1963"/>
    <cellStyle name="Normal 9 3 3 4 2" xfId="6996"/>
    <cellStyle name="Normal 9 3 3 4 2 2" xfId="16149"/>
    <cellStyle name="Normal 9 3 3 4 3" xfId="11117"/>
    <cellStyle name="Normal 9 3 3 5" xfId="3448"/>
    <cellStyle name="Normal 9 3 3 5 2" xfId="6997"/>
    <cellStyle name="Normal 9 3 3 5 2 2" xfId="16150"/>
    <cellStyle name="Normal 9 3 3 5 3" xfId="12602"/>
    <cellStyle name="Normal 9 3 3 6" xfId="1411"/>
    <cellStyle name="Normal 9 3 3 6 2" xfId="6998"/>
    <cellStyle name="Normal 9 3 3 6 2 2" xfId="16151"/>
    <cellStyle name="Normal 9 3 3 6 3" xfId="10565"/>
    <cellStyle name="Normal 9 3 3 7" xfId="6983"/>
    <cellStyle name="Normal 9 3 3 7 2" xfId="16136"/>
    <cellStyle name="Normal 9 3 3 8" xfId="9818"/>
    <cellStyle name="Normal 9 3 4" xfId="665"/>
    <cellStyle name="Normal 9 3 4 2" xfId="666"/>
    <cellStyle name="Normal 9 3 4 2 2" xfId="667"/>
    <cellStyle name="Normal 9 3 4 2 2 2" xfId="1969"/>
    <cellStyle name="Normal 9 3 4 2 2 2 2" xfId="7002"/>
    <cellStyle name="Normal 9 3 4 2 2 2 2 2" xfId="16155"/>
    <cellStyle name="Normal 9 3 4 2 2 2 3" xfId="11123"/>
    <cellStyle name="Normal 9 3 4 2 2 3" xfId="3454"/>
    <cellStyle name="Normal 9 3 4 2 2 3 2" xfId="7003"/>
    <cellStyle name="Normal 9 3 4 2 2 3 2 2" xfId="16156"/>
    <cellStyle name="Normal 9 3 4 2 2 3 3" xfId="12608"/>
    <cellStyle name="Normal 9 3 4 2 2 4" xfId="1417"/>
    <cellStyle name="Normal 9 3 4 2 2 4 2" xfId="7004"/>
    <cellStyle name="Normal 9 3 4 2 2 4 2 2" xfId="16157"/>
    <cellStyle name="Normal 9 3 4 2 2 4 3" xfId="10571"/>
    <cellStyle name="Normal 9 3 4 2 2 5" xfId="7001"/>
    <cellStyle name="Normal 9 3 4 2 2 5 2" xfId="16154"/>
    <cellStyle name="Normal 9 3 4 2 2 6" xfId="9824"/>
    <cellStyle name="Normal 9 3 4 2 3" xfId="1968"/>
    <cellStyle name="Normal 9 3 4 2 3 2" xfId="7005"/>
    <cellStyle name="Normal 9 3 4 2 3 2 2" xfId="16158"/>
    <cellStyle name="Normal 9 3 4 2 3 3" xfId="11122"/>
    <cellStyle name="Normal 9 3 4 2 4" xfId="3453"/>
    <cellStyle name="Normal 9 3 4 2 4 2" xfId="7006"/>
    <cellStyle name="Normal 9 3 4 2 4 2 2" xfId="16159"/>
    <cellStyle name="Normal 9 3 4 2 4 3" xfId="12607"/>
    <cellStyle name="Normal 9 3 4 2 5" xfId="1416"/>
    <cellStyle name="Normal 9 3 4 2 5 2" xfId="7007"/>
    <cellStyle name="Normal 9 3 4 2 5 2 2" xfId="16160"/>
    <cellStyle name="Normal 9 3 4 2 5 3" xfId="10570"/>
    <cellStyle name="Normal 9 3 4 2 6" xfId="7000"/>
    <cellStyle name="Normal 9 3 4 2 6 2" xfId="16153"/>
    <cellStyle name="Normal 9 3 4 2 7" xfId="9823"/>
    <cellStyle name="Normal 9 3 4 3" xfId="668"/>
    <cellStyle name="Normal 9 3 4 3 2" xfId="1970"/>
    <cellStyle name="Normal 9 3 4 3 2 2" xfId="7009"/>
    <cellStyle name="Normal 9 3 4 3 2 2 2" xfId="16162"/>
    <cellStyle name="Normal 9 3 4 3 2 3" xfId="11124"/>
    <cellStyle name="Normal 9 3 4 3 3" xfId="3455"/>
    <cellStyle name="Normal 9 3 4 3 3 2" xfId="7010"/>
    <cellStyle name="Normal 9 3 4 3 3 2 2" xfId="16163"/>
    <cellStyle name="Normal 9 3 4 3 3 3" xfId="12609"/>
    <cellStyle name="Normal 9 3 4 3 4" xfId="1418"/>
    <cellStyle name="Normal 9 3 4 3 4 2" xfId="7011"/>
    <cellStyle name="Normal 9 3 4 3 4 2 2" xfId="16164"/>
    <cellStyle name="Normal 9 3 4 3 4 3" xfId="10572"/>
    <cellStyle name="Normal 9 3 4 3 5" xfId="7008"/>
    <cellStyle name="Normal 9 3 4 3 5 2" xfId="16161"/>
    <cellStyle name="Normal 9 3 4 3 6" xfId="9825"/>
    <cellStyle name="Normal 9 3 4 4" xfId="1967"/>
    <cellStyle name="Normal 9 3 4 4 2" xfId="7012"/>
    <cellStyle name="Normal 9 3 4 4 2 2" xfId="16165"/>
    <cellStyle name="Normal 9 3 4 4 3" xfId="11121"/>
    <cellStyle name="Normal 9 3 4 5" xfId="3452"/>
    <cellStyle name="Normal 9 3 4 5 2" xfId="7013"/>
    <cellStyle name="Normal 9 3 4 5 2 2" xfId="16166"/>
    <cellStyle name="Normal 9 3 4 5 3" xfId="12606"/>
    <cellStyle name="Normal 9 3 4 6" xfId="1415"/>
    <cellStyle name="Normal 9 3 4 6 2" xfId="7014"/>
    <cellStyle name="Normal 9 3 4 6 2 2" xfId="16167"/>
    <cellStyle name="Normal 9 3 4 6 3" xfId="10569"/>
    <cellStyle name="Normal 9 3 4 7" xfId="6999"/>
    <cellStyle name="Normal 9 3 4 7 2" xfId="16152"/>
    <cellStyle name="Normal 9 3 4 8" xfId="9822"/>
    <cellStyle name="Normal 9 3 5" xfId="669"/>
    <cellStyle name="Normal 9 3 5 2" xfId="670"/>
    <cellStyle name="Normal 9 3 5 2 2" xfId="1972"/>
    <cellStyle name="Normal 9 3 5 2 2 2" xfId="7017"/>
    <cellStyle name="Normal 9 3 5 2 2 2 2" xfId="16170"/>
    <cellStyle name="Normal 9 3 5 2 2 3" xfId="11126"/>
    <cellStyle name="Normal 9 3 5 2 3" xfId="3457"/>
    <cellStyle name="Normal 9 3 5 2 3 2" xfId="7018"/>
    <cellStyle name="Normal 9 3 5 2 3 2 2" xfId="16171"/>
    <cellStyle name="Normal 9 3 5 2 3 3" xfId="12611"/>
    <cellStyle name="Normal 9 3 5 2 4" xfId="1420"/>
    <cellStyle name="Normal 9 3 5 2 4 2" xfId="7019"/>
    <cellStyle name="Normal 9 3 5 2 4 2 2" xfId="16172"/>
    <cellStyle name="Normal 9 3 5 2 4 3" xfId="10574"/>
    <cellStyle name="Normal 9 3 5 2 5" xfId="7016"/>
    <cellStyle name="Normal 9 3 5 2 5 2" xfId="16169"/>
    <cellStyle name="Normal 9 3 5 2 6" xfId="9827"/>
    <cellStyle name="Normal 9 3 5 3" xfId="1971"/>
    <cellStyle name="Normal 9 3 5 3 2" xfId="7020"/>
    <cellStyle name="Normal 9 3 5 3 2 2" xfId="16173"/>
    <cellStyle name="Normal 9 3 5 3 3" xfId="11125"/>
    <cellStyle name="Normal 9 3 5 4" xfId="3456"/>
    <cellStyle name="Normal 9 3 5 4 2" xfId="7021"/>
    <cellStyle name="Normal 9 3 5 4 2 2" xfId="16174"/>
    <cellStyle name="Normal 9 3 5 4 3" xfId="12610"/>
    <cellStyle name="Normal 9 3 5 5" xfId="1419"/>
    <cellStyle name="Normal 9 3 5 5 2" xfId="7022"/>
    <cellStyle name="Normal 9 3 5 5 2 2" xfId="16175"/>
    <cellStyle name="Normal 9 3 5 5 3" xfId="10573"/>
    <cellStyle name="Normal 9 3 5 6" xfId="7015"/>
    <cellStyle name="Normal 9 3 5 6 2" xfId="16168"/>
    <cellStyle name="Normal 9 3 5 7" xfId="9826"/>
    <cellStyle name="Normal 9 3 6" xfId="671"/>
    <cellStyle name="Normal 9 3 6 2" xfId="1973"/>
    <cellStyle name="Normal 9 3 6 2 2" xfId="7024"/>
    <cellStyle name="Normal 9 3 6 2 2 2" xfId="16177"/>
    <cellStyle name="Normal 9 3 6 2 3" xfId="11127"/>
    <cellStyle name="Normal 9 3 6 3" xfId="3458"/>
    <cellStyle name="Normal 9 3 6 3 2" xfId="7025"/>
    <cellStyle name="Normal 9 3 6 3 2 2" xfId="16178"/>
    <cellStyle name="Normal 9 3 6 3 3" xfId="12612"/>
    <cellStyle name="Normal 9 3 6 4" xfId="1421"/>
    <cellStyle name="Normal 9 3 6 4 2" xfId="7026"/>
    <cellStyle name="Normal 9 3 6 4 2 2" xfId="16179"/>
    <cellStyle name="Normal 9 3 6 4 3" xfId="10575"/>
    <cellStyle name="Normal 9 3 6 5" xfId="7023"/>
    <cellStyle name="Normal 9 3 6 5 2" xfId="16176"/>
    <cellStyle name="Normal 9 3 6 6" xfId="9828"/>
    <cellStyle name="Normal 9 3 7" xfId="672"/>
    <cellStyle name="Normal 9 3 8" xfId="1160"/>
    <cellStyle name="Normal 9 3 8 2" xfId="3908"/>
    <cellStyle name="Normal 9 3 8 2 2" xfId="7028"/>
    <cellStyle name="Normal 9 3 8 2 2 2" xfId="16181"/>
    <cellStyle name="Normal 9 3 8 2 3" xfId="13062"/>
    <cellStyle name="Normal 9 3 8 3" xfId="2214"/>
    <cellStyle name="Normal 9 3 8 3 2" xfId="7029"/>
    <cellStyle name="Normal 9 3 8 3 2 2" xfId="16182"/>
    <cellStyle name="Normal 9 3 8 3 3" xfId="11368"/>
    <cellStyle name="Normal 9 3 8 4" xfId="7027"/>
    <cellStyle name="Normal 9 3 8 4 2" xfId="16180"/>
    <cellStyle name="Normal 9 3 8 5" xfId="10314"/>
    <cellStyle name="Normal 9 3 9" xfId="1950"/>
    <cellStyle name="Normal 9 3 9 2" xfId="7030"/>
    <cellStyle name="Normal 9 3 9 2 2" xfId="16183"/>
    <cellStyle name="Normal 9 3 9 3" xfId="11104"/>
    <cellStyle name="Normal 9 4" xfId="673"/>
    <cellStyle name="Normal 9 4 10" xfId="7031"/>
    <cellStyle name="Normal 9 4 10 2" xfId="16184"/>
    <cellStyle name="Normal 9 4 11" xfId="9830"/>
    <cellStyle name="Normal 9 4 2" xfId="674"/>
    <cellStyle name="Normal 9 4 2 10" xfId="9831"/>
    <cellStyle name="Normal 9 4 2 2" xfId="675"/>
    <cellStyle name="Normal 9 4 2 2 2" xfId="676"/>
    <cellStyle name="Normal 9 4 2 2 2 2" xfId="677"/>
    <cellStyle name="Normal 9 4 2 2 2 2 2" xfId="1978"/>
    <cellStyle name="Normal 9 4 2 2 2 2 2 2" xfId="7036"/>
    <cellStyle name="Normal 9 4 2 2 2 2 2 2 2" xfId="16189"/>
    <cellStyle name="Normal 9 4 2 2 2 2 2 3" xfId="11132"/>
    <cellStyle name="Normal 9 4 2 2 2 2 3" xfId="3463"/>
    <cellStyle name="Normal 9 4 2 2 2 2 3 2" xfId="7037"/>
    <cellStyle name="Normal 9 4 2 2 2 2 3 2 2" xfId="16190"/>
    <cellStyle name="Normal 9 4 2 2 2 2 3 3" xfId="12617"/>
    <cellStyle name="Normal 9 4 2 2 2 2 4" xfId="1426"/>
    <cellStyle name="Normal 9 4 2 2 2 2 4 2" xfId="7038"/>
    <cellStyle name="Normal 9 4 2 2 2 2 4 2 2" xfId="16191"/>
    <cellStyle name="Normal 9 4 2 2 2 2 4 3" xfId="10580"/>
    <cellStyle name="Normal 9 4 2 2 2 2 5" xfId="7035"/>
    <cellStyle name="Normal 9 4 2 2 2 2 5 2" xfId="16188"/>
    <cellStyle name="Normal 9 4 2 2 2 2 6" xfId="9834"/>
    <cellStyle name="Normal 9 4 2 2 2 3" xfId="1977"/>
    <cellStyle name="Normal 9 4 2 2 2 3 2" xfId="7039"/>
    <cellStyle name="Normal 9 4 2 2 2 3 2 2" xfId="16192"/>
    <cellStyle name="Normal 9 4 2 2 2 3 3" xfId="11131"/>
    <cellStyle name="Normal 9 4 2 2 2 4" xfId="3462"/>
    <cellStyle name="Normal 9 4 2 2 2 4 2" xfId="7040"/>
    <cellStyle name="Normal 9 4 2 2 2 4 2 2" xfId="16193"/>
    <cellStyle name="Normal 9 4 2 2 2 4 3" xfId="12616"/>
    <cellStyle name="Normal 9 4 2 2 2 5" xfId="1425"/>
    <cellStyle name="Normal 9 4 2 2 2 5 2" xfId="7041"/>
    <cellStyle name="Normal 9 4 2 2 2 5 2 2" xfId="16194"/>
    <cellStyle name="Normal 9 4 2 2 2 5 3" xfId="10579"/>
    <cellStyle name="Normal 9 4 2 2 2 6" xfId="7034"/>
    <cellStyle name="Normal 9 4 2 2 2 6 2" xfId="16187"/>
    <cellStyle name="Normal 9 4 2 2 2 7" xfId="9833"/>
    <cellStyle name="Normal 9 4 2 2 3" xfId="678"/>
    <cellStyle name="Normal 9 4 2 2 3 2" xfId="1979"/>
    <cellStyle name="Normal 9 4 2 2 3 2 2" xfId="7043"/>
    <cellStyle name="Normal 9 4 2 2 3 2 2 2" xfId="16196"/>
    <cellStyle name="Normal 9 4 2 2 3 2 3" xfId="11133"/>
    <cellStyle name="Normal 9 4 2 2 3 3" xfId="3464"/>
    <cellStyle name="Normal 9 4 2 2 3 3 2" xfId="7044"/>
    <cellStyle name="Normal 9 4 2 2 3 3 2 2" xfId="16197"/>
    <cellStyle name="Normal 9 4 2 2 3 3 3" xfId="12618"/>
    <cellStyle name="Normal 9 4 2 2 3 4" xfId="1427"/>
    <cellStyle name="Normal 9 4 2 2 3 4 2" xfId="7045"/>
    <cellStyle name="Normal 9 4 2 2 3 4 2 2" xfId="16198"/>
    <cellStyle name="Normal 9 4 2 2 3 4 3" xfId="10581"/>
    <cellStyle name="Normal 9 4 2 2 3 5" xfId="7042"/>
    <cellStyle name="Normal 9 4 2 2 3 5 2" xfId="16195"/>
    <cellStyle name="Normal 9 4 2 2 3 6" xfId="9835"/>
    <cellStyle name="Normal 9 4 2 2 4" xfId="1976"/>
    <cellStyle name="Normal 9 4 2 2 4 2" xfId="7046"/>
    <cellStyle name="Normal 9 4 2 2 4 2 2" xfId="16199"/>
    <cellStyle name="Normal 9 4 2 2 4 3" xfId="11130"/>
    <cellStyle name="Normal 9 4 2 2 5" xfId="3461"/>
    <cellStyle name="Normal 9 4 2 2 5 2" xfId="7047"/>
    <cellStyle name="Normal 9 4 2 2 5 2 2" xfId="16200"/>
    <cellStyle name="Normal 9 4 2 2 5 3" xfId="12615"/>
    <cellStyle name="Normal 9 4 2 2 6" xfId="1424"/>
    <cellStyle name="Normal 9 4 2 2 6 2" xfId="7048"/>
    <cellStyle name="Normal 9 4 2 2 6 2 2" xfId="16201"/>
    <cellStyle name="Normal 9 4 2 2 6 3" xfId="10578"/>
    <cellStyle name="Normal 9 4 2 2 7" xfId="7033"/>
    <cellStyle name="Normal 9 4 2 2 7 2" xfId="16186"/>
    <cellStyle name="Normal 9 4 2 2 8" xfId="9832"/>
    <cellStyle name="Normal 9 4 2 3" xfId="679"/>
    <cellStyle name="Normal 9 4 2 3 2" xfId="680"/>
    <cellStyle name="Normal 9 4 2 3 2 2" xfId="1981"/>
    <cellStyle name="Normal 9 4 2 3 2 2 2" xfId="7051"/>
    <cellStyle name="Normal 9 4 2 3 2 2 2 2" xfId="16204"/>
    <cellStyle name="Normal 9 4 2 3 2 2 3" xfId="11135"/>
    <cellStyle name="Normal 9 4 2 3 2 3" xfId="3466"/>
    <cellStyle name="Normal 9 4 2 3 2 3 2" xfId="7052"/>
    <cellStyle name="Normal 9 4 2 3 2 3 2 2" xfId="16205"/>
    <cellStyle name="Normal 9 4 2 3 2 3 3" xfId="12620"/>
    <cellStyle name="Normal 9 4 2 3 2 4" xfId="1429"/>
    <cellStyle name="Normal 9 4 2 3 2 4 2" xfId="7053"/>
    <cellStyle name="Normal 9 4 2 3 2 4 2 2" xfId="16206"/>
    <cellStyle name="Normal 9 4 2 3 2 4 3" xfId="10583"/>
    <cellStyle name="Normal 9 4 2 3 2 5" xfId="7050"/>
    <cellStyle name="Normal 9 4 2 3 2 5 2" xfId="16203"/>
    <cellStyle name="Normal 9 4 2 3 2 6" xfId="9837"/>
    <cellStyle name="Normal 9 4 2 3 3" xfId="1980"/>
    <cellStyle name="Normal 9 4 2 3 3 2" xfId="7054"/>
    <cellStyle name="Normal 9 4 2 3 3 2 2" xfId="16207"/>
    <cellStyle name="Normal 9 4 2 3 3 3" xfId="11134"/>
    <cellStyle name="Normal 9 4 2 3 4" xfId="3465"/>
    <cellStyle name="Normal 9 4 2 3 4 2" xfId="7055"/>
    <cellStyle name="Normal 9 4 2 3 4 2 2" xfId="16208"/>
    <cellStyle name="Normal 9 4 2 3 4 3" xfId="12619"/>
    <cellStyle name="Normal 9 4 2 3 5" xfId="1428"/>
    <cellStyle name="Normal 9 4 2 3 5 2" xfId="7056"/>
    <cellStyle name="Normal 9 4 2 3 5 2 2" xfId="16209"/>
    <cellStyle name="Normal 9 4 2 3 5 3" xfId="10582"/>
    <cellStyle name="Normal 9 4 2 3 6" xfId="7049"/>
    <cellStyle name="Normal 9 4 2 3 6 2" xfId="16202"/>
    <cellStyle name="Normal 9 4 2 3 7" xfId="9836"/>
    <cellStyle name="Normal 9 4 2 4" xfId="681"/>
    <cellStyle name="Normal 9 4 2 4 2" xfId="1982"/>
    <cellStyle name="Normal 9 4 2 4 2 2" xfId="7058"/>
    <cellStyle name="Normal 9 4 2 4 2 2 2" xfId="16211"/>
    <cellStyle name="Normal 9 4 2 4 2 3" xfId="11136"/>
    <cellStyle name="Normal 9 4 2 4 3" xfId="3467"/>
    <cellStyle name="Normal 9 4 2 4 3 2" xfId="7059"/>
    <cellStyle name="Normal 9 4 2 4 3 2 2" xfId="16212"/>
    <cellStyle name="Normal 9 4 2 4 3 3" xfId="12621"/>
    <cellStyle name="Normal 9 4 2 4 4" xfId="1430"/>
    <cellStyle name="Normal 9 4 2 4 4 2" xfId="7060"/>
    <cellStyle name="Normal 9 4 2 4 4 2 2" xfId="16213"/>
    <cellStyle name="Normal 9 4 2 4 4 3" xfId="10584"/>
    <cellStyle name="Normal 9 4 2 4 5" xfId="7057"/>
    <cellStyle name="Normal 9 4 2 4 5 2" xfId="16210"/>
    <cellStyle name="Normal 9 4 2 4 6" xfId="9838"/>
    <cellStyle name="Normal 9 4 2 5" xfId="682"/>
    <cellStyle name="Normal 9 4 2 6" xfId="1975"/>
    <cellStyle name="Normal 9 4 2 6 2" xfId="7061"/>
    <cellStyle name="Normal 9 4 2 6 2 2" xfId="16214"/>
    <cellStyle name="Normal 9 4 2 6 3" xfId="11129"/>
    <cellStyle name="Normal 9 4 2 7" xfId="3460"/>
    <cellStyle name="Normal 9 4 2 7 2" xfId="7062"/>
    <cellStyle name="Normal 9 4 2 7 2 2" xfId="16215"/>
    <cellStyle name="Normal 9 4 2 7 3" xfId="12614"/>
    <cellStyle name="Normal 9 4 2 8" xfId="1423"/>
    <cellStyle name="Normal 9 4 2 8 2" xfId="7063"/>
    <cellStyle name="Normal 9 4 2 8 2 2" xfId="16216"/>
    <cellStyle name="Normal 9 4 2 8 3" xfId="10577"/>
    <cellStyle name="Normal 9 4 2 9" xfId="7032"/>
    <cellStyle name="Normal 9 4 2 9 2" xfId="16185"/>
    <cellStyle name="Normal 9 4 3" xfId="683"/>
    <cellStyle name="Normal 9 4 3 2" xfId="684"/>
    <cellStyle name="Normal 9 4 3 2 2" xfId="685"/>
    <cellStyle name="Normal 9 4 3 2 2 2" xfId="1985"/>
    <cellStyle name="Normal 9 4 3 2 2 2 2" xfId="7067"/>
    <cellStyle name="Normal 9 4 3 2 2 2 2 2" xfId="16220"/>
    <cellStyle name="Normal 9 4 3 2 2 2 3" xfId="11139"/>
    <cellStyle name="Normal 9 4 3 2 2 3" xfId="3470"/>
    <cellStyle name="Normal 9 4 3 2 2 3 2" xfId="7068"/>
    <cellStyle name="Normal 9 4 3 2 2 3 2 2" xfId="16221"/>
    <cellStyle name="Normal 9 4 3 2 2 3 3" xfId="12624"/>
    <cellStyle name="Normal 9 4 3 2 2 4" xfId="1433"/>
    <cellStyle name="Normal 9 4 3 2 2 4 2" xfId="7069"/>
    <cellStyle name="Normal 9 4 3 2 2 4 2 2" xfId="16222"/>
    <cellStyle name="Normal 9 4 3 2 2 4 3" xfId="10587"/>
    <cellStyle name="Normal 9 4 3 2 2 5" xfId="7066"/>
    <cellStyle name="Normal 9 4 3 2 2 5 2" xfId="16219"/>
    <cellStyle name="Normal 9 4 3 2 2 6" xfId="9842"/>
    <cellStyle name="Normal 9 4 3 2 3" xfId="1984"/>
    <cellStyle name="Normal 9 4 3 2 3 2" xfId="7070"/>
    <cellStyle name="Normal 9 4 3 2 3 2 2" xfId="16223"/>
    <cellStyle name="Normal 9 4 3 2 3 3" xfId="11138"/>
    <cellStyle name="Normal 9 4 3 2 4" xfId="3469"/>
    <cellStyle name="Normal 9 4 3 2 4 2" xfId="7071"/>
    <cellStyle name="Normal 9 4 3 2 4 2 2" xfId="16224"/>
    <cellStyle name="Normal 9 4 3 2 4 3" xfId="12623"/>
    <cellStyle name="Normal 9 4 3 2 5" xfId="1432"/>
    <cellStyle name="Normal 9 4 3 2 5 2" xfId="7072"/>
    <cellStyle name="Normal 9 4 3 2 5 2 2" xfId="16225"/>
    <cellStyle name="Normal 9 4 3 2 5 3" xfId="10586"/>
    <cellStyle name="Normal 9 4 3 2 6" xfId="7065"/>
    <cellStyle name="Normal 9 4 3 2 6 2" xfId="16218"/>
    <cellStyle name="Normal 9 4 3 2 7" xfId="9841"/>
    <cellStyle name="Normal 9 4 3 3" xfId="686"/>
    <cellStyle name="Normal 9 4 3 3 2" xfId="1986"/>
    <cellStyle name="Normal 9 4 3 3 2 2" xfId="7074"/>
    <cellStyle name="Normal 9 4 3 3 2 2 2" xfId="16227"/>
    <cellStyle name="Normal 9 4 3 3 2 3" xfId="11140"/>
    <cellStyle name="Normal 9 4 3 3 3" xfId="3471"/>
    <cellStyle name="Normal 9 4 3 3 3 2" xfId="7075"/>
    <cellStyle name="Normal 9 4 3 3 3 2 2" xfId="16228"/>
    <cellStyle name="Normal 9 4 3 3 3 3" xfId="12625"/>
    <cellStyle name="Normal 9 4 3 3 4" xfId="1434"/>
    <cellStyle name="Normal 9 4 3 3 4 2" xfId="7076"/>
    <cellStyle name="Normal 9 4 3 3 4 2 2" xfId="16229"/>
    <cellStyle name="Normal 9 4 3 3 4 3" xfId="10588"/>
    <cellStyle name="Normal 9 4 3 3 5" xfId="7073"/>
    <cellStyle name="Normal 9 4 3 3 5 2" xfId="16226"/>
    <cellStyle name="Normal 9 4 3 3 6" xfId="9843"/>
    <cellStyle name="Normal 9 4 3 4" xfId="1983"/>
    <cellStyle name="Normal 9 4 3 4 2" xfId="7077"/>
    <cellStyle name="Normal 9 4 3 4 2 2" xfId="16230"/>
    <cellStyle name="Normal 9 4 3 4 3" xfId="11137"/>
    <cellStyle name="Normal 9 4 3 5" xfId="3468"/>
    <cellStyle name="Normal 9 4 3 5 2" xfId="7078"/>
    <cellStyle name="Normal 9 4 3 5 2 2" xfId="16231"/>
    <cellStyle name="Normal 9 4 3 5 3" xfId="12622"/>
    <cellStyle name="Normal 9 4 3 6" xfId="1431"/>
    <cellStyle name="Normal 9 4 3 6 2" xfId="7079"/>
    <cellStyle name="Normal 9 4 3 6 2 2" xfId="16232"/>
    <cellStyle name="Normal 9 4 3 6 3" xfId="10585"/>
    <cellStyle name="Normal 9 4 3 7" xfId="7064"/>
    <cellStyle name="Normal 9 4 3 7 2" xfId="16217"/>
    <cellStyle name="Normal 9 4 3 8" xfId="9840"/>
    <cellStyle name="Normal 9 4 4" xfId="687"/>
    <cellStyle name="Normal 9 4 4 2" xfId="688"/>
    <cellStyle name="Normal 9 4 4 2 2" xfId="1988"/>
    <cellStyle name="Normal 9 4 4 2 2 2" xfId="7082"/>
    <cellStyle name="Normal 9 4 4 2 2 2 2" xfId="16235"/>
    <cellStyle name="Normal 9 4 4 2 2 3" xfId="11142"/>
    <cellStyle name="Normal 9 4 4 2 3" xfId="3473"/>
    <cellStyle name="Normal 9 4 4 2 3 2" xfId="7083"/>
    <cellStyle name="Normal 9 4 4 2 3 2 2" xfId="16236"/>
    <cellStyle name="Normal 9 4 4 2 3 3" xfId="12627"/>
    <cellStyle name="Normal 9 4 4 2 4" xfId="1436"/>
    <cellStyle name="Normal 9 4 4 2 4 2" xfId="7084"/>
    <cellStyle name="Normal 9 4 4 2 4 2 2" xfId="16237"/>
    <cellStyle name="Normal 9 4 4 2 4 3" xfId="10590"/>
    <cellStyle name="Normal 9 4 4 2 5" xfId="7081"/>
    <cellStyle name="Normal 9 4 4 2 5 2" xfId="16234"/>
    <cellStyle name="Normal 9 4 4 2 6" xfId="9845"/>
    <cellStyle name="Normal 9 4 4 3" xfId="1987"/>
    <cellStyle name="Normal 9 4 4 3 2" xfId="7085"/>
    <cellStyle name="Normal 9 4 4 3 2 2" xfId="16238"/>
    <cellStyle name="Normal 9 4 4 3 3" xfId="11141"/>
    <cellStyle name="Normal 9 4 4 4" xfId="3472"/>
    <cellStyle name="Normal 9 4 4 4 2" xfId="7086"/>
    <cellStyle name="Normal 9 4 4 4 2 2" xfId="16239"/>
    <cellStyle name="Normal 9 4 4 4 3" xfId="12626"/>
    <cellStyle name="Normal 9 4 4 5" xfId="1435"/>
    <cellStyle name="Normal 9 4 4 5 2" xfId="7087"/>
    <cellStyle name="Normal 9 4 4 5 2 2" xfId="16240"/>
    <cellStyle name="Normal 9 4 4 5 3" xfId="10589"/>
    <cellStyle name="Normal 9 4 4 6" xfId="7080"/>
    <cellStyle name="Normal 9 4 4 6 2" xfId="16233"/>
    <cellStyle name="Normal 9 4 4 7" xfId="9844"/>
    <cellStyle name="Normal 9 4 5" xfId="689"/>
    <cellStyle name="Normal 9 4 5 2" xfId="1989"/>
    <cellStyle name="Normal 9 4 5 2 2" xfId="7089"/>
    <cellStyle name="Normal 9 4 5 2 2 2" xfId="16242"/>
    <cellStyle name="Normal 9 4 5 2 3" xfId="11143"/>
    <cellStyle name="Normal 9 4 5 3" xfId="3474"/>
    <cellStyle name="Normal 9 4 5 3 2" xfId="7090"/>
    <cellStyle name="Normal 9 4 5 3 2 2" xfId="16243"/>
    <cellStyle name="Normal 9 4 5 3 3" xfId="12628"/>
    <cellStyle name="Normal 9 4 5 4" xfId="1437"/>
    <cellStyle name="Normal 9 4 5 4 2" xfId="7091"/>
    <cellStyle name="Normal 9 4 5 4 2 2" xfId="16244"/>
    <cellStyle name="Normal 9 4 5 4 3" xfId="10591"/>
    <cellStyle name="Normal 9 4 5 5" xfId="7088"/>
    <cellStyle name="Normal 9 4 5 5 2" xfId="16241"/>
    <cellStyle name="Normal 9 4 5 6" xfId="9846"/>
    <cellStyle name="Normal 9 4 6" xfId="690"/>
    <cellStyle name="Normal 9 4 7" xfId="1974"/>
    <cellStyle name="Normal 9 4 7 2" xfId="7092"/>
    <cellStyle name="Normal 9 4 7 2 2" xfId="16245"/>
    <cellStyle name="Normal 9 4 7 3" xfId="11128"/>
    <cellStyle name="Normal 9 4 8" xfId="3459"/>
    <cellStyle name="Normal 9 4 8 2" xfId="7093"/>
    <cellStyle name="Normal 9 4 8 2 2" xfId="16246"/>
    <cellStyle name="Normal 9 4 8 3" xfId="12613"/>
    <cellStyle name="Normal 9 4 9" xfId="1422"/>
    <cellStyle name="Normal 9 4 9 2" xfId="7094"/>
    <cellStyle name="Normal 9 4 9 2 2" xfId="16247"/>
    <cellStyle name="Normal 9 4 9 3" xfId="10576"/>
    <cellStyle name="Normal 9 5" xfId="691"/>
    <cellStyle name="Normal 9 5 10" xfId="7095"/>
    <cellStyle name="Normal 9 5 10 2" xfId="16248"/>
    <cellStyle name="Normal 9 5 11" xfId="9848"/>
    <cellStyle name="Normal 9 5 2" xfId="692"/>
    <cellStyle name="Normal 9 5 2 2" xfId="693"/>
    <cellStyle name="Normal 9 5 2 2 2" xfId="694"/>
    <cellStyle name="Normal 9 5 2 2 2 2" xfId="1993"/>
    <cellStyle name="Normal 9 5 2 2 2 2 2" xfId="7099"/>
    <cellStyle name="Normal 9 5 2 2 2 2 2 2" xfId="16252"/>
    <cellStyle name="Normal 9 5 2 2 2 2 3" xfId="11147"/>
    <cellStyle name="Normal 9 5 2 2 2 3" xfId="3478"/>
    <cellStyle name="Normal 9 5 2 2 2 3 2" xfId="7100"/>
    <cellStyle name="Normal 9 5 2 2 2 3 2 2" xfId="16253"/>
    <cellStyle name="Normal 9 5 2 2 2 3 3" xfId="12632"/>
    <cellStyle name="Normal 9 5 2 2 2 4" xfId="1441"/>
    <cellStyle name="Normal 9 5 2 2 2 4 2" xfId="7101"/>
    <cellStyle name="Normal 9 5 2 2 2 4 2 2" xfId="16254"/>
    <cellStyle name="Normal 9 5 2 2 2 4 3" xfId="10595"/>
    <cellStyle name="Normal 9 5 2 2 2 5" xfId="7098"/>
    <cellStyle name="Normal 9 5 2 2 2 5 2" xfId="16251"/>
    <cellStyle name="Normal 9 5 2 2 2 6" xfId="9851"/>
    <cellStyle name="Normal 9 5 2 2 3" xfId="1992"/>
    <cellStyle name="Normal 9 5 2 2 3 2" xfId="7102"/>
    <cellStyle name="Normal 9 5 2 2 3 2 2" xfId="16255"/>
    <cellStyle name="Normal 9 5 2 2 3 3" xfId="11146"/>
    <cellStyle name="Normal 9 5 2 2 4" xfId="3477"/>
    <cellStyle name="Normal 9 5 2 2 4 2" xfId="7103"/>
    <cellStyle name="Normal 9 5 2 2 4 2 2" xfId="16256"/>
    <cellStyle name="Normal 9 5 2 2 4 3" xfId="12631"/>
    <cellStyle name="Normal 9 5 2 2 5" xfId="1440"/>
    <cellStyle name="Normal 9 5 2 2 5 2" xfId="7104"/>
    <cellStyle name="Normal 9 5 2 2 5 2 2" xfId="16257"/>
    <cellStyle name="Normal 9 5 2 2 5 3" xfId="10594"/>
    <cellStyle name="Normal 9 5 2 2 6" xfId="7097"/>
    <cellStyle name="Normal 9 5 2 2 6 2" xfId="16250"/>
    <cellStyle name="Normal 9 5 2 2 7" xfId="9850"/>
    <cellStyle name="Normal 9 5 2 3" xfId="695"/>
    <cellStyle name="Normal 9 5 2 3 2" xfId="1994"/>
    <cellStyle name="Normal 9 5 2 3 2 2" xfId="7106"/>
    <cellStyle name="Normal 9 5 2 3 2 2 2" xfId="16259"/>
    <cellStyle name="Normal 9 5 2 3 2 3" xfId="11148"/>
    <cellStyle name="Normal 9 5 2 3 3" xfId="3479"/>
    <cellStyle name="Normal 9 5 2 3 3 2" xfId="7107"/>
    <cellStyle name="Normal 9 5 2 3 3 2 2" xfId="16260"/>
    <cellStyle name="Normal 9 5 2 3 3 3" xfId="12633"/>
    <cellStyle name="Normal 9 5 2 3 4" xfId="1442"/>
    <cellStyle name="Normal 9 5 2 3 4 2" xfId="7108"/>
    <cellStyle name="Normal 9 5 2 3 4 2 2" xfId="16261"/>
    <cellStyle name="Normal 9 5 2 3 4 3" xfId="10596"/>
    <cellStyle name="Normal 9 5 2 3 5" xfId="7105"/>
    <cellStyle name="Normal 9 5 2 3 5 2" xfId="16258"/>
    <cellStyle name="Normal 9 5 2 3 6" xfId="9852"/>
    <cellStyle name="Normal 9 5 2 4" xfId="1991"/>
    <cellStyle name="Normal 9 5 2 4 2" xfId="7109"/>
    <cellStyle name="Normal 9 5 2 4 2 2" xfId="16262"/>
    <cellStyle name="Normal 9 5 2 4 3" xfId="11145"/>
    <cellStyle name="Normal 9 5 2 5" xfId="3476"/>
    <cellStyle name="Normal 9 5 2 5 2" xfId="7110"/>
    <cellStyle name="Normal 9 5 2 5 2 2" xfId="16263"/>
    <cellStyle name="Normal 9 5 2 5 3" xfId="12630"/>
    <cellStyle name="Normal 9 5 2 6" xfId="1439"/>
    <cellStyle name="Normal 9 5 2 6 2" xfId="7111"/>
    <cellStyle name="Normal 9 5 2 6 2 2" xfId="16264"/>
    <cellStyle name="Normal 9 5 2 6 3" xfId="10593"/>
    <cellStyle name="Normal 9 5 2 7" xfId="7096"/>
    <cellStyle name="Normal 9 5 2 7 2" xfId="16249"/>
    <cellStyle name="Normal 9 5 2 8" xfId="9849"/>
    <cellStyle name="Normal 9 5 3" xfId="696"/>
    <cellStyle name="Normal 9 5 3 2" xfId="697"/>
    <cellStyle name="Normal 9 5 3 2 2" xfId="698"/>
    <cellStyle name="Normal 9 5 3 2 2 2" xfId="1997"/>
    <cellStyle name="Normal 9 5 3 2 2 2 2" xfId="7115"/>
    <cellStyle name="Normal 9 5 3 2 2 2 2 2" xfId="16268"/>
    <cellStyle name="Normal 9 5 3 2 2 2 3" xfId="11151"/>
    <cellStyle name="Normal 9 5 3 2 2 3" xfId="3482"/>
    <cellStyle name="Normal 9 5 3 2 2 3 2" xfId="7116"/>
    <cellStyle name="Normal 9 5 3 2 2 3 2 2" xfId="16269"/>
    <cellStyle name="Normal 9 5 3 2 2 3 3" xfId="12636"/>
    <cellStyle name="Normal 9 5 3 2 2 4" xfId="1445"/>
    <cellStyle name="Normal 9 5 3 2 2 4 2" xfId="7117"/>
    <cellStyle name="Normal 9 5 3 2 2 4 2 2" xfId="16270"/>
    <cellStyle name="Normal 9 5 3 2 2 4 3" xfId="10599"/>
    <cellStyle name="Normal 9 5 3 2 2 5" xfId="7114"/>
    <cellStyle name="Normal 9 5 3 2 2 5 2" xfId="16267"/>
    <cellStyle name="Normal 9 5 3 2 2 6" xfId="9855"/>
    <cellStyle name="Normal 9 5 3 2 3" xfId="1996"/>
    <cellStyle name="Normal 9 5 3 2 3 2" xfId="7118"/>
    <cellStyle name="Normal 9 5 3 2 3 2 2" xfId="16271"/>
    <cellStyle name="Normal 9 5 3 2 3 3" xfId="11150"/>
    <cellStyle name="Normal 9 5 3 2 4" xfId="3481"/>
    <cellStyle name="Normal 9 5 3 2 4 2" xfId="7119"/>
    <cellStyle name="Normal 9 5 3 2 4 2 2" xfId="16272"/>
    <cellStyle name="Normal 9 5 3 2 4 3" xfId="12635"/>
    <cellStyle name="Normal 9 5 3 2 5" xfId="1444"/>
    <cellStyle name="Normal 9 5 3 2 5 2" xfId="7120"/>
    <cellStyle name="Normal 9 5 3 2 5 2 2" xfId="16273"/>
    <cellStyle name="Normal 9 5 3 2 5 3" xfId="10598"/>
    <cellStyle name="Normal 9 5 3 2 6" xfId="7113"/>
    <cellStyle name="Normal 9 5 3 2 6 2" xfId="16266"/>
    <cellStyle name="Normal 9 5 3 2 7" xfId="9854"/>
    <cellStyle name="Normal 9 5 3 3" xfId="699"/>
    <cellStyle name="Normal 9 5 3 3 2" xfId="1998"/>
    <cellStyle name="Normal 9 5 3 3 2 2" xfId="7122"/>
    <cellStyle name="Normal 9 5 3 3 2 2 2" xfId="16275"/>
    <cellStyle name="Normal 9 5 3 3 2 3" xfId="11152"/>
    <cellStyle name="Normal 9 5 3 3 3" xfId="3483"/>
    <cellStyle name="Normal 9 5 3 3 3 2" xfId="7123"/>
    <cellStyle name="Normal 9 5 3 3 3 2 2" xfId="16276"/>
    <cellStyle name="Normal 9 5 3 3 3 3" xfId="12637"/>
    <cellStyle name="Normal 9 5 3 3 4" xfId="1446"/>
    <cellStyle name="Normal 9 5 3 3 4 2" xfId="7124"/>
    <cellStyle name="Normal 9 5 3 3 4 2 2" xfId="16277"/>
    <cellStyle name="Normal 9 5 3 3 4 3" xfId="10600"/>
    <cellStyle name="Normal 9 5 3 3 5" xfId="7121"/>
    <cellStyle name="Normal 9 5 3 3 5 2" xfId="16274"/>
    <cellStyle name="Normal 9 5 3 3 6" xfId="9856"/>
    <cellStyle name="Normal 9 5 3 4" xfId="1995"/>
    <cellStyle name="Normal 9 5 3 4 2" xfId="7125"/>
    <cellStyle name="Normal 9 5 3 4 2 2" xfId="16278"/>
    <cellStyle name="Normal 9 5 3 4 3" xfId="11149"/>
    <cellStyle name="Normal 9 5 3 5" xfId="3480"/>
    <cellStyle name="Normal 9 5 3 5 2" xfId="7126"/>
    <cellStyle name="Normal 9 5 3 5 2 2" xfId="16279"/>
    <cellStyle name="Normal 9 5 3 5 3" xfId="12634"/>
    <cellStyle name="Normal 9 5 3 6" xfId="1443"/>
    <cellStyle name="Normal 9 5 3 6 2" xfId="7127"/>
    <cellStyle name="Normal 9 5 3 6 2 2" xfId="16280"/>
    <cellStyle name="Normal 9 5 3 6 3" xfId="10597"/>
    <cellStyle name="Normal 9 5 3 7" xfId="7112"/>
    <cellStyle name="Normal 9 5 3 7 2" xfId="16265"/>
    <cellStyle name="Normal 9 5 3 8" xfId="9853"/>
    <cellStyle name="Normal 9 5 4" xfId="700"/>
    <cellStyle name="Normal 9 5 4 2" xfId="701"/>
    <cellStyle name="Normal 9 5 4 2 2" xfId="2000"/>
    <cellStyle name="Normal 9 5 4 2 2 2" xfId="7130"/>
    <cellStyle name="Normal 9 5 4 2 2 2 2" xfId="16283"/>
    <cellStyle name="Normal 9 5 4 2 2 3" xfId="11154"/>
    <cellStyle name="Normal 9 5 4 2 3" xfId="3485"/>
    <cellStyle name="Normal 9 5 4 2 3 2" xfId="7131"/>
    <cellStyle name="Normal 9 5 4 2 3 2 2" xfId="16284"/>
    <cellStyle name="Normal 9 5 4 2 3 3" xfId="12639"/>
    <cellStyle name="Normal 9 5 4 2 4" xfId="1448"/>
    <cellStyle name="Normal 9 5 4 2 4 2" xfId="7132"/>
    <cellStyle name="Normal 9 5 4 2 4 2 2" xfId="16285"/>
    <cellStyle name="Normal 9 5 4 2 4 3" xfId="10602"/>
    <cellStyle name="Normal 9 5 4 2 5" xfId="7129"/>
    <cellStyle name="Normal 9 5 4 2 5 2" xfId="16282"/>
    <cellStyle name="Normal 9 5 4 2 6" xfId="9858"/>
    <cellStyle name="Normal 9 5 4 3" xfId="1999"/>
    <cellStyle name="Normal 9 5 4 3 2" xfId="7133"/>
    <cellStyle name="Normal 9 5 4 3 2 2" xfId="16286"/>
    <cellStyle name="Normal 9 5 4 3 3" xfId="11153"/>
    <cellStyle name="Normal 9 5 4 4" xfId="3484"/>
    <cellStyle name="Normal 9 5 4 4 2" xfId="7134"/>
    <cellStyle name="Normal 9 5 4 4 2 2" xfId="16287"/>
    <cellStyle name="Normal 9 5 4 4 3" xfId="12638"/>
    <cellStyle name="Normal 9 5 4 5" xfId="1447"/>
    <cellStyle name="Normal 9 5 4 5 2" xfId="7135"/>
    <cellStyle name="Normal 9 5 4 5 2 2" xfId="16288"/>
    <cellStyle name="Normal 9 5 4 5 3" xfId="10601"/>
    <cellStyle name="Normal 9 5 4 6" xfId="7128"/>
    <cellStyle name="Normal 9 5 4 6 2" xfId="16281"/>
    <cellStyle name="Normal 9 5 4 7" xfId="9857"/>
    <cellStyle name="Normal 9 5 5" xfId="702"/>
    <cellStyle name="Normal 9 5 5 2" xfId="2001"/>
    <cellStyle name="Normal 9 5 5 2 2" xfId="7137"/>
    <cellStyle name="Normal 9 5 5 2 2 2" xfId="16290"/>
    <cellStyle name="Normal 9 5 5 2 3" xfId="11155"/>
    <cellStyle name="Normal 9 5 5 3" xfId="3486"/>
    <cellStyle name="Normal 9 5 5 3 2" xfId="7138"/>
    <cellStyle name="Normal 9 5 5 3 2 2" xfId="16291"/>
    <cellStyle name="Normal 9 5 5 3 3" xfId="12640"/>
    <cellStyle name="Normal 9 5 5 4" xfId="1449"/>
    <cellStyle name="Normal 9 5 5 4 2" xfId="7139"/>
    <cellStyle name="Normal 9 5 5 4 2 2" xfId="16292"/>
    <cellStyle name="Normal 9 5 5 4 3" xfId="10603"/>
    <cellStyle name="Normal 9 5 5 5" xfId="7136"/>
    <cellStyle name="Normal 9 5 5 5 2" xfId="16289"/>
    <cellStyle name="Normal 9 5 5 6" xfId="9859"/>
    <cellStyle name="Normal 9 5 6" xfId="703"/>
    <cellStyle name="Normal 9 5 7" xfId="1990"/>
    <cellStyle name="Normal 9 5 7 2" xfId="7140"/>
    <cellStyle name="Normal 9 5 7 2 2" xfId="16293"/>
    <cellStyle name="Normal 9 5 7 3" xfId="11144"/>
    <cellStyle name="Normal 9 5 8" xfId="3475"/>
    <cellStyle name="Normal 9 5 8 2" xfId="7141"/>
    <cellStyle name="Normal 9 5 8 2 2" xfId="16294"/>
    <cellStyle name="Normal 9 5 8 3" xfId="12629"/>
    <cellStyle name="Normal 9 5 9" xfId="1438"/>
    <cellStyle name="Normal 9 5 9 2" xfId="7142"/>
    <cellStyle name="Normal 9 5 9 2 2" xfId="16295"/>
    <cellStyle name="Normal 9 5 9 3" xfId="10592"/>
    <cellStyle name="Normal 9 6" xfId="704"/>
    <cellStyle name="Normal 9 6 10" xfId="9861"/>
    <cellStyle name="Normal 9 6 2" xfId="705"/>
    <cellStyle name="Normal 9 6 2 2" xfId="706"/>
    <cellStyle name="Normal 9 6 2 2 2" xfId="707"/>
    <cellStyle name="Normal 9 6 2 2 2 2" xfId="2005"/>
    <cellStyle name="Normal 9 6 2 2 2 2 2" xfId="7147"/>
    <cellStyle name="Normal 9 6 2 2 2 2 2 2" xfId="16300"/>
    <cellStyle name="Normal 9 6 2 2 2 2 3" xfId="11159"/>
    <cellStyle name="Normal 9 6 2 2 2 3" xfId="3490"/>
    <cellStyle name="Normal 9 6 2 2 2 3 2" xfId="7148"/>
    <cellStyle name="Normal 9 6 2 2 2 3 2 2" xfId="16301"/>
    <cellStyle name="Normal 9 6 2 2 2 3 3" xfId="12644"/>
    <cellStyle name="Normal 9 6 2 2 2 4" xfId="1453"/>
    <cellStyle name="Normal 9 6 2 2 2 4 2" xfId="7149"/>
    <cellStyle name="Normal 9 6 2 2 2 4 2 2" xfId="16302"/>
    <cellStyle name="Normal 9 6 2 2 2 4 3" xfId="10607"/>
    <cellStyle name="Normal 9 6 2 2 2 5" xfId="7146"/>
    <cellStyle name="Normal 9 6 2 2 2 5 2" xfId="16299"/>
    <cellStyle name="Normal 9 6 2 2 2 6" xfId="9864"/>
    <cellStyle name="Normal 9 6 2 2 3" xfId="2004"/>
    <cellStyle name="Normal 9 6 2 2 3 2" xfId="7150"/>
    <cellStyle name="Normal 9 6 2 2 3 2 2" xfId="16303"/>
    <cellStyle name="Normal 9 6 2 2 3 3" xfId="11158"/>
    <cellStyle name="Normal 9 6 2 2 4" xfId="3489"/>
    <cellStyle name="Normal 9 6 2 2 4 2" xfId="7151"/>
    <cellStyle name="Normal 9 6 2 2 4 2 2" xfId="16304"/>
    <cellStyle name="Normal 9 6 2 2 4 3" xfId="12643"/>
    <cellStyle name="Normal 9 6 2 2 5" xfId="1452"/>
    <cellStyle name="Normal 9 6 2 2 5 2" xfId="7152"/>
    <cellStyle name="Normal 9 6 2 2 5 2 2" xfId="16305"/>
    <cellStyle name="Normal 9 6 2 2 5 3" xfId="10606"/>
    <cellStyle name="Normal 9 6 2 2 6" xfId="7145"/>
    <cellStyle name="Normal 9 6 2 2 6 2" xfId="16298"/>
    <cellStyle name="Normal 9 6 2 2 7" xfId="9863"/>
    <cellStyle name="Normal 9 6 2 3" xfId="708"/>
    <cellStyle name="Normal 9 6 2 3 2" xfId="2006"/>
    <cellStyle name="Normal 9 6 2 3 2 2" xfId="7154"/>
    <cellStyle name="Normal 9 6 2 3 2 2 2" xfId="16307"/>
    <cellStyle name="Normal 9 6 2 3 2 3" xfId="11160"/>
    <cellStyle name="Normal 9 6 2 3 3" xfId="3491"/>
    <cellStyle name="Normal 9 6 2 3 3 2" xfId="7155"/>
    <cellStyle name="Normal 9 6 2 3 3 2 2" xfId="16308"/>
    <cellStyle name="Normal 9 6 2 3 3 3" xfId="12645"/>
    <cellStyle name="Normal 9 6 2 3 4" xfId="1454"/>
    <cellStyle name="Normal 9 6 2 3 4 2" xfId="7156"/>
    <cellStyle name="Normal 9 6 2 3 4 2 2" xfId="16309"/>
    <cellStyle name="Normal 9 6 2 3 4 3" xfId="10608"/>
    <cellStyle name="Normal 9 6 2 3 5" xfId="7153"/>
    <cellStyle name="Normal 9 6 2 3 5 2" xfId="16306"/>
    <cellStyle name="Normal 9 6 2 3 6" xfId="9865"/>
    <cellStyle name="Normal 9 6 2 4" xfId="2003"/>
    <cellStyle name="Normal 9 6 2 4 2" xfId="7157"/>
    <cellStyle name="Normal 9 6 2 4 2 2" xfId="16310"/>
    <cellStyle name="Normal 9 6 2 4 3" xfId="11157"/>
    <cellStyle name="Normal 9 6 2 5" xfId="3488"/>
    <cellStyle name="Normal 9 6 2 5 2" xfId="7158"/>
    <cellStyle name="Normal 9 6 2 5 2 2" xfId="16311"/>
    <cellStyle name="Normal 9 6 2 5 3" xfId="12642"/>
    <cellStyle name="Normal 9 6 2 6" xfId="1451"/>
    <cellStyle name="Normal 9 6 2 6 2" xfId="7159"/>
    <cellStyle name="Normal 9 6 2 6 2 2" xfId="16312"/>
    <cellStyle name="Normal 9 6 2 6 3" xfId="10605"/>
    <cellStyle name="Normal 9 6 2 7" xfId="7144"/>
    <cellStyle name="Normal 9 6 2 7 2" xfId="16297"/>
    <cellStyle name="Normal 9 6 2 8" xfId="9862"/>
    <cellStyle name="Normal 9 6 3" xfId="709"/>
    <cellStyle name="Normal 9 6 3 2" xfId="710"/>
    <cellStyle name="Normal 9 6 3 2 2" xfId="2008"/>
    <cellStyle name="Normal 9 6 3 2 2 2" xfId="7162"/>
    <cellStyle name="Normal 9 6 3 2 2 2 2" xfId="16315"/>
    <cellStyle name="Normal 9 6 3 2 2 3" xfId="11162"/>
    <cellStyle name="Normal 9 6 3 2 3" xfId="3493"/>
    <cellStyle name="Normal 9 6 3 2 3 2" xfId="7163"/>
    <cellStyle name="Normal 9 6 3 2 3 2 2" xfId="16316"/>
    <cellStyle name="Normal 9 6 3 2 3 3" xfId="12647"/>
    <cellStyle name="Normal 9 6 3 2 4" xfId="1456"/>
    <cellStyle name="Normal 9 6 3 2 4 2" xfId="7164"/>
    <cellStyle name="Normal 9 6 3 2 4 2 2" xfId="16317"/>
    <cellStyle name="Normal 9 6 3 2 4 3" xfId="10610"/>
    <cellStyle name="Normal 9 6 3 2 5" xfId="7161"/>
    <cellStyle name="Normal 9 6 3 2 5 2" xfId="16314"/>
    <cellStyle name="Normal 9 6 3 2 6" xfId="9867"/>
    <cellStyle name="Normal 9 6 3 3" xfId="2007"/>
    <cellStyle name="Normal 9 6 3 3 2" xfId="7165"/>
    <cellStyle name="Normal 9 6 3 3 2 2" xfId="16318"/>
    <cellStyle name="Normal 9 6 3 3 3" xfId="11161"/>
    <cellStyle name="Normal 9 6 3 4" xfId="3492"/>
    <cellStyle name="Normal 9 6 3 4 2" xfId="7166"/>
    <cellStyle name="Normal 9 6 3 4 2 2" xfId="16319"/>
    <cellStyle name="Normal 9 6 3 4 3" xfId="12646"/>
    <cellStyle name="Normal 9 6 3 5" xfId="1455"/>
    <cellStyle name="Normal 9 6 3 5 2" xfId="7167"/>
    <cellStyle name="Normal 9 6 3 5 2 2" xfId="16320"/>
    <cellStyle name="Normal 9 6 3 5 3" xfId="10609"/>
    <cellStyle name="Normal 9 6 3 6" xfId="7160"/>
    <cellStyle name="Normal 9 6 3 6 2" xfId="16313"/>
    <cellStyle name="Normal 9 6 3 7" xfId="9866"/>
    <cellStyle name="Normal 9 6 4" xfId="711"/>
    <cellStyle name="Normal 9 6 4 2" xfId="2009"/>
    <cellStyle name="Normal 9 6 4 2 2" xfId="7169"/>
    <cellStyle name="Normal 9 6 4 2 2 2" xfId="16322"/>
    <cellStyle name="Normal 9 6 4 2 3" xfId="11163"/>
    <cellStyle name="Normal 9 6 4 3" xfId="3494"/>
    <cellStyle name="Normal 9 6 4 3 2" xfId="7170"/>
    <cellStyle name="Normal 9 6 4 3 2 2" xfId="16323"/>
    <cellStyle name="Normal 9 6 4 3 3" xfId="12648"/>
    <cellStyle name="Normal 9 6 4 4" xfId="1457"/>
    <cellStyle name="Normal 9 6 4 4 2" xfId="7171"/>
    <cellStyle name="Normal 9 6 4 4 2 2" xfId="16324"/>
    <cellStyle name="Normal 9 6 4 4 3" xfId="10611"/>
    <cellStyle name="Normal 9 6 4 5" xfId="7168"/>
    <cellStyle name="Normal 9 6 4 5 2" xfId="16321"/>
    <cellStyle name="Normal 9 6 4 6" xfId="9868"/>
    <cellStyle name="Normal 9 6 5" xfId="712"/>
    <cellStyle name="Normal 9 6 6" xfId="2002"/>
    <cellStyle name="Normal 9 6 6 2" xfId="7172"/>
    <cellStyle name="Normal 9 6 6 2 2" xfId="16325"/>
    <cellStyle name="Normal 9 6 6 3" xfId="11156"/>
    <cellStyle name="Normal 9 6 7" xfId="3487"/>
    <cellStyle name="Normal 9 6 7 2" xfId="7173"/>
    <cellStyle name="Normal 9 6 7 2 2" xfId="16326"/>
    <cellStyle name="Normal 9 6 7 3" xfId="12641"/>
    <cellStyle name="Normal 9 6 8" xfId="1450"/>
    <cellStyle name="Normal 9 6 8 2" xfId="7174"/>
    <cellStyle name="Normal 9 6 8 2 2" xfId="16327"/>
    <cellStyle name="Normal 9 6 8 3" xfId="10604"/>
    <cellStyle name="Normal 9 6 9" xfId="7143"/>
    <cellStyle name="Normal 9 6 9 2" xfId="16296"/>
    <cellStyle name="Normal 9 7" xfId="713"/>
    <cellStyle name="Normal 9 7 2" xfId="714"/>
    <cellStyle name="Normal 9 7 2 2" xfId="715"/>
    <cellStyle name="Normal 9 7 2 2 2" xfId="2012"/>
    <cellStyle name="Normal 9 7 2 2 2 2" xfId="7178"/>
    <cellStyle name="Normal 9 7 2 2 2 2 2" xfId="16331"/>
    <cellStyle name="Normal 9 7 2 2 2 3" xfId="11166"/>
    <cellStyle name="Normal 9 7 2 2 3" xfId="3497"/>
    <cellStyle name="Normal 9 7 2 2 3 2" xfId="7179"/>
    <cellStyle name="Normal 9 7 2 2 3 2 2" xfId="16332"/>
    <cellStyle name="Normal 9 7 2 2 3 3" xfId="12651"/>
    <cellStyle name="Normal 9 7 2 2 4" xfId="1460"/>
    <cellStyle name="Normal 9 7 2 2 4 2" xfId="7180"/>
    <cellStyle name="Normal 9 7 2 2 4 2 2" xfId="16333"/>
    <cellStyle name="Normal 9 7 2 2 4 3" xfId="10614"/>
    <cellStyle name="Normal 9 7 2 2 5" xfId="7177"/>
    <cellStyle name="Normal 9 7 2 2 5 2" xfId="16330"/>
    <cellStyle name="Normal 9 7 2 2 6" xfId="9872"/>
    <cellStyle name="Normal 9 7 2 3" xfId="2011"/>
    <cellStyle name="Normal 9 7 2 3 2" xfId="7181"/>
    <cellStyle name="Normal 9 7 2 3 2 2" xfId="16334"/>
    <cellStyle name="Normal 9 7 2 3 3" xfId="11165"/>
    <cellStyle name="Normal 9 7 2 4" xfId="3496"/>
    <cellStyle name="Normal 9 7 2 4 2" xfId="7182"/>
    <cellStyle name="Normal 9 7 2 4 2 2" xfId="16335"/>
    <cellStyle name="Normal 9 7 2 4 3" xfId="12650"/>
    <cellStyle name="Normal 9 7 2 5" xfId="1459"/>
    <cellStyle name="Normal 9 7 2 5 2" xfId="7183"/>
    <cellStyle name="Normal 9 7 2 5 2 2" xfId="16336"/>
    <cellStyle name="Normal 9 7 2 5 3" xfId="10613"/>
    <cellStyle name="Normal 9 7 2 6" xfId="7176"/>
    <cellStyle name="Normal 9 7 2 6 2" xfId="16329"/>
    <cellStyle name="Normal 9 7 2 7" xfId="9871"/>
    <cellStyle name="Normal 9 7 3" xfId="716"/>
    <cellStyle name="Normal 9 7 3 2" xfId="2013"/>
    <cellStyle name="Normal 9 7 3 2 2" xfId="7185"/>
    <cellStyle name="Normal 9 7 3 2 2 2" xfId="16338"/>
    <cellStyle name="Normal 9 7 3 2 3" xfId="11167"/>
    <cellStyle name="Normal 9 7 3 3" xfId="3498"/>
    <cellStyle name="Normal 9 7 3 3 2" xfId="7186"/>
    <cellStyle name="Normal 9 7 3 3 2 2" xfId="16339"/>
    <cellStyle name="Normal 9 7 3 3 3" xfId="12652"/>
    <cellStyle name="Normal 9 7 3 4" xfId="1461"/>
    <cellStyle name="Normal 9 7 3 4 2" xfId="7187"/>
    <cellStyle name="Normal 9 7 3 4 2 2" xfId="16340"/>
    <cellStyle name="Normal 9 7 3 4 3" xfId="10615"/>
    <cellStyle name="Normal 9 7 3 5" xfId="7184"/>
    <cellStyle name="Normal 9 7 3 5 2" xfId="16337"/>
    <cellStyle name="Normal 9 7 3 6" xfId="9873"/>
    <cellStyle name="Normal 9 7 4" xfId="717"/>
    <cellStyle name="Normal 9 7 5" xfId="2010"/>
    <cellStyle name="Normal 9 7 5 2" xfId="7188"/>
    <cellStyle name="Normal 9 7 5 2 2" xfId="16341"/>
    <cellStyle name="Normal 9 7 5 3" xfId="11164"/>
    <cellStyle name="Normal 9 7 6" xfId="3495"/>
    <cellStyle name="Normal 9 7 6 2" xfId="7189"/>
    <cellStyle name="Normal 9 7 6 2 2" xfId="16342"/>
    <cellStyle name="Normal 9 7 6 3" xfId="12649"/>
    <cellStyle name="Normal 9 7 7" xfId="1458"/>
    <cellStyle name="Normal 9 7 7 2" xfId="7190"/>
    <cellStyle name="Normal 9 7 7 2 2" xfId="16343"/>
    <cellStyle name="Normal 9 7 7 3" xfId="10612"/>
    <cellStyle name="Normal 9 7 8" xfId="7175"/>
    <cellStyle name="Normal 9 7 8 2" xfId="16328"/>
    <cellStyle name="Normal 9 7 9" xfId="9870"/>
    <cellStyle name="Normal 9 8" xfId="718"/>
    <cellStyle name="Normal 9 8 10" xfId="3211"/>
    <cellStyle name="Normal 9 8 10 2" xfId="7192"/>
    <cellStyle name="Normal 9 8 10 2 2" xfId="16345"/>
    <cellStyle name="Normal 9 8 10 3" xfId="12365"/>
    <cellStyle name="Normal 9 8 11" xfId="1462"/>
    <cellStyle name="Normal 9 8 11 2" xfId="7193"/>
    <cellStyle name="Normal 9 8 11 2 2" xfId="16346"/>
    <cellStyle name="Normal 9 8 11 3" xfId="10616"/>
    <cellStyle name="Normal 9 8 12" xfId="7191"/>
    <cellStyle name="Normal 9 8 12 2" xfId="16344"/>
    <cellStyle name="Normal 9 8 13" xfId="9875"/>
    <cellStyle name="Normal 9 8 2" xfId="719"/>
    <cellStyle name="Normal 9 8 2 2" xfId="720"/>
    <cellStyle name="Normal 9 8 2 2 2" xfId="721"/>
    <cellStyle name="Normal 9 8 2 2 2 2" xfId="2016"/>
    <cellStyle name="Normal 9 8 2 2 2 2 2" xfId="7197"/>
    <cellStyle name="Normal 9 8 2 2 2 2 2 2" xfId="16350"/>
    <cellStyle name="Normal 9 8 2 2 2 2 3" xfId="11170"/>
    <cellStyle name="Normal 9 8 2 2 2 3" xfId="3500"/>
    <cellStyle name="Normal 9 8 2 2 2 3 2" xfId="7198"/>
    <cellStyle name="Normal 9 8 2 2 2 3 2 2" xfId="16351"/>
    <cellStyle name="Normal 9 8 2 2 2 3 3" xfId="12654"/>
    <cellStyle name="Normal 9 8 2 2 2 4" xfId="1465"/>
    <cellStyle name="Normal 9 8 2 2 2 4 2" xfId="7199"/>
    <cellStyle name="Normal 9 8 2 2 2 4 2 2" xfId="16352"/>
    <cellStyle name="Normal 9 8 2 2 2 4 3" xfId="10619"/>
    <cellStyle name="Normal 9 8 2 2 2 5" xfId="7196"/>
    <cellStyle name="Normal 9 8 2 2 2 5 2" xfId="16349"/>
    <cellStyle name="Normal 9 8 2 2 2 6" xfId="9878"/>
    <cellStyle name="Normal 9 8 2 2 3" xfId="2015"/>
    <cellStyle name="Normal 9 8 2 2 3 2" xfId="7200"/>
    <cellStyle name="Normal 9 8 2 2 3 2 2" xfId="16353"/>
    <cellStyle name="Normal 9 8 2 2 3 3" xfId="11169"/>
    <cellStyle name="Normal 9 8 2 2 4" xfId="3499"/>
    <cellStyle name="Normal 9 8 2 2 4 2" xfId="7201"/>
    <cellStyle name="Normal 9 8 2 2 4 2 2" xfId="16354"/>
    <cellStyle name="Normal 9 8 2 2 4 3" xfId="12653"/>
    <cellStyle name="Normal 9 8 2 2 5" xfId="1464"/>
    <cellStyle name="Normal 9 8 2 2 5 2" xfId="7202"/>
    <cellStyle name="Normal 9 8 2 2 5 2 2" xfId="16355"/>
    <cellStyle name="Normal 9 8 2 2 5 3" xfId="10618"/>
    <cellStyle name="Normal 9 8 2 2 6" xfId="7195"/>
    <cellStyle name="Normal 9 8 2 2 6 2" xfId="16348"/>
    <cellStyle name="Normal 9 8 2 2 7" xfId="9877"/>
    <cellStyle name="Normal 9 8 2 3" xfId="722"/>
    <cellStyle name="Normal 9 8 2 3 2" xfId="2017"/>
    <cellStyle name="Normal 9 8 2 3 2 2" xfId="7204"/>
    <cellStyle name="Normal 9 8 2 3 2 2 2" xfId="16357"/>
    <cellStyle name="Normal 9 8 2 3 2 3" xfId="11171"/>
    <cellStyle name="Normal 9 8 2 3 3" xfId="3501"/>
    <cellStyle name="Normal 9 8 2 3 3 2" xfId="7205"/>
    <cellStyle name="Normal 9 8 2 3 3 2 2" xfId="16358"/>
    <cellStyle name="Normal 9 8 2 3 3 3" xfId="12655"/>
    <cellStyle name="Normal 9 8 2 3 4" xfId="1466"/>
    <cellStyle name="Normal 9 8 2 3 4 2" xfId="7206"/>
    <cellStyle name="Normal 9 8 2 3 4 2 2" xfId="16359"/>
    <cellStyle name="Normal 9 8 2 3 4 3" xfId="10620"/>
    <cellStyle name="Normal 9 8 2 3 5" xfId="7203"/>
    <cellStyle name="Normal 9 8 2 3 5 2" xfId="16356"/>
    <cellStyle name="Normal 9 8 2 3 6" xfId="9879"/>
    <cellStyle name="Normal 9 8 2 4" xfId="1161"/>
    <cellStyle name="Normal 9 8 2 4 2" xfId="3894"/>
    <cellStyle name="Normal 9 8 2 4 2 2" xfId="7208"/>
    <cellStyle name="Normal 9 8 2 4 2 2 2" xfId="16361"/>
    <cellStyle name="Normal 9 8 2 4 2 3" xfId="13048"/>
    <cellStyle name="Normal 9 8 2 4 3" xfId="2200"/>
    <cellStyle name="Normal 9 8 2 4 3 2" xfId="7209"/>
    <cellStyle name="Normal 9 8 2 4 3 2 2" xfId="16362"/>
    <cellStyle name="Normal 9 8 2 4 3 3" xfId="11354"/>
    <cellStyle name="Normal 9 8 2 4 4" xfId="7207"/>
    <cellStyle name="Normal 9 8 2 4 4 2" xfId="16360"/>
    <cellStyle name="Normal 9 8 2 4 5" xfId="10315"/>
    <cellStyle name="Normal 9 8 2 5" xfId="2014"/>
    <cellStyle name="Normal 9 8 2 5 2" xfId="7210"/>
    <cellStyle name="Normal 9 8 2 5 2 2" xfId="16363"/>
    <cellStyle name="Normal 9 8 2 5 3" xfId="11168"/>
    <cellStyle name="Normal 9 8 2 6" xfId="3216"/>
    <cellStyle name="Normal 9 8 2 6 2" xfId="7211"/>
    <cellStyle name="Normal 9 8 2 6 2 2" xfId="16364"/>
    <cellStyle name="Normal 9 8 2 6 3" xfId="12370"/>
    <cellStyle name="Normal 9 8 2 7" xfId="1463"/>
    <cellStyle name="Normal 9 8 2 7 2" xfId="7212"/>
    <cellStyle name="Normal 9 8 2 7 2 2" xfId="16365"/>
    <cellStyle name="Normal 9 8 2 7 3" xfId="10617"/>
    <cellStyle name="Normal 9 8 2 8" xfId="7194"/>
    <cellStyle name="Normal 9 8 2 8 2" xfId="16347"/>
    <cellStyle name="Normal 9 8 2 9" xfId="9876"/>
    <cellStyle name="Normal 9 8 3" xfId="723"/>
    <cellStyle name="Normal 9 8 3 2" xfId="724"/>
    <cellStyle name="Normal 9 8 3 2 2" xfId="725"/>
    <cellStyle name="Normal 9 8 3 2 2 2" xfId="2020"/>
    <cellStyle name="Normal 9 8 3 2 2 2 2" xfId="7216"/>
    <cellStyle name="Normal 9 8 3 2 2 2 2 2" xfId="16369"/>
    <cellStyle name="Normal 9 8 3 2 2 2 3" xfId="11174"/>
    <cellStyle name="Normal 9 8 3 2 2 3" xfId="3503"/>
    <cellStyle name="Normal 9 8 3 2 2 3 2" xfId="7217"/>
    <cellStyle name="Normal 9 8 3 2 2 3 2 2" xfId="16370"/>
    <cellStyle name="Normal 9 8 3 2 2 3 3" xfId="12657"/>
    <cellStyle name="Normal 9 8 3 2 2 4" xfId="1469"/>
    <cellStyle name="Normal 9 8 3 2 2 4 2" xfId="7218"/>
    <cellStyle name="Normal 9 8 3 2 2 4 2 2" xfId="16371"/>
    <cellStyle name="Normal 9 8 3 2 2 4 3" xfId="10623"/>
    <cellStyle name="Normal 9 8 3 2 2 5" xfId="7215"/>
    <cellStyle name="Normal 9 8 3 2 2 5 2" xfId="16368"/>
    <cellStyle name="Normal 9 8 3 2 2 6" xfId="9882"/>
    <cellStyle name="Normal 9 8 3 2 3" xfId="2019"/>
    <cellStyle name="Normal 9 8 3 2 3 2" xfId="7219"/>
    <cellStyle name="Normal 9 8 3 2 3 2 2" xfId="16372"/>
    <cellStyle name="Normal 9 8 3 2 3 3" xfId="11173"/>
    <cellStyle name="Normal 9 8 3 2 4" xfId="3502"/>
    <cellStyle name="Normal 9 8 3 2 4 2" xfId="7220"/>
    <cellStyle name="Normal 9 8 3 2 4 2 2" xfId="16373"/>
    <cellStyle name="Normal 9 8 3 2 4 3" xfId="12656"/>
    <cellStyle name="Normal 9 8 3 2 5" xfId="1468"/>
    <cellStyle name="Normal 9 8 3 2 5 2" xfId="7221"/>
    <cellStyle name="Normal 9 8 3 2 5 2 2" xfId="16374"/>
    <cellStyle name="Normal 9 8 3 2 5 3" xfId="10622"/>
    <cellStyle name="Normal 9 8 3 2 6" xfId="7214"/>
    <cellStyle name="Normal 9 8 3 2 6 2" xfId="16367"/>
    <cellStyle name="Normal 9 8 3 2 7" xfId="9881"/>
    <cellStyle name="Normal 9 8 3 3" xfId="726"/>
    <cellStyle name="Normal 9 8 3 3 2" xfId="2021"/>
    <cellStyle name="Normal 9 8 3 3 2 2" xfId="7223"/>
    <cellStyle name="Normal 9 8 3 3 2 2 2" xfId="16376"/>
    <cellStyle name="Normal 9 8 3 3 2 3" xfId="11175"/>
    <cellStyle name="Normal 9 8 3 3 3" xfId="3504"/>
    <cellStyle name="Normal 9 8 3 3 3 2" xfId="7224"/>
    <cellStyle name="Normal 9 8 3 3 3 2 2" xfId="16377"/>
    <cellStyle name="Normal 9 8 3 3 3 3" xfId="12658"/>
    <cellStyle name="Normal 9 8 3 3 4" xfId="1470"/>
    <cellStyle name="Normal 9 8 3 3 4 2" xfId="7225"/>
    <cellStyle name="Normal 9 8 3 3 4 2 2" xfId="16378"/>
    <cellStyle name="Normal 9 8 3 3 4 3" xfId="10624"/>
    <cellStyle name="Normal 9 8 3 3 5" xfId="7222"/>
    <cellStyle name="Normal 9 8 3 3 5 2" xfId="16375"/>
    <cellStyle name="Normal 9 8 3 3 6" xfId="9883"/>
    <cellStyle name="Normal 9 8 3 4" xfId="1162"/>
    <cellStyle name="Normal 9 8 3 4 2" xfId="3909"/>
    <cellStyle name="Normal 9 8 3 4 2 2" xfId="7227"/>
    <cellStyle name="Normal 9 8 3 4 2 2 2" xfId="16380"/>
    <cellStyle name="Normal 9 8 3 4 2 3" xfId="13063"/>
    <cellStyle name="Normal 9 8 3 4 3" xfId="2215"/>
    <cellStyle name="Normal 9 8 3 4 3 2" xfId="7228"/>
    <cellStyle name="Normal 9 8 3 4 3 2 2" xfId="16381"/>
    <cellStyle name="Normal 9 8 3 4 3 3" xfId="11369"/>
    <cellStyle name="Normal 9 8 3 4 4" xfId="7226"/>
    <cellStyle name="Normal 9 8 3 4 4 2" xfId="16379"/>
    <cellStyle name="Normal 9 8 3 4 5" xfId="10316"/>
    <cellStyle name="Normal 9 8 3 5" xfId="2018"/>
    <cellStyle name="Normal 9 8 3 5 2" xfId="7229"/>
    <cellStyle name="Normal 9 8 3 5 2 2" xfId="16382"/>
    <cellStyle name="Normal 9 8 3 5 3" xfId="11172"/>
    <cellStyle name="Normal 9 8 3 6" xfId="3224"/>
    <cellStyle name="Normal 9 8 3 6 2" xfId="7230"/>
    <cellStyle name="Normal 9 8 3 6 2 2" xfId="16383"/>
    <cellStyle name="Normal 9 8 3 6 3" xfId="12378"/>
    <cellStyle name="Normal 9 8 3 7" xfId="1467"/>
    <cellStyle name="Normal 9 8 3 7 2" xfId="7231"/>
    <cellStyle name="Normal 9 8 3 7 2 2" xfId="16384"/>
    <cellStyle name="Normal 9 8 3 7 3" xfId="10621"/>
    <cellStyle name="Normal 9 8 3 8" xfId="7213"/>
    <cellStyle name="Normal 9 8 3 8 2" xfId="16366"/>
    <cellStyle name="Normal 9 8 3 9" xfId="9880"/>
    <cellStyle name="Normal 9 8 4" xfId="727"/>
    <cellStyle name="Normal 9 8 4 2" xfId="728"/>
    <cellStyle name="Normal 9 8 4 2 2" xfId="2023"/>
    <cellStyle name="Normal 9 8 4 2 2 2" xfId="7234"/>
    <cellStyle name="Normal 9 8 4 2 2 2 2" xfId="16387"/>
    <cellStyle name="Normal 9 8 4 2 2 3" xfId="11177"/>
    <cellStyle name="Normal 9 8 4 2 3" xfId="3506"/>
    <cellStyle name="Normal 9 8 4 2 3 2" xfId="7235"/>
    <cellStyle name="Normal 9 8 4 2 3 2 2" xfId="16388"/>
    <cellStyle name="Normal 9 8 4 2 3 3" xfId="12660"/>
    <cellStyle name="Normal 9 8 4 2 4" xfId="1472"/>
    <cellStyle name="Normal 9 8 4 2 4 2" xfId="7236"/>
    <cellStyle name="Normal 9 8 4 2 4 2 2" xfId="16389"/>
    <cellStyle name="Normal 9 8 4 2 4 3" xfId="10626"/>
    <cellStyle name="Normal 9 8 4 2 5" xfId="7233"/>
    <cellStyle name="Normal 9 8 4 2 5 2" xfId="16386"/>
    <cellStyle name="Normal 9 8 4 2 6" xfId="9885"/>
    <cellStyle name="Normal 9 8 4 3" xfId="2022"/>
    <cellStyle name="Normal 9 8 4 3 2" xfId="7237"/>
    <cellStyle name="Normal 9 8 4 3 2 2" xfId="16390"/>
    <cellStyle name="Normal 9 8 4 3 3" xfId="11176"/>
    <cellStyle name="Normal 9 8 4 4" xfId="3505"/>
    <cellStyle name="Normal 9 8 4 4 2" xfId="7238"/>
    <cellStyle name="Normal 9 8 4 4 2 2" xfId="16391"/>
    <cellStyle name="Normal 9 8 4 4 3" xfId="12659"/>
    <cellStyle name="Normal 9 8 4 5" xfId="1471"/>
    <cellStyle name="Normal 9 8 4 5 2" xfId="7239"/>
    <cellStyle name="Normal 9 8 4 5 2 2" xfId="16392"/>
    <cellStyle name="Normal 9 8 4 5 3" xfId="10625"/>
    <cellStyle name="Normal 9 8 4 6" xfId="7232"/>
    <cellStyle name="Normal 9 8 4 6 2" xfId="16385"/>
    <cellStyle name="Normal 9 8 4 7" xfId="9884"/>
    <cellStyle name="Normal 9 8 5" xfId="729"/>
    <cellStyle name="Normal 9 8 5 2" xfId="2024"/>
    <cellStyle name="Normal 9 8 5 2 2" xfId="7241"/>
    <cellStyle name="Normal 9 8 5 2 2 2" xfId="16394"/>
    <cellStyle name="Normal 9 8 5 2 3" xfId="11178"/>
    <cellStyle name="Normal 9 8 5 3" xfId="3507"/>
    <cellStyle name="Normal 9 8 5 3 2" xfId="7242"/>
    <cellStyle name="Normal 9 8 5 3 2 2" xfId="16395"/>
    <cellStyle name="Normal 9 8 5 3 3" xfId="12661"/>
    <cellStyle name="Normal 9 8 5 4" xfId="1473"/>
    <cellStyle name="Normal 9 8 5 4 2" xfId="7243"/>
    <cellStyle name="Normal 9 8 5 4 2 2" xfId="16396"/>
    <cellStyle name="Normal 9 8 5 4 3" xfId="10627"/>
    <cellStyle name="Normal 9 8 5 5" xfId="7240"/>
    <cellStyle name="Normal 9 8 5 5 2" xfId="16393"/>
    <cellStyle name="Normal 9 8 5 6" xfId="9886"/>
    <cellStyle name="Normal 9 8 6" xfId="730"/>
    <cellStyle name="Normal 9 8 7" xfId="1136"/>
    <cellStyle name="Normal 9 8 7 2" xfId="3873"/>
    <cellStyle name="Normal 9 8 7 2 2" xfId="7245"/>
    <cellStyle name="Normal 9 8 7 2 2 2" xfId="16398"/>
    <cellStyle name="Normal 9 8 7 2 3" xfId="13027"/>
    <cellStyle name="Normal 9 8 7 3" xfId="2179"/>
    <cellStyle name="Normal 9 8 7 3 2" xfId="7246"/>
    <cellStyle name="Normal 9 8 7 3 2 2" xfId="16399"/>
    <cellStyle name="Normal 9 8 7 3 3" xfId="11333"/>
    <cellStyle name="Normal 9 8 7 4" xfId="7244"/>
    <cellStyle name="Normal 9 8 7 4 2" xfId="16397"/>
    <cellStyle name="Normal 9 8 7 5" xfId="10290"/>
    <cellStyle name="Normal 9 8 8" xfId="1163"/>
    <cellStyle name="Normal 9 8 8 2" xfId="3888"/>
    <cellStyle name="Normal 9 8 8 2 2" xfId="7248"/>
    <cellStyle name="Normal 9 8 8 2 2 2" xfId="16401"/>
    <cellStyle name="Normal 9 8 8 2 3" xfId="13042"/>
    <cellStyle name="Normal 9 8 8 3" xfId="2194"/>
    <cellStyle name="Normal 9 8 8 3 2" xfId="7249"/>
    <cellStyle name="Normal 9 8 8 3 2 2" xfId="16402"/>
    <cellStyle name="Normal 9 8 8 3 3" xfId="11348"/>
    <cellStyle name="Normal 9 8 8 4" xfId="7247"/>
    <cellStyle name="Normal 9 8 8 4 2" xfId="16400"/>
    <cellStyle name="Normal 9 8 8 5" xfId="10317"/>
    <cellStyle name="Normal 9 8 9" xfId="1686"/>
    <cellStyle name="Normal 9 8 9 2" xfId="3663"/>
    <cellStyle name="Normal 9 8 9 2 2" xfId="7251"/>
    <cellStyle name="Normal 9 8 9 2 2 2" xfId="16404"/>
    <cellStyle name="Normal 9 8 9 2 3" xfId="12817"/>
    <cellStyle name="Normal 9 8 9 3" xfId="7250"/>
    <cellStyle name="Normal 9 8 9 3 2" xfId="16403"/>
    <cellStyle name="Normal 9 8 9 4" xfId="10840"/>
    <cellStyle name="Normal 9 9" xfId="731"/>
    <cellStyle name="Normal 9 9 2" xfId="732"/>
    <cellStyle name="Normal 9 9 2 2" xfId="733"/>
    <cellStyle name="Normal 9 9 2 2 2" xfId="2027"/>
    <cellStyle name="Normal 9 9 2 2 2 2" xfId="7255"/>
    <cellStyle name="Normal 9 9 2 2 2 2 2" xfId="16408"/>
    <cellStyle name="Normal 9 9 2 2 2 3" xfId="11181"/>
    <cellStyle name="Normal 9 9 2 2 3" xfId="3510"/>
    <cellStyle name="Normal 9 9 2 2 3 2" xfId="7256"/>
    <cellStyle name="Normal 9 9 2 2 3 2 2" xfId="16409"/>
    <cellStyle name="Normal 9 9 2 2 3 3" xfId="12664"/>
    <cellStyle name="Normal 9 9 2 2 4" xfId="1476"/>
    <cellStyle name="Normal 9 9 2 2 4 2" xfId="7257"/>
    <cellStyle name="Normal 9 9 2 2 4 2 2" xfId="16410"/>
    <cellStyle name="Normal 9 9 2 2 4 3" xfId="10630"/>
    <cellStyle name="Normal 9 9 2 2 5" xfId="7254"/>
    <cellStyle name="Normal 9 9 2 2 5 2" xfId="16407"/>
    <cellStyle name="Normal 9 9 2 2 6" xfId="9890"/>
    <cellStyle name="Normal 9 9 2 3" xfId="2026"/>
    <cellStyle name="Normal 9 9 2 3 2" xfId="7258"/>
    <cellStyle name="Normal 9 9 2 3 2 2" xfId="16411"/>
    <cellStyle name="Normal 9 9 2 3 3" xfId="11180"/>
    <cellStyle name="Normal 9 9 2 4" xfId="3509"/>
    <cellStyle name="Normal 9 9 2 4 2" xfId="7259"/>
    <cellStyle name="Normal 9 9 2 4 2 2" xfId="16412"/>
    <cellStyle name="Normal 9 9 2 4 3" xfId="12663"/>
    <cellStyle name="Normal 9 9 2 5" xfId="1475"/>
    <cellStyle name="Normal 9 9 2 5 2" xfId="7260"/>
    <cellStyle name="Normal 9 9 2 5 2 2" xfId="16413"/>
    <cellStyle name="Normal 9 9 2 5 3" xfId="10629"/>
    <cellStyle name="Normal 9 9 2 6" xfId="7253"/>
    <cellStyle name="Normal 9 9 2 6 2" xfId="16406"/>
    <cellStyle name="Normal 9 9 2 7" xfId="9889"/>
    <cellStyle name="Normal 9 9 3" xfId="734"/>
    <cellStyle name="Normal 9 9 3 2" xfId="2028"/>
    <cellStyle name="Normal 9 9 3 2 2" xfId="7262"/>
    <cellStyle name="Normal 9 9 3 2 2 2" xfId="16415"/>
    <cellStyle name="Normal 9 9 3 2 3" xfId="11182"/>
    <cellStyle name="Normal 9 9 3 3" xfId="3511"/>
    <cellStyle name="Normal 9 9 3 3 2" xfId="7263"/>
    <cellStyle name="Normal 9 9 3 3 2 2" xfId="16416"/>
    <cellStyle name="Normal 9 9 3 3 3" xfId="12665"/>
    <cellStyle name="Normal 9 9 3 4" xfId="1477"/>
    <cellStyle name="Normal 9 9 3 4 2" xfId="7264"/>
    <cellStyle name="Normal 9 9 3 4 2 2" xfId="16417"/>
    <cellStyle name="Normal 9 9 3 4 3" xfId="10631"/>
    <cellStyle name="Normal 9 9 3 5" xfId="7261"/>
    <cellStyle name="Normal 9 9 3 5 2" xfId="16414"/>
    <cellStyle name="Normal 9 9 3 6" xfId="9891"/>
    <cellStyle name="Normal 9 9 4" xfId="2025"/>
    <cellStyle name="Normal 9 9 4 2" xfId="7265"/>
    <cellStyle name="Normal 9 9 4 2 2" xfId="16418"/>
    <cellStyle name="Normal 9 9 4 3" xfId="11179"/>
    <cellStyle name="Normal 9 9 5" xfId="3508"/>
    <cellStyle name="Normal 9 9 5 2" xfId="7266"/>
    <cellStyle name="Normal 9 9 5 2 2" xfId="16419"/>
    <cellStyle name="Normal 9 9 5 3" xfId="12662"/>
    <cellStyle name="Normal 9 9 6" xfId="1474"/>
    <cellStyle name="Normal 9 9 6 2" xfId="7267"/>
    <cellStyle name="Normal 9 9 6 2 2" xfId="16420"/>
    <cellStyle name="Normal 9 9 6 3" xfId="10628"/>
    <cellStyle name="Normal 9 9 7" xfId="7252"/>
    <cellStyle name="Normal 9 9 7 2" xfId="16405"/>
    <cellStyle name="Normal 9 9 8" xfId="9888"/>
    <cellStyle name="Nota 10" xfId="9136"/>
    <cellStyle name="Nota 10 2" xfId="18267"/>
    <cellStyle name="Nota 10 3" xfId="25253"/>
    <cellStyle name="Nota 10 4" xfId="25495"/>
    <cellStyle name="Nota 10 5" xfId="35557"/>
    <cellStyle name="Nota 10 6" xfId="38476"/>
    <cellStyle name="Nota 11" xfId="9137"/>
    <cellStyle name="Nota 11 2" xfId="18268"/>
    <cellStyle name="Nota 11 3" xfId="25254"/>
    <cellStyle name="Nota 11 4" xfId="22877"/>
    <cellStyle name="Nota 11 5" xfId="35558"/>
    <cellStyle name="Nota 11 6" xfId="38477"/>
    <cellStyle name="Nota 2" xfId="121"/>
    <cellStyle name="Nota 2 10" xfId="1603"/>
    <cellStyle name="Nota 2 10 2" xfId="7268"/>
    <cellStyle name="Nota 2 10 2 2" xfId="16421"/>
    <cellStyle name="Nota 2 10 2 3" xfId="23402"/>
    <cellStyle name="Nota 2 10 2 4" xfId="30246"/>
    <cellStyle name="Nota 2 10 2 5" xfId="34207"/>
    <cellStyle name="Nota 2 10 2 6" xfId="37759"/>
    <cellStyle name="Nota 2 10 2 7" xfId="39722"/>
    <cellStyle name="Nota 2 10 3" xfId="10757"/>
    <cellStyle name="Nota 2 10 4" xfId="17011"/>
    <cellStyle name="Nota 2 10 5" xfId="25129"/>
    <cellStyle name="Nota 2 10 6" xfId="29043"/>
    <cellStyle name="Nota 2 10 7" xfId="25743"/>
    <cellStyle name="Nota 2 10 8" xfId="34938"/>
    <cellStyle name="Nota 2 10 9" xfId="38401"/>
    <cellStyle name="Nota 2 11" xfId="2436"/>
    <cellStyle name="Nota 2 11 2" xfId="7269"/>
    <cellStyle name="Nota 2 11 2 2" xfId="16422"/>
    <cellStyle name="Nota 2 11 2 3" xfId="23403"/>
    <cellStyle name="Nota 2 11 2 4" xfId="30247"/>
    <cellStyle name="Nota 2 11 2 5" xfId="34208"/>
    <cellStyle name="Nota 2 11 2 6" xfId="37760"/>
    <cellStyle name="Nota 2 11 2 7" xfId="39723"/>
    <cellStyle name="Nota 2 11 3" xfId="11590"/>
    <cellStyle name="Nota 2 11 4" xfId="18593"/>
    <cellStyle name="Nota 2 11 5" xfId="25313"/>
    <cellStyle name="Nota 2 11 6" xfId="26183"/>
    <cellStyle name="Nota 2 11 7" xfId="30113"/>
    <cellStyle name="Nota 2 11 8" xfId="34090"/>
    <cellStyle name="Nota 2 11 9" xfId="37652"/>
    <cellStyle name="Nota 2 12" xfId="9279"/>
    <cellStyle name="Nota 2 13" xfId="18128"/>
    <cellStyle name="Nota 2 14" xfId="10133"/>
    <cellStyle name="Nota 2 15" xfId="28944"/>
    <cellStyle name="Nota 2 16" xfId="24431"/>
    <cellStyle name="Nota 2 17" xfId="21258"/>
    <cellStyle name="Nota 2 18" xfId="35091"/>
    <cellStyle name="Nota 2 2" xfId="735"/>
    <cellStyle name="Nota 2 2 10" xfId="3028"/>
    <cellStyle name="Nota 2 2 10 2" xfId="7271"/>
    <cellStyle name="Nota 2 2 10 2 2" xfId="16424"/>
    <cellStyle name="Nota 2 2 10 2 3" xfId="23405"/>
    <cellStyle name="Nota 2 2 10 2 4" xfId="30249"/>
    <cellStyle name="Nota 2 2 10 2 5" xfId="34210"/>
    <cellStyle name="Nota 2 2 10 2 6" xfId="37762"/>
    <cellStyle name="Nota 2 2 10 2 7" xfId="39725"/>
    <cellStyle name="Nota 2 2 10 3" xfId="12182"/>
    <cellStyle name="Nota 2 2 10 4" xfId="19185"/>
    <cellStyle name="Nota 2 2 10 5" xfId="28301"/>
    <cellStyle name="Nota 2 2 10 6" xfId="25286"/>
    <cellStyle name="Nota 2 2 10 7" xfId="29820"/>
    <cellStyle name="Nota 2 2 10 8" xfId="33797"/>
    <cellStyle name="Nota 2 2 10 9" xfId="37359"/>
    <cellStyle name="Nota 2 2 11" xfId="4343"/>
    <cellStyle name="Nota 2 2 11 2" xfId="7272"/>
    <cellStyle name="Nota 2 2 11 2 2" xfId="16425"/>
    <cellStyle name="Nota 2 2 11 2 3" xfId="23406"/>
    <cellStyle name="Nota 2 2 11 2 4" xfId="30250"/>
    <cellStyle name="Nota 2 2 11 2 5" xfId="34211"/>
    <cellStyle name="Nota 2 2 11 2 6" xfId="37763"/>
    <cellStyle name="Nota 2 2 11 2 7" xfId="39726"/>
    <cellStyle name="Nota 2 2 11 3" xfId="13497"/>
    <cellStyle name="Nota 2 2 11 4" xfId="20495"/>
    <cellStyle name="Nota 2 2 11 5" xfId="25167"/>
    <cellStyle name="Nota 2 2 11 6" xfId="19703"/>
    <cellStyle name="Nota 2 2 11 7" xfId="22936"/>
    <cellStyle name="Nota 2 2 11 8" xfId="29693"/>
    <cellStyle name="Nota 2 2 11 9" xfId="31601"/>
    <cellStyle name="Nota 2 2 12" xfId="4599"/>
    <cellStyle name="Nota 2 2 12 2" xfId="7273"/>
    <cellStyle name="Nota 2 2 12 2 2" xfId="16426"/>
    <cellStyle name="Nota 2 2 12 2 3" xfId="23407"/>
    <cellStyle name="Nota 2 2 12 2 4" xfId="30251"/>
    <cellStyle name="Nota 2 2 12 2 5" xfId="34212"/>
    <cellStyle name="Nota 2 2 12 2 6" xfId="37764"/>
    <cellStyle name="Nota 2 2 12 2 7" xfId="39727"/>
    <cellStyle name="Nota 2 2 12 3" xfId="13753"/>
    <cellStyle name="Nota 2 2 12 4" xfId="20751"/>
    <cellStyle name="Nota 2 2 12 5" xfId="27536"/>
    <cellStyle name="Nota 2 2 12 6" xfId="25223"/>
    <cellStyle name="Nota 2 2 12 7" xfId="9950"/>
    <cellStyle name="Nota 2 2 12 8" xfId="29084"/>
    <cellStyle name="Nota 2 2 12 9" xfId="30893"/>
    <cellStyle name="Nota 2 2 13" xfId="7270"/>
    <cellStyle name="Nota 2 2 13 2" xfId="16423"/>
    <cellStyle name="Nota 2 2 13 3" xfId="23404"/>
    <cellStyle name="Nota 2 2 13 4" xfId="30248"/>
    <cellStyle name="Nota 2 2 13 5" xfId="34209"/>
    <cellStyle name="Nota 2 2 13 6" xfId="37761"/>
    <cellStyle name="Nota 2 2 13 7" xfId="39724"/>
    <cellStyle name="Nota 2 2 14" xfId="9892"/>
    <cellStyle name="Nota 2 2 15" xfId="17557"/>
    <cellStyle name="Nota 2 2 16" xfId="17995"/>
    <cellStyle name="Nota 2 2 17" xfId="17587"/>
    <cellStyle name="Nota 2 2 18" xfId="31457"/>
    <cellStyle name="Nota 2 2 19" xfId="35168"/>
    <cellStyle name="Nota 2 2 2" xfId="736"/>
    <cellStyle name="Nota 2 2 2 10" xfId="3176"/>
    <cellStyle name="Nota 2 2 2 10 2" xfId="7275"/>
    <cellStyle name="Nota 2 2 2 10 2 2" xfId="16428"/>
    <cellStyle name="Nota 2 2 2 10 2 3" xfId="23409"/>
    <cellStyle name="Nota 2 2 2 10 2 4" xfId="30253"/>
    <cellStyle name="Nota 2 2 2 10 2 5" xfId="34214"/>
    <cellStyle name="Nota 2 2 2 10 2 6" xfId="37766"/>
    <cellStyle name="Nota 2 2 2 10 2 7" xfId="39729"/>
    <cellStyle name="Nota 2 2 2 10 3" xfId="12330"/>
    <cellStyle name="Nota 2 2 2 10 4" xfId="19333"/>
    <cellStyle name="Nota 2 2 2 10 5" xfId="17913"/>
    <cellStyle name="Nota 2 2 2 10 6" xfId="24062"/>
    <cellStyle name="Nota 2 2 2 10 7" xfId="25647"/>
    <cellStyle name="Nota 2 2 2 10 8" xfId="25804"/>
    <cellStyle name="Nota 2 2 2 10 9" xfId="31281"/>
    <cellStyle name="Nota 2 2 2 11" xfId="3685"/>
    <cellStyle name="Nota 2 2 2 11 2" xfId="7276"/>
    <cellStyle name="Nota 2 2 2 11 2 2" xfId="16429"/>
    <cellStyle name="Nota 2 2 2 11 2 3" xfId="23410"/>
    <cellStyle name="Nota 2 2 2 11 2 4" xfId="30254"/>
    <cellStyle name="Nota 2 2 2 11 2 5" xfId="34215"/>
    <cellStyle name="Nota 2 2 2 11 2 6" xfId="37767"/>
    <cellStyle name="Nota 2 2 2 11 2 7" xfId="39730"/>
    <cellStyle name="Nota 2 2 2 11 3" xfId="12839"/>
    <cellStyle name="Nota 2 2 2 11 4" xfId="19838"/>
    <cellStyle name="Nota 2 2 2 11 5" xfId="23093"/>
    <cellStyle name="Nota 2 2 2 11 6" xfId="22443"/>
    <cellStyle name="Nota 2 2 2 11 7" xfId="29549"/>
    <cellStyle name="Nota 2 2 2 11 8" xfId="33571"/>
    <cellStyle name="Nota 2 2 2 11 9" xfId="37239"/>
    <cellStyle name="Nota 2 2 2 12" xfId="7274"/>
    <cellStyle name="Nota 2 2 2 12 2" xfId="16427"/>
    <cellStyle name="Nota 2 2 2 12 3" xfId="23408"/>
    <cellStyle name="Nota 2 2 2 12 4" xfId="30252"/>
    <cellStyle name="Nota 2 2 2 12 5" xfId="34213"/>
    <cellStyle name="Nota 2 2 2 12 6" xfId="37765"/>
    <cellStyle name="Nota 2 2 2 12 7" xfId="39728"/>
    <cellStyle name="Nota 2 2 2 13" xfId="9893"/>
    <cellStyle name="Nota 2 2 2 14" xfId="17562"/>
    <cellStyle name="Nota 2 2 2 15" xfId="29121"/>
    <cellStyle name="Nota 2 2 2 16" xfId="19601"/>
    <cellStyle name="Nota 2 2 2 17" xfId="31456"/>
    <cellStyle name="Nota 2 2 2 18" xfId="35164"/>
    <cellStyle name="Nota 2 2 2 19" xfId="38442"/>
    <cellStyle name="Nota 2 2 2 2" xfId="2245"/>
    <cellStyle name="Nota 2 2 2 2 10" xfId="22464"/>
    <cellStyle name="Nota 2 2 2 2 11" xfId="9164"/>
    <cellStyle name="Nota 2 2 2 2 12" xfId="30200"/>
    <cellStyle name="Nota 2 2 2 2 13" xfId="31463"/>
    <cellStyle name="Nota 2 2 2 2 14" xfId="35173"/>
    <cellStyle name="Nota 2 2 2 2 2" xfId="2645"/>
    <cellStyle name="Nota 2 2 2 2 2 2" xfId="7278"/>
    <cellStyle name="Nota 2 2 2 2 2 2 2" xfId="16431"/>
    <cellStyle name="Nota 2 2 2 2 2 2 3" xfId="23412"/>
    <cellStyle name="Nota 2 2 2 2 2 2 4" xfId="30256"/>
    <cellStyle name="Nota 2 2 2 2 2 2 5" xfId="34217"/>
    <cellStyle name="Nota 2 2 2 2 2 2 6" xfId="37769"/>
    <cellStyle name="Nota 2 2 2 2 2 2 7" xfId="39732"/>
    <cellStyle name="Nota 2 2 2 2 2 3" xfId="11799"/>
    <cellStyle name="Nota 2 2 2 2 2 4" xfId="18802"/>
    <cellStyle name="Nota 2 2 2 2 2 5" xfId="17984"/>
    <cellStyle name="Nota 2 2 2 2 2 6" xfId="26286"/>
    <cellStyle name="Nota 2 2 2 2 2 7" xfId="30010"/>
    <cellStyle name="Nota 2 2 2 2 2 8" xfId="33987"/>
    <cellStyle name="Nota 2 2 2 2 2 9" xfId="37549"/>
    <cellStyle name="Nota 2 2 2 2 3" xfId="3927"/>
    <cellStyle name="Nota 2 2 2 2 3 2" xfId="7279"/>
    <cellStyle name="Nota 2 2 2 2 3 2 2" xfId="16432"/>
    <cellStyle name="Nota 2 2 2 2 3 2 3" xfId="23413"/>
    <cellStyle name="Nota 2 2 2 2 3 2 4" xfId="30257"/>
    <cellStyle name="Nota 2 2 2 2 3 2 5" xfId="34218"/>
    <cellStyle name="Nota 2 2 2 2 3 2 6" xfId="37770"/>
    <cellStyle name="Nota 2 2 2 2 3 2 7" xfId="39733"/>
    <cellStyle name="Nota 2 2 2 2 3 3" xfId="13081"/>
    <cellStyle name="Nota 2 2 2 2 3 4" xfId="20079"/>
    <cellStyle name="Nota 2 2 2 2 3 5" xfId="25303"/>
    <cellStyle name="Nota 2 2 2 2 3 6" xfId="9454"/>
    <cellStyle name="Nota 2 2 2 2 3 7" xfId="28203"/>
    <cellStyle name="Nota 2 2 2 2 3 8" xfId="31152"/>
    <cellStyle name="Nota 2 2 2 2 3 9" xfId="31201"/>
    <cellStyle name="Nota 2 2 2 2 4" xfId="4365"/>
    <cellStyle name="Nota 2 2 2 2 4 2" xfId="7280"/>
    <cellStyle name="Nota 2 2 2 2 4 2 2" xfId="16433"/>
    <cellStyle name="Nota 2 2 2 2 4 2 3" xfId="23414"/>
    <cellStyle name="Nota 2 2 2 2 4 2 4" xfId="30258"/>
    <cellStyle name="Nota 2 2 2 2 4 2 5" xfId="34219"/>
    <cellStyle name="Nota 2 2 2 2 4 2 6" xfId="37771"/>
    <cellStyle name="Nota 2 2 2 2 4 2 7" xfId="39734"/>
    <cellStyle name="Nota 2 2 2 2 4 3" xfId="13519"/>
    <cellStyle name="Nota 2 2 2 2 4 4" xfId="20517"/>
    <cellStyle name="Nota 2 2 2 2 4 5" xfId="15477"/>
    <cellStyle name="Nota 2 2 2 2 4 6" xfId="25202"/>
    <cellStyle name="Nota 2 2 2 2 4 7" xfId="25127"/>
    <cellStyle name="Nota 2 2 2 2 4 8" xfId="25830"/>
    <cellStyle name="Nota 2 2 2 2 4 9" xfId="29037"/>
    <cellStyle name="Nota 2 2 2 2 5" xfId="4619"/>
    <cellStyle name="Nota 2 2 2 2 5 2" xfId="7281"/>
    <cellStyle name="Nota 2 2 2 2 5 2 2" xfId="16434"/>
    <cellStyle name="Nota 2 2 2 2 5 2 3" xfId="23415"/>
    <cellStyle name="Nota 2 2 2 2 5 2 4" xfId="30259"/>
    <cellStyle name="Nota 2 2 2 2 5 2 5" xfId="34220"/>
    <cellStyle name="Nota 2 2 2 2 5 2 6" xfId="37772"/>
    <cellStyle name="Nota 2 2 2 2 5 2 7" xfId="39735"/>
    <cellStyle name="Nota 2 2 2 2 5 3" xfId="13773"/>
    <cellStyle name="Nota 2 2 2 2 5 4" xfId="20771"/>
    <cellStyle name="Nota 2 2 2 2 5 5" xfId="27527"/>
    <cellStyle name="Nota 2 2 2 2 5 6" xfId="29251"/>
    <cellStyle name="Nota 2 2 2 2 5 7" xfId="28713"/>
    <cellStyle name="Nota 2 2 2 2 5 8" xfId="29383"/>
    <cellStyle name="Nota 2 2 2 2 5 9" xfId="25813"/>
    <cellStyle name="Nota 2 2 2 2 6" xfId="4865"/>
    <cellStyle name="Nota 2 2 2 2 6 2" xfId="7282"/>
    <cellStyle name="Nota 2 2 2 2 6 2 2" xfId="16435"/>
    <cellStyle name="Nota 2 2 2 2 6 2 3" xfId="23416"/>
    <cellStyle name="Nota 2 2 2 2 6 2 4" xfId="30260"/>
    <cellStyle name="Nota 2 2 2 2 6 2 5" xfId="34221"/>
    <cellStyle name="Nota 2 2 2 2 6 2 6" xfId="37773"/>
    <cellStyle name="Nota 2 2 2 2 6 2 7" xfId="39736"/>
    <cellStyle name="Nota 2 2 2 2 6 3" xfId="14019"/>
    <cellStyle name="Nota 2 2 2 2 6 4" xfId="21017"/>
    <cellStyle name="Nota 2 2 2 2 6 5" xfId="19693"/>
    <cellStyle name="Nota 2 2 2 2 6 6" xfId="22694"/>
    <cellStyle name="Nota 2 2 2 2 6 7" xfId="25188"/>
    <cellStyle name="Nota 2 2 2 2 6 8" xfId="35589"/>
    <cellStyle name="Nota 2 2 2 2 6 9" xfId="38500"/>
    <cellStyle name="Nota 2 2 2 2 7" xfId="7277"/>
    <cellStyle name="Nota 2 2 2 2 7 2" xfId="16430"/>
    <cellStyle name="Nota 2 2 2 2 7 3" xfId="23411"/>
    <cellStyle name="Nota 2 2 2 2 7 4" xfId="30255"/>
    <cellStyle name="Nota 2 2 2 2 7 5" xfId="34216"/>
    <cellStyle name="Nota 2 2 2 2 7 6" xfId="37768"/>
    <cellStyle name="Nota 2 2 2 2 7 7" xfId="39731"/>
    <cellStyle name="Nota 2 2 2 2 8" xfId="11399"/>
    <cellStyle name="Nota 2 2 2 2 9" xfId="18402"/>
    <cellStyle name="Nota 2 2 2 3" xfId="1699"/>
    <cellStyle name="Nota 2 2 2 3 10" xfId="28651"/>
    <cellStyle name="Nota 2 2 2 3 11" xfId="22659"/>
    <cellStyle name="Nota 2 2 2 3 12" xfId="30982"/>
    <cellStyle name="Nota 2 2 2 3 13" xfId="34905"/>
    <cellStyle name="Nota 2 2 2 3 14" xfId="38369"/>
    <cellStyle name="Nota 2 2 2 3 2" xfId="2522"/>
    <cellStyle name="Nota 2 2 2 3 2 2" xfId="7284"/>
    <cellStyle name="Nota 2 2 2 3 2 2 2" xfId="16437"/>
    <cellStyle name="Nota 2 2 2 3 2 2 3" xfId="23418"/>
    <cellStyle name="Nota 2 2 2 3 2 2 4" xfId="30262"/>
    <cellStyle name="Nota 2 2 2 3 2 2 5" xfId="34223"/>
    <cellStyle name="Nota 2 2 2 3 2 2 6" xfId="37775"/>
    <cellStyle name="Nota 2 2 2 3 2 2 7" xfId="39738"/>
    <cellStyle name="Nota 2 2 2 3 2 3" xfId="11676"/>
    <cellStyle name="Nota 2 2 2 3 2 4" xfId="18679"/>
    <cellStyle name="Nota 2 2 2 3 2 5" xfId="22427"/>
    <cellStyle name="Nota 2 2 2 3 2 6" xfId="21276"/>
    <cellStyle name="Nota 2 2 2 3 2 7" xfId="17266"/>
    <cellStyle name="Nota 2 2 2 3 2 8" xfId="34047"/>
    <cellStyle name="Nota 2 2 2 3 2 9" xfId="37609"/>
    <cellStyle name="Nota 2 2 2 3 3" xfId="3676"/>
    <cellStyle name="Nota 2 2 2 3 3 2" xfId="7285"/>
    <cellStyle name="Nota 2 2 2 3 3 2 2" xfId="16438"/>
    <cellStyle name="Nota 2 2 2 3 3 2 3" xfId="23419"/>
    <cellStyle name="Nota 2 2 2 3 3 2 4" xfId="30263"/>
    <cellStyle name="Nota 2 2 2 3 3 2 5" xfId="34224"/>
    <cellStyle name="Nota 2 2 2 3 3 2 6" xfId="37776"/>
    <cellStyle name="Nota 2 2 2 3 3 2 7" xfId="39739"/>
    <cellStyle name="Nota 2 2 2 3 3 3" xfId="12830"/>
    <cellStyle name="Nota 2 2 2 3 3 4" xfId="19829"/>
    <cellStyle name="Nota 2 2 2 3 3 5" xfId="27991"/>
    <cellStyle name="Nota 2 2 2 3 3 6" xfId="28540"/>
    <cellStyle name="Nota 2 2 2 3 3 7" xfId="25001"/>
    <cellStyle name="Nota 2 2 2 3 3 8" xfId="33574"/>
    <cellStyle name="Nota 2 2 2 3 3 9" xfId="37242"/>
    <cellStyle name="Nota 2 2 2 3 4" xfId="4181"/>
    <cellStyle name="Nota 2 2 2 3 4 2" xfId="7286"/>
    <cellStyle name="Nota 2 2 2 3 4 2 2" xfId="16439"/>
    <cellStyle name="Nota 2 2 2 3 4 2 3" xfId="23420"/>
    <cellStyle name="Nota 2 2 2 3 4 2 4" xfId="30264"/>
    <cellStyle name="Nota 2 2 2 3 4 2 5" xfId="34225"/>
    <cellStyle name="Nota 2 2 2 3 4 2 6" xfId="37777"/>
    <cellStyle name="Nota 2 2 2 3 4 2 7" xfId="39740"/>
    <cellStyle name="Nota 2 2 2 3 4 3" xfId="13335"/>
    <cellStyle name="Nota 2 2 2 3 4 4" xfId="20333"/>
    <cellStyle name="Nota 2 2 2 3 4 5" xfId="22963"/>
    <cellStyle name="Nota 2 2 2 3 4 6" xfId="29499"/>
    <cellStyle name="Nota 2 2 2 3 4 7" xfId="15508"/>
    <cellStyle name="Nota 2 2 2 3 4 8" xfId="29695"/>
    <cellStyle name="Nota 2 2 2 3 4 9" xfId="33673"/>
    <cellStyle name="Nota 2 2 2 3 5" xfId="3184"/>
    <cellStyle name="Nota 2 2 2 3 5 2" xfId="7287"/>
    <cellStyle name="Nota 2 2 2 3 5 2 2" xfId="16440"/>
    <cellStyle name="Nota 2 2 2 3 5 2 3" xfId="23421"/>
    <cellStyle name="Nota 2 2 2 3 5 2 4" xfId="30265"/>
    <cellStyle name="Nota 2 2 2 3 5 2 5" xfId="34226"/>
    <cellStyle name="Nota 2 2 2 3 5 2 6" xfId="37778"/>
    <cellStyle name="Nota 2 2 2 3 5 2 7" xfId="39741"/>
    <cellStyle name="Nota 2 2 2 3 5 3" xfId="12338"/>
    <cellStyle name="Nota 2 2 2 3 5 4" xfId="19341"/>
    <cellStyle name="Nota 2 2 2 3 5 5" xfId="21235"/>
    <cellStyle name="Nota 2 2 2 3 5 6" xfId="19501"/>
    <cellStyle name="Nota 2 2 2 3 5 7" xfId="29748"/>
    <cellStyle name="Nota 2 2 2 3 5 8" xfId="31586"/>
    <cellStyle name="Nota 2 2 2 3 5 9" xfId="35291"/>
    <cellStyle name="Nota 2 2 2 3 6" xfId="3005"/>
    <cellStyle name="Nota 2 2 2 3 6 2" xfId="7288"/>
    <cellStyle name="Nota 2 2 2 3 6 2 2" xfId="16441"/>
    <cellStyle name="Nota 2 2 2 3 6 2 3" xfId="23422"/>
    <cellStyle name="Nota 2 2 2 3 6 2 4" xfId="30266"/>
    <cellStyle name="Nota 2 2 2 3 6 2 5" xfId="34227"/>
    <cellStyle name="Nota 2 2 2 3 6 2 6" xfId="37779"/>
    <cellStyle name="Nota 2 2 2 3 6 2 7" xfId="39742"/>
    <cellStyle name="Nota 2 2 2 3 6 3" xfId="12159"/>
    <cellStyle name="Nota 2 2 2 3 6 4" xfId="19162"/>
    <cellStyle name="Nota 2 2 2 3 6 5" xfId="24690"/>
    <cellStyle name="Nota 2 2 2 3 6 6" xfId="26393"/>
    <cellStyle name="Nota 2 2 2 3 6 7" xfId="25656"/>
    <cellStyle name="Nota 2 2 2 3 6 8" xfId="31562"/>
    <cellStyle name="Nota 2 2 2 3 6 9" xfId="35272"/>
    <cellStyle name="Nota 2 2 2 3 7" xfId="7283"/>
    <cellStyle name="Nota 2 2 2 3 7 2" xfId="16436"/>
    <cellStyle name="Nota 2 2 2 3 7 3" xfId="23417"/>
    <cellStyle name="Nota 2 2 2 3 7 4" xfId="30261"/>
    <cellStyle name="Nota 2 2 2 3 7 5" xfId="34222"/>
    <cellStyle name="Nota 2 2 2 3 7 6" xfId="37774"/>
    <cellStyle name="Nota 2 2 2 3 7 7" xfId="39737"/>
    <cellStyle name="Nota 2 2 2 3 8" xfId="10853"/>
    <cellStyle name="Nota 2 2 2 3 9" xfId="9163"/>
    <cellStyle name="Nota 2 2 2 4" xfId="2359"/>
    <cellStyle name="Nota 2 2 2 4 10" xfId="21377"/>
    <cellStyle name="Nota 2 2 2 4 11" xfId="17813"/>
    <cellStyle name="Nota 2 2 2 4 12" xfId="28114"/>
    <cellStyle name="Nota 2 2 2 4 13" xfId="34127"/>
    <cellStyle name="Nota 2 2 2 4 14" xfId="37689"/>
    <cellStyle name="Nota 2 2 2 4 2" xfId="2759"/>
    <cellStyle name="Nota 2 2 2 4 2 2" xfId="7290"/>
    <cellStyle name="Nota 2 2 2 4 2 2 2" xfId="16443"/>
    <cellStyle name="Nota 2 2 2 4 2 2 3" xfId="23424"/>
    <cellStyle name="Nota 2 2 2 4 2 2 4" xfId="30268"/>
    <cellStyle name="Nota 2 2 2 4 2 2 5" xfId="34229"/>
    <cellStyle name="Nota 2 2 2 4 2 2 6" xfId="37781"/>
    <cellStyle name="Nota 2 2 2 4 2 2 7" xfId="39744"/>
    <cellStyle name="Nota 2 2 2 4 2 3" xfId="11913"/>
    <cellStyle name="Nota 2 2 2 4 2 4" xfId="18916"/>
    <cellStyle name="Nota 2 2 2 4 2 5" xfId="28403"/>
    <cellStyle name="Nota 2 2 2 4 2 6" xfId="23314"/>
    <cellStyle name="Nota 2 2 2 4 2 7" xfId="29938"/>
    <cellStyle name="Nota 2 2 2 4 2 8" xfId="33923"/>
    <cellStyle name="Nota 2 2 2 4 2 9" xfId="37485"/>
    <cellStyle name="Nota 2 2 2 4 3" xfId="4041"/>
    <cellStyle name="Nota 2 2 2 4 3 2" xfId="7291"/>
    <cellStyle name="Nota 2 2 2 4 3 2 2" xfId="16444"/>
    <cellStyle name="Nota 2 2 2 4 3 2 3" xfId="23425"/>
    <cellStyle name="Nota 2 2 2 4 3 2 4" xfId="30269"/>
    <cellStyle name="Nota 2 2 2 4 3 2 5" xfId="34230"/>
    <cellStyle name="Nota 2 2 2 4 3 2 6" xfId="37782"/>
    <cellStyle name="Nota 2 2 2 4 3 2 7" xfId="39745"/>
    <cellStyle name="Nota 2 2 2 4 3 3" xfId="13195"/>
    <cellStyle name="Nota 2 2 2 4 3 4" xfId="20193"/>
    <cellStyle name="Nota 2 2 2 4 3 5" xfId="27805"/>
    <cellStyle name="Nota 2 2 2 4 3 6" xfId="23036"/>
    <cellStyle name="Nota 2 2 2 4 3 7" xfId="17057"/>
    <cellStyle name="Nota 2 2 2 4 3 8" xfId="19555"/>
    <cellStyle name="Nota 2 2 2 4 3 9" xfId="33668"/>
    <cellStyle name="Nota 2 2 2 4 4" xfId="4479"/>
    <cellStyle name="Nota 2 2 2 4 4 2" xfId="7292"/>
    <cellStyle name="Nota 2 2 2 4 4 2 2" xfId="16445"/>
    <cellStyle name="Nota 2 2 2 4 4 2 3" xfId="23426"/>
    <cellStyle name="Nota 2 2 2 4 4 2 4" xfId="30270"/>
    <cellStyle name="Nota 2 2 2 4 4 2 5" xfId="34231"/>
    <cellStyle name="Nota 2 2 2 4 4 2 6" xfId="37783"/>
    <cellStyle name="Nota 2 2 2 4 4 2 7" xfId="39746"/>
    <cellStyle name="Nota 2 2 2 4 4 3" xfId="13633"/>
    <cellStyle name="Nota 2 2 2 4 4 4" xfId="20631"/>
    <cellStyle name="Nota 2 2 2 4 4 5" xfId="27596"/>
    <cellStyle name="Nota 2 2 2 4 4 6" xfId="28160"/>
    <cellStyle name="Nota 2 2 2 4 4 7" xfId="17608"/>
    <cellStyle name="Nota 2 2 2 4 4 8" xfId="17887"/>
    <cellStyle name="Nota 2 2 2 4 4 9" xfId="21332"/>
    <cellStyle name="Nota 2 2 2 4 5" xfId="4733"/>
    <cellStyle name="Nota 2 2 2 4 5 2" xfId="7293"/>
    <cellStyle name="Nota 2 2 2 4 5 2 2" xfId="16446"/>
    <cellStyle name="Nota 2 2 2 4 5 2 3" xfId="23427"/>
    <cellStyle name="Nota 2 2 2 4 5 2 4" xfId="30271"/>
    <cellStyle name="Nota 2 2 2 4 5 2 5" xfId="34232"/>
    <cellStyle name="Nota 2 2 2 4 5 2 6" xfId="37784"/>
    <cellStyle name="Nota 2 2 2 4 5 2 7" xfId="39747"/>
    <cellStyle name="Nota 2 2 2 4 5 3" xfId="13887"/>
    <cellStyle name="Nota 2 2 2 4 5 4" xfId="20885"/>
    <cellStyle name="Nota 2 2 2 4 5 5" xfId="19692"/>
    <cellStyle name="Nota 2 2 2 4 5 6" xfId="17218"/>
    <cellStyle name="Nota 2 2 2 4 5 7" xfId="25558"/>
    <cellStyle name="Nota 2 2 2 4 5 8" xfId="32159"/>
    <cellStyle name="Nota 2 2 2 4 5 9" xfId="35834"/>
    <cellStyle name="Nota 2 2 2 4 6" xfId="4979"/>
    <cellStyle name="Nota 2 2 2 4 6 2" xfId="7294"/>
    <cellStyle name="Nota 2 2 2 4 6 2 2" xfId="16447"/>
    <cellStyle name="Nota 2 2 2 4 6 2 3" xfId="23428"/>
    <cellStyle name="Nota 2 2 2 4 6 2 4" xfId="30272"/>
    <cellStyle name="Nota 2 2 2 4 6 2 5" xfId="34233"/>
    <cellStyle name="Nota 2 2 2 4 6 2 6" xfId="37785"/>
    <cellStyle name="Nota 2 2 2 4 6 2 7" xfId="39748"/>
    <cellStyle name="Nota 2 2 2 4 6 3" xfId="14133"/>
    <cellStyle name="Nota 2 2 2 4 6 4" xfId="21131"/>
    <cellStyle name="Nota 2 2 2 4 6 5" xfId="27350"/>
    <cellStyle name="Nota 2 2 2 4 6 6" xfId="29301"/>
    <cellStyle name="Nota 2 2 2 4 6 7" xfId="32025"/>
    <cellStyle name="Nota 2 2 2 4 6 8" xfId="35703"/>
    <cellStyle name="Nota 2 2 2 4 6 9" xfId="38614"/>
    <cellStyle name="Nota 2 2 2 4 7" xfId="7289"/>
    <cellStyle name="Nota 2 2 2 4 7 2" xfId="16442"/>
    <cellStyle name="Nota 2 2 2 4 7 3" xfId="23423"/>
    <cellStyle name="Nota 2 2 2 4 7 4" xfId="30267"/>
    <cellStyle name="Nota 2 2 2 4 7 5" xfId="34228"/>
    <cellStyle name="Nota 2 2 2 4 7 6" xfId="37780"/>
    <cellStyle name="Nota 2 2 2 4 7 7" xfId="39743"/>
    <cellStyle name="Nota 2 2 2 4 8" xfId="11513"/>
    <cellStyle name="Nota 2 2 2 4 9" xfId="18516"/>
    <cellStyle name="Nota 2 2 2 5" xfId="1689"/>
    <cellStyle name="Nota 2 2 2 5 10" xfId="24486"/>
    <cellStyle name="Nota 2 2 2 5 11" xfId="28453"/>
    <cellStyle name="Nota 2 2 2 5 12" xfId="26447"/>
    <cellStyle name="Nota 2 2 2 5 13" xfId="34908"/>
    <cellStyle name="Nota 2 2 2 5 14" xfId="38372"/>
    <cellStyle name="Nota 2 2 2 5 2" xfId="2514"/>
    <cellStyle name="Nota 2 2 2 5 2 2" xfId="7296"/>
    <cellStyle name="Nota 2 2 2 5 2 2 2" xfId="16449"/>
    <cellStyle name="Nota 2 2 2 5 2 2 3" xfId="23430"/>
    <cellStyle name="Nota 2 2 2 5 2 2 4" xfId="30274"/>
    <cellStyle name="Nota 2 2 2 5 2 2 5" xfId="34235"/>
    <cellStyle name="Nota 2 2 2 5 2 2 6" xfId="37787"/>
    <cellStyle name="Nota 2 2 2 5 2 2 7" xfId="39750"/>
    <cellStyle name="Nota 2 2 2 5 2 3" xfId="11668"/>
    <cellStyle name="Nota 2 2 2 5 2 4" xfId="18671"/>
    <cellStyle name="Nota 2 2 2 5 2 5" xfId="25311"/>
    <cellStyle name="Nota 2 2 2 5 2 6" xfId="17870"/>
    <cellStyle name="Nota 2 2 2 5 2 7" xfId="29095"/>
    <cellStyle name="Nota 2 2 2 5 2 8" xfId="30878"/>
    <cellStyle name="Nota 2 2 2 5 2 9" xfId="31060"/>
    <cellStyle name="Nota 2 2 2 5 3" xfId="3666"/>
    <cellStyle name="Nota 2 2 2 5 3 2" xfId="7297"/>
    <cellStyle name="Nota 2 2 2 5 3 2 2" xfId="16450"/>
    <cellStyle name="Nota 2 2 2 5 3 2 3" xfId="23431"/>
    <cellStyle name="Nota 2 2 2 5 3 2 4" xfId="30275"/>
    <cellStyle name="Nota 2 2 2 5 3 2 5" xfId="34236"/>
    <cellStyle name="Nota 2 2 2 5 3 2 6" xfId="37788"/>
    <cellStyle name="Nota 2 2 2 5 3 2 7" xfId="39751"/>
    <cellStyle name="Nota 2 2 2 5 3 3" xfId="12820"/>
    <cellStyle name="Nota 2 2 2 5 3 4" xfId="19819"/>
    <cellStyle name="Nota 2 2 2 5 3 5" xfId="27996"/>
    <cellStyle name="Nota 2 2 2 5 3 6" xfId="28121"/>
    <cellStyle name="Nota 2 2 2 5 3 7" xfId="29554"/>
    <cellStyle name="Nota 2 2 2 5 3 8" xfId="33577"/>
    <cellStyle name="Nota 2 2 2 5 3 9" xfId="37245"/>
    <cellStyle name="Nota 2 2 2 5 4" xfId="4173"/>
    <cellStyle name="Nota 2 2 2 5 4 2" xfId="7298"/>
    <cellStyle name="Nota 2 2 2 5 4 2 2" xfId="16451"/>
    <cellStyle name="Nota 2 2 2 5 4 2 3" xfId="23432"/>
    <cellStyle name="Nota 2 2 2 5 4 2 4" xfId="30276"/>
    <cellStyle name="Nota 2 2 2 5 4 2 5" xfId="34237"/>
    <cellStyle name="Nota 2 2 2 5 4 2 6" xfId="37789"/>
    <cellStyle name="Nota 2 2 2 5 4 2 7" xfId="39752"/>
    <cellStyle name="Nota 2 2 2 5 4 3" xfId="13327"/>
    <cellStyle name="Nota 2 2 2 5 4 4" xfId="20325"/>
    <cellStyle name="Nota 2 2 2 5 4 5" xfId="17213"/>
    <cellStyle name="Nota 2 2 2 5 4 6" xfId="15448"/>
    <cellStyle name="Nota 2 2 2 5 4 7" xfId="17335"/>
    <cellStyle name="Nota 2 2 2 5 4 8" xfId="33383"/>
    <cellStyle name="Nota 2 2 2 5 4 9" xfId="37058"/>
    <cellStyle name="Nota 2 2 2 5 5" xfId="3167"/>
    <cellStyle name="Nota 2 2 2 5 5 2" xfId="7299"/>
    <cellStyle name="Nota 2 2 2 5 5 2 2" xfId="16452"/>
    <cellStyle name="Nota 2 2 2 5 5 2 3" xfId="23433"/>
    <cellStyle name="Nota 2 2 2 5 5 2 4" xfId="30277"/>
    <cellStyle name="Nota 2 2 2 5 5 2 5" xfId="34238"/>
    <cellStyle name="Nota 2 2 2 5 5 2 6" xfId="37790"/>
    <cellStyle name="Nota 2 2 2 5 5 2 7" xfId="39753"/>
    <cellStyle name="Nota 2 2 2 5 5 3" xfId="12321"/>
    <cellStyle name="Nota 2 2 2 5 5 4" xfId="19324"/>
    <cellStyle name="Nota 2 2 2 5 5 5" xfId="17670"/>
    <cellStyle name="Nota 2 2 2 5 5 6" xfId="23345"/>
    <cellStyle name="Nota 2 2 2 5 5 7" xfId="29757"/>
    <cellStyle name="Nota 2 2 2 5 5 8" xfId="33733"/>
    <cellStyle name="Nota 2 2 2 5 5 9" xfId="37295"/>
    <cellStyle name="Nota 2 2 2 5 6" xfId="4330"/>
    <cellStyle name="Nota 2 2 2 5 6 2" xfId="7300"/>
    <cellStyle name="Nota 2 2 2 5 6 2 2" xfId="16453"/>
    <cellStyle name="Nota 2 2 2 5 6 2 3" xfId="23434"/>
    <cellStyle name="Nota 2 2 2 5 6 2 4" xfId="30278"/>
    <cellStyle name="Nota 2 2 2 5 6 2 5" xfId="34239"/>
    <cellStyle name="Nota 2 2 2 5 6 2 6" xfId="37791"/>
    <cellStyle name="Nota 2 2 2 5 6 2 7" xfId="39754"/>
    <cellStyle name="Nota 2 2 2 5 6 3" xfId="13484"/>
    <cellStyle name="Nota 2 2 2 5 6 4" xfId="20482"/>
    <cellStyle name="Nota 2 2 2 5 6 5" xfId="24738"/>
    <cellStyle name="Nota 2 2 2 5 6 6" xfId="9533"/>
    <cellStyle name="Nota 2 2 2 5 6 7" xfId="25591"/>
    <cellStyle name="Nota 2 2 2 5 6 8" xfId="30948"/>
    <cellStyle name="Nota 2 2 2 5 6 9" xfId="19478"/>
    <cellStyle name="Nota 2 2 2 5 7" xfId="7295"/>
    <cellStyle name="Nota 2 2 2 5 7 2" xfId="16448"/>
    <cellStyle name="Nota 2 2 2 5 7 3" xfId="23429"/>
    <cellStyle name="Nota 2 2 2 5 7 4" xfId="30273"/>
    <cellStyle name="Nota 2 2 2 5 7 5" xfId="34234"/>
    <cellStyle name="Nota 2 2 2 5 7 6" xfId="37786"/>
    <cellStyle name="Nota 2 2 2 5 7 7" xfId="39749"/>
    <cellStyle name="Nota 2 2 2 5 8" xfId="10843"/>
    <cellStyle name="Nota 2 2 2 5 9" xfId="9730"/>
    <cellStyle name="Nota 2 2 2 6" xfId="1640"/>
    <cellStyle name="Nota 2 2 2 6 10" xfId="29056"/>
    <cellStyle name="Nota 2 2 2 6 11" xfId="31002"/>
    <cellStyle name="Nota 2 2 2 6 12" xfId="9303"/>
    <cellStyle name="Nota 2 2 2 6 13" xfId="31062"/>
    <cellStyle name="Nota 2 2 2 6 2" xfId="3513"/>
    <cellStyle name="Nota 2 2 2 6 2 2" xfId="7302"/>
    <cellStyle name="Nota 2 2 2 6 2 2 2" xfId="16455"/>
    <cellStyle name="Nota 2 2 2 6 2 2 3" xfId="23436"/>
    <cellStyle name="Nota 2 2 2 6 2 2 4" xfId="30280"/>
    <cellStyle name="Nota 2 2 2 6 2 2 5" xfId="34241"/>
    <cellStyle name="Nota 2 2 2 6 2 2 6" xfId="37793"/>
    <cellStyle name="Nota 2 2 2 6 2 2 7" xfId="39756"/>
    <cellStyle name="Nota 2 2 2 6 2 3" xfId="12667"/>
    <cellStyle name="Nota 2 2 2 6 2 4" xfId="19668"/>
    <cellStyle name="Nota 2 2 2 6 2 5" xfId="21218"/>
    <cellStyle name="Nota 2 2 2 6 2 6" xfId="26523"/>
    <cellStyle name="Nota 2 2 2 6 2 7" xfId="29616"/>
    <cellStyle name="Nota 2 2 2 6 2 8" xfId="33603"/>
    <cellStyle name="Nota 2 2 2 6 2 9" xfId="37265"/>
    <cellStyle name="Nota 2 2 2 6 3" xfId="2905"/>
    <cellStyle name="Nota 2 2 2 6 3 2" xfId="7303"/>
    <cellStyle name="Nota 2 2 2 6 3 2 2" xfId="16456"/>
    <cellStyle name="Nota 2 2 2 6 3 2 3" xfId="23437"/>
    <cellStyle name="Nota 2 2 2 6 3 2 4" xfId="30281"/>
    <cellStyle name="Nota 2 2 2 6 3 2 5" xfId="34242"/>
    <cellStyle name="Nota 2 2 2 6 3 2 6" xfId="37794"/>
    <cellStyle name="Nota 2 2 2 6 3 2 7" xfId="39757"/>
    <cellStyle name="Nota 2 2 2 6 3 3" xfId="12059"/>
    <cellStyle name="Nota 2 2 2 6 3 4" xfId="19062"/>
    <cellStyle name="Nota 2 2 2 6 3 5" xfId="17740"/>
    <cellStyle name="Nota 2 2 2 6 3 6" xfId="24557"/>
    <cellStyle name="Nota 2 2 2 6 3 7" xfId="29006"/>
    <cellStyle name="Nota 2 2 2 6 3 8" xfId="31105"/>
    <cellStyle name="Nota 2 2 2 6 3 9" xfId="34993"/>
    <cellStyle name="Nota 2 2 2 6 4" xfId="3065"/>
    <cellStyle name="Nota 2 2 2 6 4 2" xfId="7304"/>
    <cellStyle name="Nota 2 2 2 6 4 2 2" xfId="16457"/>
    <cellStyle name="Nota 2 2 2 6 4 2 3" xfId="23438"/>
    <cellStyle name="Nota 2 2 2 6 4 2 4" xfId="30282"/>
    <cellStyle name="Nota 2 2 2 6 4 2 5" xfId="34243"/>
    <cellStyle name="Nota 2 2 2 6 4 2 6" xfId="37795"/>
    <cellStyle name="Nota 2 2 2 6 4 2 7" xfId="39758"/>
    <cellStyle name="Nota 2 2 2 6 4 3" xfId="12219"/>
    <cellStyle name="Nota 2 2 2 6 4 4" xfId="19222"/>
    <cellStyle name="Nota 2 2 2 6 4 5" xfId="28282"/>
    <cellStyle name="Nota 2 2 2 6 4 6" xfId="25143"/>
    <cellStyle name="Nota 2 2 2 6 4 7" xfId="10066"/>
    <cellStyle name="Nota 2 2 2 6 4 8" xfId="31573"/>
    <cellStyle name="Nota 2 2 2 6 4 9" xfId="35283"/>
    <cellStyle name="Nota 2 2 2 6 5" xfId="3771"/>
    <cellStyle name="Nota 2 2 2 6 5 2" xfId="7305"/>
    <cellStyle name="Nota 2 2 2 6 5 2 2" xfId="16458"/>
    <cellStyle name="Nota 2 2 2 6 5 2 3" xfId="23439"/>
    <cellStyle name="Nota 2 2 2 6 5 2 4" xfId="30283"/>
    <cellStyle name="Nota 2 2 2 6 5 2 5" xfId="34244"/>
    <cellStyle name="Nota 2 2 2 6 5 2 6" xfId="37796"/>
    <cellStyle name="Nota 2 2 2 6 5 2 7" xfId="39759"/>
    <cellStyle name="Nota 2 2 2 6 5 3" xfId="12925"/>
    <cellStyle name="Nota 2 2 2 6 5 4" xfId="19924"/>
    <cellStyle name="Nota 2 2 2 6 5 5" xfId="25291"/>
    <cellStyle name="Nota 2 2 2 6 5 6" xfId="26586"/>
    <cellStyle name="Nota 2 2 2 6 5 7" xfId="19380"/>
    <cellStyle name="Nota 2 2 2 6 5 8" xfId="31642"/>
    <cellStyle name="Nota 2 2 2 6 5 9" xfId="35322"/>
    <cellStyle name="Nota 2 2 2 6 6" xfId="7301"/>
    <cellStyle name="Nota 2 2 2 6 6 2" xfId="16454"/>
    <cellStyle name="Nota 2 2 2 6 6 3" xfId="23435"/>
    <cellStyle name="Nota 2 2 2 6 6 4" xfId="30279"/>
    <cellStyle name="Nota 2 2 2 6 6 5" xfId="34240"/>
    <cellStyle name="Nota 2 2 2 6 6 6" xfId="37792"/>
    <cellStyle name="Nota 2 2 2 6 6 7" xfId="39755"/>
    <cellStyle name="Nota 2 2 2 6 7" xfId="10794"/>
    <cellStyle name="Nota 2 2 2 6 8" xfId="9829"/>
    <cellStyle name="Nota 2 2 2 6 9" xfId="28682"/>
    <cellStyle name="Nota 2 2 2 7" xfId="2468"/>
    <cellStyle name="Nota 2 2 2 7 2" xfId="7306"/>
    <cellStyle name="Nota 2 2 2 7 2 2" xfId="16459"/>
    <cellStyle name="Nota 2 2 2 7 2 3" xfId="23440"/>
    <cellStyle name="Nota 2 2 2 7 2 4" xfId="30284"/>
    <cellStyle name="Nota 2 2 2 7 2 5" xfId="34245"/>
    <cellStyle name="Nota 2 2 2 7 2 6" xfId="37797"/>
    <cellStyle name="Nota 2 2 2 7 2 7" xfId="39760"/>
    <cellStyle name="Nota 2 2 2 7 3" xfId="11622"/>
    <cellStyle name="Nota 2 2 2 7 4" xfId="18625"/>
    <cellStyle name="Nota 2 2 2 7 5" xfId="17463"/>
    <cellStyle name="Nota 2 2 2 7 6" xfId="23008"/>
    <cellStyle name="Nota 2 2 2 7 7" xfId="30097"/>
    <cellStyle name="Nota 2 2 2 7 8" xfId="34074"/>
    <cellStyle name="Nota 2 2 2 7 9" xfId="37636"/>
    <cellStyle name="Nota 2 2 2 8" xfId="3044"/>
    <cellStyle name="Nota 2 2 2 8 2" xfId="7307"/>
    <cellStyle name="Nota 2 2 2 8 2 2" xfId="16460"/>
    <cellStyle name="Nota 2 2 2 8 2 3" xfId="23441"/>
    <cellStyle name="Nota 2 2 2 8 2 4" xfId="30285"/>
    <cellStyle name="Nota 2 2 2 8 2 5" xfId="34246"/>
    <cellStyle name="Nota 2 2 2 8 2 6" xfId="37798"/>
    <cellStyle name="Nota 2 2 2 8 2 7" xfId="39761"/>
    <cellStyle name="Nota 2 2 2 8 3" xfId="12198"/>
    <cellStyle name="Nota 2 2 2 8 4" xfId="19201"/>
    <cellStyle name="Nota 2 2 2 8 5" xfId="28286"/>
    <cellStyle name="Nota 2 2 2 8 6" xfId="26416"/>
    <cellStyle name="Nota 2 2 2 8 7" xfId="15528"/>
    <cellStyle name="Nota 2 2 2 8 8" xfId="9456"/>
    <cellStyle name="Nota 2 2 2 8 9" xfId="31194"/>
    <cellStyle name="Nota 2 2 2 9" xfId="3788"/>
    <cellStyle name="Nota 2 2 2 9 2" xfId="7308"/>
    <cellStyle name="Nota 2 2 2 9 2 2" xfId="16461"/>
    <cellStyle name="Nota 2 2 2 9 2 3" xfId="23442"/>
    <cellStyle name="Nota 2 2 2 9 2 4" xfId="30286"/>
    <cellStyle name="Nota 2 2 2 9 2 5" xfId="34247"/>
    <cellStyle name="Nota 2 2 2 9 2 6" xfId="37799"/>
    <cellStyle name="Nota 2 2 2 9 2 7" xfId="39762"/>
    <cellStyle name="Nota 2 2 2 9 3" xfId="12942"/>
    <cellStyle name="Nota 2 2 2 9 4" xfId="19941"/>
    <cellStyle name="Nota 2 2 2 9 5" xfId="27936"/>
    <cellStyle name="Nota 2 2 2 9 6" xfId="24164"/>
    <cellStyle name="Nota 2 2 2 9 7" xfId="9457"/>
    <cellStyle name="Nota 2 2 2 9 8" xfId="10078"/>
    <cellStyle name="Nota 2 2 2 9 9" xfId="34847"/>
    <cellStyle name="Nota 2 2 20" xfId="38444"/>
    <cellStyle name="Nota 2 2 3" xfId="2244"/>
    <cellStyle name="Nota 2 2 3 10" xfId="22910"/>
    <cellStyle name="Nota 2 2 3 11" xfId="25065"/>
    <cellStyle name="Nota 2 2 3 12" xfId="25681"/>
    <cellStyle name="Nota 2 2 3 13" xfId="31462"/>
    <cellStyle name="Nota 2 2 3 14" xfId="35172"/>
    <cellStyle name="Nota 2 2 3 2" xfId="2644"/>
    <cellStyle name="Nota 2 2 3 2 2" xfId="7310"/>
    <cellStyle name="Nota 2 2 3 2 2 2" xfId="16463"/>
    <cellStyle name="Nota 2 2 3 2 2 3" xfId="23444"/>
    <cellStyle name="Nota 2 2 3 2 2 4" xfId="30288"/>
    <cellStyle name="Nota 2 2 3 2 2 5" xfId="34249"/>
    <cellStyle name="Nota 2 2 3 2 2 6" xfId="37801"/>
    <cellStyle name="Nota 2 2 3 2 2 7" xfId="39764"/>
    <cellStyle name="Nota 2 2 3 2 3" xfId="11798"/>
    <cellStyle name="Nota 2 2 3 2 4" xfId="18801"/>
    <cellStyle name="Nota 2 2 3 2 5" xfId="18034"/>
    <cellStyle name="Nota 2 2 3 2 6" xfId="26285"/>
    <cellStyle name="Nota 2 2 3 2 7" xfId="22640"/>
    <cellStyle name="Nota 2 2 3 2 8" xfId="29643"/>
    <cellStyle name="Nota 2 2 3 2 9" xfId="33629"/>
    <cellStyle name="Nota 2 2 3 3" xfId="3926"/>
    <cellStyle name="Nota 2 2 3 3 2" xfId="7311"/>
    <cellStyle name="Nota 2 2 3 3 2 2" xfId="16464"/>
    <cellStyle name="Nota 2 2 3 3 2 3" xfId="23445"/>
    <cellStyle name="Nota 2 2 3 3 2 4" xfId="30289"/>
    <cellStyle name="Nota 2 2 3 3 2 5" xfId="34250"/>
    <cellStyle name="Nota 2 2 3 3 2 6" xfId="37802"/>
    <cellStyle name="Nota 2 2 3 3 2 7" xfId="39765"/>
    <cellStyle name="Nota 2 2 3 3 3" xfId="13080"/>
    <cellStyle name="Nota 2 2 3 3 4" xfId="20078"/>
    <cellStyle name="Nota 2 2 3 3 5" xfId="27867"/>
    <cellStyle name="Nota 2 2 3 3 6" xfId="25357"/>
    <cellStyle name="Nota 2 2 3 3 7" xfId="10279"/>
    <cellStyle name="Nota 2 2 3 3 8" xfId="33463"/>
    <cellStyle name="Nota 2 2 3 3 9" xfId="37137"/>
    <cellStyle name="Nota 2 2 3 4" xfId="4364"/>
    <cellStyle name="Nota 2 2 3 4 2" xfId="7312"/>
    <cellStyle name="Nota 2 2 3 4 2 2" xfId="16465"/>
    <cellStyle name="Nota 2 2 3 4 2 3" xfId="23446"/>
    <cellStyle name="Nota 2 2 3 4 2 4" xfId="30290"/>
    <cellStyle name="Nota 2 2 3 4 2 5" xfId="34251"/>
    <cellStyle name="Nota 2 2 3 4 2 6" xfId="37803"/>
    <cellStyle name="Nota 2 2 3 4 2 7" xfId="39766"/>
    <cellStyle name="Nota 2 2 3 4 3" xfId="13518"/>
    <cellStyle name="Nota 2 2 3 4 4" xfId="20516"/>
    <cellStyle name="Nota 2 2 3 4 5" xfId="27653"/>
    <cellStyle name="Nota 2 2 3 4 6" xfId="17340"/>
    <cellStyle name="Nota 2 2 3 4 7" xfId="24121"/>
    <cellStyle name="Nota 2 2 3 4 8" xfId="18262"/>
    <cellStyle name="Nota 2 2 3 4 9" xfId="31253"/>
    <cellStyle name="Nota 2 2 3 5" xfId="4618"/>
    <cellStyle name="Nota 2 2 3 5 2" xfId="7313"/>
    <cellStyle name="Nota 2 2 3 5 2 2" xfId="16466"/>
    <cellStyle name="Nota 2 2 3 5 2 3" xfId="23447"/>
    <cellStyle name="Nota 2 2 3 5 2 4" xfId="30291"/>
    <cellStyle name="Nota 2 2 3 5 2 5" xfId="34252"/>
    <cellStyle name="Nota 2 2 3 5 2 6" xfId="37804"/>
    <cellStyle name="Nota 2 2 3 5 2 7" xfId="39767"/>
    <cellStyle name="Nota 2 2 3 5 3" xfId="13772"/>
    <cellStyle name="Nota 2 2 3 5 4" xfId="20770"/>
    <cellStyle name="Nota 2 2 3 5 5" xfId="22767"/>
    <cellStyle name="Nota 2 2 3 5 6" xfId="29440"/>
    <cellStyle name="Nota 2 2 3 5 7" xfId="21284"/>
    <cellStyle name="Nota 2 2 3 5 8" xfId="25145"/>
    <cellStyle name="Nota 2 2 3 5 9" xfId="34889"/>
    <cellStyle name="Nota 2 2 3 6" xfId="4864"/>
    <cellStyle name="Nota 2 2 3 6 2" xfId="7314"/>
    <cellStyle name="Nota 2 2 3 6 2 2" xfId="16467"/>
    <cellStyle name="Nota 2 2 3 6 2 3" xfId="23448"/>
    <cellStyle name="Nota 2 2 3 6 2 4" xfId="30292"/>
    <cellStyle name="Nota 2 2 3 6 2 5" xfId="34253"/>
    <cellStyle name="Nota 2 2 3 6 2 6" xfId="37805"/>
    <cellStyle name="Nota 2 2 3 6 2 7" xfId="39768"/>
    <cellStyle name="Nota 2 2 3 6 3" xfId="14018"/>
    <cellStyle name="Nota 2 2 3 6 4" xfId="21016"/>
    <cellStyle name="Nota 2 2 3 6 5" xfId="27406"/>
    <cellStyle name="Nota 2 2 3 6 6" xfId="28870"/>
    <cellStyle name="Nota 2 2 3 6 7" xfId="29395"/>
    <cellStyle name="Nota 2 2 3 6 8" xfId="35588"/>
    <cellStyle name="Nota 2 2 3 6 9" xfId="38499"/>
    <cellStyle name="Nota 2 2 3 7" xfId="7309"/>
    <cellStyle name="Nota 2 2 3 7 2" xfId="16462"/>
    <cellStyle name="Nota 2 2 3 7 3" xfId="23443"/>
    <cellStyle name="Nota 2 2 3 7 4" xfId="30287"/>
    <cellStyle name="Nota 2 2 3 7 5" xfId="34248"/>
    <cellStyle name="Nota 2 2 3 7 6" xfId="37800"/>
    <cellStyle name="Nota 2 2 3 7 7" xfId="39763"/>
    <cellStyle name="Nota 2 2 3 8" xfId="11398"/>
    <cellStyle name="Nota 2 2 3 9" xfId="18401"/>
    <cellStyle name="Nota 2 2 4" xfId="2096"/>
    <cellStyle name="Nota 2 2 4 10" xfId="24588"/>
    <cellStyle name="Nota 2 2 4 11" xfId="28753"/>
    <cellStyle name="Nota 2 2 4 12" xfId="25433"/>
    <cellStyle name="Nota 2 2 4 13" xfId="34783"/>
    <cellStyle name="Nota 2 2 4 14" xfId="38335"/>
    <cellStyle name="Nota 2 2 4 2" xfId="2596"/>
    <cellStyle name="Nota 2 2 4 2 2" xfId="7316"/>
    <cellStyle name="Nota 2 2 4 2 2 2" xfId="16469"/>
    <cellStyle name="Nota 2 2 4 2 2 3" xfId="23450"/>
    <cellStyle name="Nota 2 2 4 2 2 4" xfId="30294"/>
    <cellStyle name="Nota 2 2 4 2 2 5" xfId="34255"/>
    <cellStyle name="Nota 2 2 4 2 2 6" xfId="37807"/>
    <cellStyle name="Nota 2 2 4 2 2 7" xfId="39770"/>
    <cellStyle name="Nota 2 2 4 2 3" xfId="11750"/>
    <cellStyle name="Nota 2 2 4 2 4" xfId="18753"/>
    <cellStyle name="Nota 2 2 4 2 5" xfId="9310"/>
    <cellStyle name="Nota 2 2 4 2 6" xfId="21346"/>
    <cellStyle name="Nota 2 2 4 2 7" xfId="30019"/>
    <cellStyle name="Nota 2 2 4 2 8" xfId="34004"/>
    <cellStyle name="Nota 2 2 4 2 9" xfId="37566"/>
    <cellStyle name="Nota 2 2 4 3" xfId="3843"/>
    <cellStyle name="Nota 2 2 4 3 2" xfId="7317"/>
    <cellStyle name="Nota 2 2 4 3 2 2" xfId="16470"/>
    <cellStyle name="Nota 2 2 4 3 2 3" xfId="23451"/>
    <cellStyle name="Nota 2 2 4 3 2 4" xfId="30295"/>
    <cellStyle name="Nota 2 2 4 3 2 5" xfId="34256"/>
    <cellStyle name="Nota 2 2 4 3 2 6" xfId="37808"/>
    <cellStyle name="Nota 2 2 4 3 2 7" xfId="39771"/>
    <cellStyle name="Nota 2 2 4 3 3" xfId="12997"/>
    <cellStyle name="Nota 2 2 4 3 4" xfId="19996"/>
    <cellStyle name="Nota 2 2 4 3 5" xfId="18200"/>
    <cellStyle name="Nota 2 2 4 3 6" xfId="26616"/>
    <cellStyle name="Nota 2 2 4 3 7" xfId="25621"/>
    <cellStyle name="Nota 2 2 4 3 8" xfId="31656"/>
    <cellStyle name="Nota 2 2 4 3 9" xfId="35335"/>
    <cellStyle name="Nota 2 2 4 4" xfId="4307"/>
    <cellStyle name="Nota 2 2 4 4 2" xfId="7318"/>
    <cellStyle name="Nota 2 2 4 4 2 2" xfId="16471"/>
    <cellStyle name="Nota 2 2 4 4 2 3" xfId="23452"/>
    <cellStyle name="Nota 2 2 4 4 2 4" xfId="30296"/>
    <cellStyle name="Nota 2 2 4 4 2 5" xfId="34257"/>
    <cellStyle name="Nota 2 2 4 4 2 6" xfId="37809"/>
    <cellStyle name="Nota 2 2 4 4 2 7" xfId="39772"/>
    <cellStyle name="Nota 2 2 4 4 3" xfId="13461"/>
    <cellStyle name="Nota 2 2 4 4 4" xfId="20459"/>
    <cellStyle name="Nota 2 2 4 4 5" xfId="22478"/>
    <cellStyle name="Nota 2 2 4 4 6" xfId="29224"/>
    <cellStyle name="Nota 2 2 4 4 7" xfId="28943"/>
    <cellStyle name="Nota 2 2 4 4 8" xfId="33341"/>
    <cellStyle name="Nota 2 2 4 4 9" xfId="37016"/>
    <cellStyle name="Nota 2 2 4 5" xfId="4578"/>
    <cellStyle name="Nota 2 2 4 5 2" xfId="7319"/>
    <cellStyle name="Nota 2 2 4 5 2 2" xfId="16472"/>
    <cellStyle name="Nota 2 2 4 5 2 3" xfId="23453"/>
    <cellStyle name="Nota 2 2 4 5 2 4" xfId="30297"/>
    <cellStyle name="Nota 2 2 4 5 2 5" xfId="34258"/>
    <cellStyle name="Nota 2 2 4 5 2 6" xfId="37810"/>
    <cellStyle name="Nota 2 2 4 5 2 7" xfId="39773"/>
    <cellStyle name="Nota 2 2 4 5 3" xfId="13732"/>
    <cellStyle name="Nota 2 2 4 5 4" xfId="20730"/>
    <cellStyle name="Nota 2 2 4 5 5" xfId="27548"/>
    <cellStyle name="Nota 2 2 4 5 6" xfId="29240"/>
    <cellStyle name="Nota 2 2 4 5 7" xfId="26837"/>
    <cellStyle name="Nota 2 2 4 5 8" xfId="17379"/>
    <cellStyle name="Nota 2 2 4 5 9" xfId="17839"/>
    <cellStyle name="Nota 2 2 4 6" xfId="4828"/>
    <cellStyle name="Nota 2 2 4 6 2" xfId="7320"/>
    <cellStyle name="Nota 2 2 4 6 2 2" xfId="16473"/>
    <cellStyle name="Nota 2 2 4 6 2 3" xfId="23454"/>
    <cellStyle name="Nota 2 2 4 6 2 4" xfId="30298"/>
    <cellStyle name="Nota 2 2 4 6 2 5" xfId="34259"/>
    <cellStyle name="Nota 2 2 4 6 2 6" xfId="37811"/>
    <cellStyle name="Nota 2 2 4 6 2 7" xfId="39774"/>
    <cellStyle name="Nota 2 2 4 6 3" xfId="13982"/>
    <cellStyle name="Nota 2 2 4 6 4" xfId="20980"/>
    <cellStyle name="Nota 2 2 4 6 5" xfId="27421"/>
    <cellStyle name="Nota 2 2 4 6 6" xfId="28869"/>
    <cellStyle name="Nota 2 2 4 6 7" xfId="17059"/>
    <cellStyle name="Nota 2 2 4 6 8" xfId="31796"/>
    <cellStyle name="Nota 2 2 4 6 9" xfId="35475"/>
    <cellStyle name="Nota 2 2 4 7" xfId="7315"/>
    <cellStyle name="Nota 2 2 4 7 2" xfId="16468"/>
    <cellStyle name="Nota 2 2 4 7 3" xfId="23449"/>
    <cellStyle name="Nota 2 2 4 7 4" xfId="30293"/>
    <cellStyle name="Nota 2 2 4 7 5" xfId="34254"/>
    <cellStyle name="Nota 2 2 4 7 6" xfId="37806"/>
    <cellStyle name="Nota 2 2 4 7 7" xfId="39769"/>
    <cellStyle name="Nota 2 2 4 8" xfId="11250"/>
    <cellStyle name="Nota 2 2 4 9" xfId="9184"/>
    <cellStyle name="Nota 2 2 5" xfId="2338"/>
    <cellStyle name="Nota 2 2 5 10" xfId="23157"/>
    <cellStyle name="Nota 2 2 5 11" xfId="9169"/>
    <cellStyle name="Nota 2 2 5 12" xfId="23130"/>
    <cellStyle name="Nota 2 2 5 13" xfId="9976"/>
    <cellStyle name="Nota 2 2 5 14" xfId="30218"/>
    <cellStyle name="Nota 2 2 5 2" xfId="2738"/>
    <cellStyle name="Nota 2 2 5 2 2" xfId="7322"/>
    <cellStyle name="Nota 2 2 5 2 2 2" xfId="16475"/>
    <cellStyle name="Nota 2 2 5 2 2 3" xfId="23456"/>
    <cellStyle name="Nota 2 2 5 2 2 4" xfId="30300"/>
    <cellStyle name="Nota 2 2 5 2 2 5" xfId="34261"/>
    <cellStyle name="Nota 2 2 5 2 2 6" xfId="37813"/>
    <cellStyle name="Nota 2 2 5 2 2 7" xfId="39776"/>
    <cellStyle name="Nota 2 2 5 2 3" xfId="11892"/>
    <cellStyle name="Nota 2 2 5 2 4" xfId="18895"/>
    <cellStyle name="Nota 2 2 5 2 5" xfId="28413"/>
    <cellStyle name="Nota 2 2 5 2 6" xfId="26328"/>
    <cellStyle name="Nota 2 2 5 2 7" xfId="29964"/>
    <cellStyle name="Nota 2 2 5 2 8" xfId="33941"/>
    <cellStyle name="Nota 2 2 5 2 9" xfId="37503"/>
    <cellStyle name="Nota 2 2 5 3" xfId="4020"/>
    <cellStyle name="Nota 2 2 5 3 2" xfId="7323"/>
    <cellStyle name="Nota 2 2 5 3 2 2" xfId="16476"/>
    <cellStyle name="Nota 2 2 5 3 2 3" xfId="23457"/>
    <cellStyle name="Nota 2 2 5 3 2 4" xfId="30301"/>
    <cellStyle name="Nota 2 2 5 3 2 5" xfId="34262"/>
    <cellStyle name="Nota 2 2 5 3 2 6" xfId="37814"/>
    <cellStyle name="Nota 2 2 5 3 2 7" xfId="39777"/>
    <cellStyle name="Nota 2 2 5 3 3" xfId="13174"/>
    <cellStyle name="Nota 2 2 5 3 4" xfId="20172"/>
    <cellStyle name="Nota 2 2 5 3 5" xfId="27820"/>
    <cellStyle name="Nota 2 2 5 3 6" xfId="17125"/>
    <cellStyle name="Nota 2 2 5 3 7" xfId="25098"/>
    <cellStyle name="Nota 2 2 5 3 8" xfId="31682"/>
    <cellStyle name="Nota 2 2 5 3 9" xfId="35362"/>
    <cellStyle name="Nota 2 2 5 4" xfId="4458"/>
    <cellStyle name="Nota 2 2 5 4 2" xfId="7324"/>
    <cellStyle name="Nota 2 2 5 4 2 2" xfId="16477"/>
    <cellStyle name="Nota 2 2 5 4 2 3" xfId="23458"/>
    <cellStyle name="Nota 2 2 5 4 2 4" xfId="30302"/>
    <cellStyle name="Nota 2 2 5 4 2 5" xfId="34263"/>
    <cellStyle name="Nota 2 2 5 4 2 6" xfId="37815"/>
    <cellStyle name="Nota 2 2 5 4 2 7" xfId="39778"/>
    <cellStyle name="Nota 2 2 5 4 3" xfId="13612"/>
    <cellStyle name="Nota 2 2 5 4 4" xfId="20610"/>
    <cellStyle name="Nota 2 2 5 4 5" xfId="27606"/>
    <cellStyle name="Nota 2 2 5 4 6" xfId="26697"/>
    <cellStyle name="Nota 2 2 5 4 7" xfId="25851"/>
    <cellStyle name="Nota 2 2 5 4 8" xfId="32284"/>
    <cellStyle name="Nota 2 2 5 4 9" xfId="35959"/>
    <cellStyle name="Nota 2 2 5 5" xfId="4712"/>
    <cellStyle name="Nota 2 2 5 5 2" xfId="7325"/>
    <cellStyle name="Nota 2 2 5 5 2 2" xfId="16478"/>
    <cellStyle name="Nota 2 2 5 5 2 3" xfId="23459"/>
    <cellStyle name="Nota 2 2 5 5 2 4" xfId="30303"/>
    <cellStyle name="Nota 2 2 5 5 2 5" xfId="34264"/>
    <cellStyle name="Nota 2 2 5 5 2 6" xfId="37816"/>
    <cellStyle name="Nota 2 2 5 5 2 7" xfId="39779"/>
    <cellStyle name="Nota 2 2 5 5 3" xfId="13866"/>
    <cellStyle name="Nota 2 2 5 5 4" xfId="20864"/>
    <cellStyle name="Nota 2 2 5 5 5" xfId="27481"/>
    <cellStyle name="Nota 2 2 5 5 6" xfId="17691"/>
    <cellStyle name="Nota 2 2 5 5 7" xfId="25871"/>
    <cellStyle name="Nota 2 2 5 5 8" xfId="32168"/>
    <cellStyle name="Nota 2 2 5 5 9" xfId="35843"/>
    <cellStyle name="Nota 2 2 5 6" xfId="4958"/>
    <cellStyle name="Nota 2 2 5 6 2" xfId="7326"/>
    <cellStyle name="Nota 2 2 5 6 2 2" xfId="16479"/>
    <cellStyle name="Nota 2 2 5 6 2 3" xfId="23460"/>
    <cellStyle name="Nota 2 2 5 6 2 4" xfId="30304"/>
    <cellStyle name="Nota 2 2 5 6 2 5" xfId="34265"/>
    <cellStyle name="Nota 2 2 5 6 2 6" xfId="37817"/>
    <cellStyle name="Nota 2 2 5 6 2 7" xfId="39780"/>
    <cellStyle name="Nota 2 2 5 6 3" xfId="14112"/>
    <cellStyle name="Nota 2 2 5 6 4" xfId="21110"/>
    <cellStyle name="Nota 2 2 5 6 5" xfId="22789"/>
    <cellStyle name="Nota 2 2 5 6 6" xfId="9361"/>
    <cellStyle name="Nota 2 2 5 6 7" xfId="32004"/>
    <cellStyle name="Nota 2 2 5 6 8" xfId="35682"/>
    <cellStyle name="Nota 2 2 5 6 9" xfId="38593"/>
    <cellStyle name="Nota 2 2 5 7" xfId="7321"/>
    <cellStyle name="Nota 2 2 5 7 2" xfId="16474"/>
    <cellStyle name="Nota 2 2 5 7 3" xfId="23455"/>
    <cellStyle name="Nota 2 2 5 7 4" xfId="30299"/>
    <cellStyle name="Nota 2 2 5 7 5" xfId="34260"/>
    <cellStyle name="Nota 2 2 5 7 6" xfId="37812"/>
    <cellStyle name="Nota 2 2 5 7 7" xfId="39775"/>
    <cellStyle name="Nota 2 2 5 8" xfId="11492"/>
    <cellStyle name="Nota 2 2 5 9" xfId="18495"/>
    <cellStyle name="Nota 2 2 6" xfId="1755"/>
    <cellStyle name="Nota 2 2 6 10" xfId="24380"/>
    <cellStyle name="Nota 2 2 6 11" xfId="17850"/>
    <cellStyle name="Nota 2 2 6 12" xfId="25727"/>
    <cellStyle name="Nota 2 2 6 13" xfId="34880"/>
    <cellStyle name="Nota 2 2 6 14" xfId="38364"/>
    <cellStyle name="Nota 2 2 6 2" xfId="2526"/>
    <cellStyle name="Nota 2 2 6 2 2" xfId="7328"/>
    <cellStyle name="Nota 2 2 6 2 2 2" xfId="16481"/>
    <cellStyle name="Nota 2 2 6 2 2 3" xfId="23462"/>
    <cellStyle name="Nota 2 2 6 2 2 4" xfId="30306"/>
    <cellStyle name="Nota 2 2 6 2 2 5" xfId="34267"/>
    <cellStyle name="Nota 2 2 6 2 2 6" xfId="37819"/>
    <cellStyle name="Nota 2 2 6 2 2 7" xfId="39782"/>
    <cellStyle name="Nota 2 2 6 2 3" xfId="11680"/>
    <cellStyle name="Nota 2 2 6 2 4" xfId="18683"/>
    <cellStyle name="Nota 2 2 6 2 5" xfId="25338"/>
    <cellStyle name="Nota 2 2 6 2 6" xfId="21390"/>
    <cellStyle name="Nota 2 2 6 2 7" xfId="30069"/>
    <cellStyle name="Nota 2 2 6 2 8" xfId="17598"/>
    <cellStyle name="Nota 2 2 6 2 9" xfId="34970"/>
    <cellStyle name="Nota 2 2 6 3" xfId="3686"/>
    <cellStyle name="Nota 2 2 6 3 2" xfId="7329"/>
    <cellStyle name="Nota 2 2 6 3 2 2" xfId="16482"/>
    <cellStyle name="Nota 2 2 6 3 2 3" xfId="23463"/>
    <cellStyle name="Nota 2 2 6 3 2 4" xfId="30307"/>
    <cellStyle name="Nota 2 2 6 3 2 5" xfId="34268"/>
    <cellStyle name="Nota 2 2 6 3 2 6" xfId="37820"/>
    <cellStyle name="Nota 2 2 6 3 2 7" xfId="39783"/>
    <cellStyle name="Nota 2 2 6 3 3" xfId="12840"/>
    <cellStyle name="Nota 2 2 6 3 4" xfId="19839"/>
    <cellStyle name="Nota 2 2 6 3 5" xfId="23291"/>
    <cellStyle name="Nota 2 2 6 3 6" xfId="29423"/>
    <cellStyle name="Nota 2 2 6 3 7" xfId="17089"/>
    <cellStyle name="Nota 2 2 6 3 8" xfId="31130"/>
    <cellStyle name="Nota 2 2 6 3 9" xfId="35013"/>
    <cellStyle name="Nota 2 2 6 4" xfId="4198"/>
    <cellStyle name="Nota 2 2 6 4 2" xfId="7330"/>
    <cellStyle name="Nota 2 2 6 4 2 2" xfId="16483"/>
    <cellStyle name="Nota 2 2 6 4 2 3" xfId="23464"/>
    <cellStyle name="Nota 2 2 6 4 2 4" xfId="30308"/>
    <cellStyle name="Nota 2 2 6 4 2 5" xfId="34269"/>
    <cellStyle name="Nota 2 2 6 4 2 6" xfId="37821"/>
    <cellStyle name="Nota 2 2 6 4 2 7" xfId="39784"/>
    <cellStyle name="Nota 2 2 6 4 3" xfId="13352"/>
    <cellStyle name="Nota 2 2 6 4 4" xfId="20350"/>
    <cellStyle name="Nota 2 2 6 4 5" xfId="24737"/>
    <cellStyle name="Nota 2 2 6 4 6" xfId="25201"/>
    <cellStyle name="Nota 2 2 6 4 7" xfId="28466"/>
    <cellStyle name="Nota 2 2 6 4 8" xfId="23316"/>
    <cellStyle name="Nota 2 2 6 4 9" xfId="30851"/>
    <cellStyle name="Nota 2 2 6 5" xfId="3115"/>
    <cellStyle name="Nota 2 2 6 5 2" xfId="7331"/>
    <cellStyle name="Nota 2 2 6 5 2 2" xfId="16484"/>
    <cellStyle name="Nota 2 2 6 5 2 3" xfId="23465"/>
    <cellStyle name="Nota 2 2 6 5 2 4" xfId="30309"/>
    <cellStyle name="Nota 2 2 6 5 2 5" xfId="34270"/>
    <cellStyle name="Nota 2 2 6 5 2 6" xfId="37822"/>
    <cellStyle name="Nota 2 2 6 5 2 7" xfId="39785"/>
    <cellStyle name="Nota 2 2 6 5 3" xfId="12269"/>
    <cellStyle name="Nota 2 2 6 5 4" xfId="19272"/>
    <cellStyle name="Nota 2 2 6 5 5" xfId="28266"/>
    <cellStyle name="Nota 2 2 6 5 6" xfId="24540"/>
    <cellStyle name="Nota 2 2 6 5 7" xfId="28059"/>
    <cellStyle name="Nota 2 2 6 5 8" xfId="24140"/>
    <cellStyle name="Nota 2 2 6 5 9" xfId="31806"/>
    <cellStyle name="Nota 2 2 6 6" xfId="2973"/>
    <cellStyle name="Nota 2 2 6 6 2" xfId="7332"/>
    <cellStyle name="Nota 2 2 6 6 2 2" xfId="16485"/>
    <cellStyle name="Nota 2 2 6 6 2 3" xfId="23466"/>
    <cellStyle name="Nota 2 2 6 6 2 4" xfId="30310"/>
    <cellStyle name="Nota 2 2 6 6 2 5" xfId="34271"/>
    <cellStyle name="Nota 2 2 6 6 2 6" xfId="37823"/>
    <cellStyle name="Nota 2 2 6 6 2 7" xfId="39786"/>
    <cellStyle name="Nota 2 2 6 6 3" xfId="12127"/>
    <cellStyle name="Nota 2 2 6 6 4" xfId="19130"/>
    <cellStyle name="Nota 2 2 6 6 5" xfId="25153"/>
    <cellStyle name="Nota 2 2 6 6 6" xfId="28770"/>
    <cellStyle name="Nota 2 2 6 6 7" xfId="25089"/>
    <cellStyle name="Nota 2 2 6 6 8" xfId="31558"/>
    <cellStyle name="Nota 2 2 6 6 9" xfId="35268"/>
    <cellStyle name="Nota 2 2 6 7" xfId="7327"/>
    <cellStyle name="Nota 2 2 6 7 2" xfId="16480"/>
    <cellStyle name="Nota 2 2 6 7 3" xfId="23461"/>
    <cellStyle name="Nota 2 2 6 7 4" xfId="30305"/>
    <cellStyle name="Nota 2 2 6 7 5" xfId="34266"/>
    <cellStyle name="Nota 2 2 6 7 6" xfId="37818"/>
    <cellStyle name="Nota 2 2 6 7 7" xfId="39781"/>
    <cellStyle name="Nota 2 2 6 8" xfId="10909"/>
    <cellStyle name="Nota 2 2 6 9" xfId="9631"/>
    <cellStyle name="Nota 2 2 7" xfId="1639"/>
    <cellStyle name="Nota 2 2 7 10" xfId="17993"/>
    <cellStyle name="Nota 2 2 7 11" xfId="23253"/>
    <cellStyle name="Nota 2 2 7 12" xfId="34925"/>
    <cellStyle name="Nota 2 2 7 13" xfId="38388"/>
    <cellStyle name="Nota 2 2 7 2" xfId="3512"/>
    <cellStyle name="Nota 2 2 7 2 2" xfId="7334"/>
    <cellStyle name="Nota 2 2 7 2 2 2" xfId="16487"/>
    <cellStyle name="Nota 2 2 7 2 2 3" xfId="23468"/>
    <cellStyle name="Nota 2 2 7 2 2 4" xfId="30312"/>
    <cellStyle name="Nota 2 2 7 2 2 5" xfId="34273"/>
    <cellStyle name="Nota 2 2 7 2 2 6" xfId="37825"/>
    <cellStyle name="Nota 2 2 7 2 2 7" xfId="39788"/>
    <cellStyle name="Nota 2 2 7 2 3" xfId="12666"/>
    <cellStyle name="Nota 2 2 7 2 4" xfId="19667"/>
    <cellStyle name="Nota 2 2 7 2 5" xfId="28073"/>
    <cellStyle name="Nota 2 2 7 2 6" xfId="21216"/>
    <cellStyle name="Nota 2 2 7 2 7" xfId="28447"/>
    <cellStyle name="Nota 2 2 7 2 8" xfId="31135"/>
    <cellStyle name="Nota 2 2 7 2 9" xfId="35010"/>
    <cellStyle name="Nota 2 2 7 3" xfId="2906"/>
    <cellStyle name="Nota 2 2 7 3 2" xfId="7335"/>
    <cellStyle name="Nota 2 2 7 3 2 2" xfId="16488"/>
    <cellStyle name="Nota 2 2 7 3 2 3" xfId="23469"/>
    <cellStyle name="Nota 2 2 7 3 2 4" xfId="30313"/>
    <cellStyle name="Nota 2 2 7 3 2 5" xfId="34274"/>
    <cellStyle name="Nota 2 2 7 3 2 6" xfId="37826"/>
    <cellStyle name="Nota 2 2 7 3 2 7" xfId="39789"/>
    <cellStyle name="Nota 2 2 7 3 3" xfId="12060"/>
    <cellStyle name="Nota 2 2 7 3 4" xfId="19063"/>
    <cellStyle name="Nota 2 2 7 3 5" xfId="28336"/>
    <cellStyle name="Nota 2 2 7 3 6" xfId="22918"/>
    <cellStyle name="Nota 2 2 7 3 7" xfId="29881"/>
    <cellStyle name="Nota 2 2 7 3 8" xfId="33858"/>
    <cellStyle name="Nota 2 2 7 3 9" xfId="37420"/>
    <cellStyle name="Nota 2 2 7 4" xfId="3862"/>
    <cellStyle name="Nota 2 2 7 4 2" xfId="7336"/>
    <cellStyle name="Nota 2 2 7 4 2 2" xfId="16489"/>
    <cellStyle name="Nota 2 2 7 4 2 3" xfId="23470"/>
    <cellStyle name="Nota 2 2 7 4 2 4" xfId="30314"/>
    <cellStyle name="Nota 2 2 7 4 2 5" xfId="34275"/>
    <cellStyle name="Nota 2 2 7 4 2 6" xfId="37827"/>
    <cellStyle name="Nota 2 2 7 4 2 7" xfId="39790"/>
    <cellStyle name="Nota 2 2 7 4 3" xfId="13016"/>
    <cellStyle name="Nota 2 2 7 4 4" xfId="20015"/>
    <cellStyle name="Nota 2 2 7 4 5" xfId="27899"/>
    <cellStyle name="Nota 2 2 7 4 6" xfId="28822"/>
    <cellStyle name="Nota 2 2 7 4 7" xfId="24832"/>
    <cellStyle name="Nota 2 2 7 4 8" xfId="31149"/>
    <cellStyle name="Nota 2 2 7 4 9" xfId="35025"/>
    <cellStyle name="Nota 2 2 7 5" xfId="2981"/>
    <cellStyle name="Nota 2 2 7 5 2" xfId="7337"/>
    <cellStyle name="Nota 2 2 7 5 2 2" xfId="16490"/>
    <cellStyle name="Nota 2 2 7 5 2 3" xfId="23471"/>
    <cellStyle name="Nota 2 2 7 5 2 4" xfId="30315"/>
    <cellStyle name="Nota 2 2 7 5 2 5" xfId="34276"/>
    <cellStyle name="Nota 2 2 7 5 2 6" xfId="37828"/>
    <cellStyle name="Nota 2 2 7 5 2 7" xfId="39791"/>
    <cellStyle name="Nota 2 2 7 5 3" xfId="12135"/>
    <cellStyle name="Nota 2 2 7 5 4" xfId="19138"/>
    <cellStyle name="Nota 2 2 7 5 5" xfId="18329"/>
    <cellStyle name="Nota 2 2 7 5 6" xfId="23270"/>
    <cellStyle name="Nota 2 2 7 5 7" xfId="29841"/>
    <cellStyle name="Nota 2 2 7 5 8" xfId="33820"/>
    <cellStyle name="Nota 2 2 7 5 9" xfId="37382"/>
    <cellStyle name="Nota 2 2 7 6" xfId="7333"/>
    <cellStyle name="Nota 2 2 7 6 2" xfId="16486"/>
    <cellStyle name="Nota 2 2 7 6 3" xfId="23467"/>
    <cellStyle name="Nota 2 2 7 6 4" xfId="30311"/>
    <cellStyle name="Nota 2 2 7 6 5" xfId="34272"/>
    <cellStyle name="Nota 2 2 7 6 6" xfId="37824"/>
    <cellStyle name="Nota 2 2 7 6 7" xfId="39787"/>
    <cellStyle name="Nota 2 2 7 7" xfId="10793"/>
    <cellStyle name="Nota 2 2 7 8" xfId="9839"/>
    <cellStyle name="Nota 2 2 7 9" xfId="28681"/>
    <cellStyle name="Nota 2 2 8" xfId="2467"/>
    <cellStyle name="Nota 2 2 8 2" xfId="7338"/>
    <cellStyle name="Nota 2 2 8 2 2" xfId="16491"/>
    <cellStyle name="Nota 2 2 8 2 3" xfId="23472"/>
    <cellStyle name="Nota 2 2 8 2 4" xfId="30316"/>
    <cellStyle name="Nota 2 2 8 2 5" xfId="34277"/>
    <cellStyle name="Nota 2 2 8 2 6" xfId="37829"/>
    <cellStyle name="Nota 2 2 8 2 7" xfId="39792"/>
    <cellStyle name="Nota 2 2 8 3" xfId="11621"/>
    <cellStyle name="Nota 2 2 8 4" xfId="18624"/>
    <cellStyle name="Nota 2 2 8 5" xfId="17601"/>
    <cellStyle name="Nota 2 2 8 6" xfId="22582"/>
    <cellStyle name="Nota 2 2 8 7" xfId="30082"/>
    <cellStyle name="Nota 2 2 8 8" xfId="34067"/>
    <cellStyle name="Nota 2 2 8 9" xfId="37629"/>
    <cellStyle name="Nota 2 2 9" xfId="3043"/>
    <cellStyle name="Nota 2 2 9 2" xfId="7339"/>
    <cellStyle name="Nota 2 2 9 2 2" xfId="16492"/>
    <cellStyle name="Nota 2 2 9 2 3" xfId="23473"/>
    <cellStyle name="Nota 2 2 9 2 4" xfId="30317"/>
    <cellStyle name="Nota 2 2 9 2 5" xfId="34278"/>
    <cellStyle name="Nota 2 2 9 2 6" xfId="37830"/>
    <cellStyle name="Nota 2 2 9 2 7" xfId="39793"/>
    <cellStyle name="Nota 2 2 9 3" xfId="12197"/>
    <cellStyle name="Nota 2 2 9 4" xfId="19200"/>
    <cellStyle name="Nota 2 2 9 5" xfId="24699"/>
    <cellStyle name="Nota 2 2 9 6" xfId="29139"/>
    <cellStyle name="Nota 2 2 9 7" xfId="29813"/>
    <cellStyle name="Nota 2 2 9 8" xfId="33790"/>
    <cellStyle name="Nota 2 2 9 9" xfId="37352"/>
    <cellStyle name="Nota 2 3" xfId="737"/>
    <cellStyle name="Nota 2 3 2" xfId="738"/>
    <cellStyle name="Nota 2 3 2 2" xfId="2032"/>
    <cellStyle name="Nota 2 3 2 2 2" xfId="7342"/>
    <cellStyle name="Nota 2 3 2 2 3" xfId="11186"/>
    <cellStyle name="Nota 2 3 2 3" xfId="3515"/>
    <cellStyle name="Nota 2 3 2 3 2" xfId="7343"/>
    <cellStyle name="Nota 2 3 2 3 3" xfId="12669"/>
    <cellStyle name="Nota 2 3 2 4" xfId="1479"/>
    <cellStyle name="Nota 2 3 2 4 2" xfId="7344"/>
    <cellStyle name="Nota 2 3 2 4 3" xfId="10633"/>
    <cellStyle name="Nota 2 3 2 5" xfId="7341"/>
    <cellStyle name="Nota 2 3 2 6" xfId="9895"/>
    <cellStyle name="Nota 2 3 3" xfId="2031"/>
    <cellStyle name="Nota 2 3 3 2" xfId="7345"/>
    <cellStyle name="Nota 2 3 3 3" xfId="11185"/>
    <cellStyle name="Nota 2 3 4" xfId="3514"/>
    <cellStyle name="Nota 2 3 4 2" xfId="7346"/>
    <cellStyle name="Nota 2 3 4 3" xfId="12668"/>
    <cellStyle name="Nota 2 3 5" xfId="1478"/>
    <cellStyle name="Nota 2 3 5 2" xfId="7347"/>
    <cellStyle name="Nota 2 3 5 3" xfId="10632"/>
    <cellStyle name="Nota 2 3 6" xfId="7340"/>
    <cellStyle name="Nota 2 3 7" xfId="9894"/>
    <cellStyle name="Nota 2 4" xfId="739"/>
    <cellStyle name="Nota 2 4 10" xfId="3029"/>
    <cellStyle name="Nota 2 4 10 2" xfId="7349"/>
    <cellStyle name="Nota 2 4 10 2 2" xfId="16502"/>
    <cellStyle name="Nota 2 4 10 2 3" xfId="23483"/>
    <cellStyle name="Nota 2 4 10 2 4" xfId="30327"/>
    <cellStyle name="Nota 2 4 10 2 5" xfId="34284"/>
    <cellStyle name="Nota 2 4 10 2 6" xfId="37836"/>
    <cellStyle name="Nota 2 4 10 2 7" xfId="39795"/>
    <cellStyle name="Nota 2 4 10 3" xfId="12183"/>
    <cellStyle name="Nota 2 4 10 4" xfId="19186"/>
    <cellStyle name="Nota 2 4 10 5" xfId="24225"/>
    <cellStyle name="Nota 2 4 10 6" xfId="23154"/>
    <cellStyle name="Nota 2 4 10 7" xfId="26450"/>
    <cellStyle name="Nota 2 4 10 8" xfId="27292"/>
    <cellStyle name="Nota 2 4 10 9" xfId="33478"/>
    <cellStyle name="Nota 2 4 11" xfId="3711"/>
    <cellStyle name="Nota 2 4 11 2" xfId="7350"/>
    <cellStyle name="Nota 2 4 11 2 2" xfId="16503"/>
    <cellStyle name="Nota 2 4 11 2 3" xfId="23484"/>
    <cellStyle name="Nota 2 4 11 2 4" xfId="30328"/>
    <cellStyle name="Nota 2 4 11 2 5" xfId="34285"/>
    <cellStyle name="Nota 2 4 11 2 6" xfId="37837"/>
    <cellStyle name="Nota 2 4 11 2 7" xfId="39796"/>
    <cellStyle name="Nota 2 4 11 3" xfId="12865"/>
    <cellStyle name="Nota 2 4 11 4" xfId="19864"/>
    <cellStyle name="Nota 2 4 11 5" xfId="27974"/>
    <cellStyle name="Nota 2 4 11 6" xfId="26571"/>
    <cellStyle name="Nota 2 4 11 7" xfId="21257"/>
    <cellStyle name="Nota 2 4 11 8" xfId="33558"/>
    <cellStyle name="Nota 2 4 11 9" xfId="37226"/>
    <cellStyle name="Nota 2 4 12" xfId="7348"/>
    <cellStyle name="Nota 2 4 12 2" xfId="16501"/>
    <cellStyle name="Nota 2 4 12 3" xfId="23482"/>
    <cellStyle name="Nota 2 4 12 4" xfId="30326"/>
    <cellStyle name="Nota 2 4 12 5" xfId="34283"/>
    <cellStyle name="Nota 2 4 12 6" xfId="37835"/>
    <cellStyle name="Nota 2 4 12 7" xfId="39794"/>
    <cellStyle name="Nota 2 4 13" xfId="9896"/>
    <cellStyle name="Nota 2 4 14" xfId="17559"/>
    <cellStyle name="Nota 2 4 15" xfId="23120"/>
    <cellStyle name="Nota 2 4 16" xfId="18178"/>
    <cellStyle name="Nota 2 4 17" xfId="31451"/>
    <cellStyle name="Nota 2 4 18" xfId="35167"/>
    <cellStyle name="Nota 2 4 19" xfId="38443"/>
    <cellStyle name="Nota 2 4 2" xfId="2246"/>
    <cellStyle name="Nota 2 4 2 10" xfId="22667"/>
    <cellStyle name="Nota 2 4 2 11" xfId="25207"/>
    <cellStyle name="Nota 2 4 2 12" xfId="30207"/>
    <cellStyle name="Nota 2 4 2 13" xfId="31459"/>
    <cellStyle name="Nota 2 4 2 14" xfId="35174"/>
    <cellStyle name="Nota 2 4 2 2" xfId="2646"/>
    <cellStyle name="Nota 2 4 2 2 2" xfId="7352"/>
    <cellStyle name="Nota 2 4 2 2 2 2" xfId="16505"/>
    <cellStyle name="Nota 2 4 2 2 2 3" xfId="23486"/>
    <cellStyle name="Nota 2 4 2 2 2 4" xfId="30330"/>
    <cellStyle name="Nota 2 4 2 2 2 5" xfId="34287"/>
    <cellStyle name="Nota 2 4 2 2 2 6" xfId="37839"/>
    <cellStyle name="Nota 2 4 2 2 2 7" xfId="39798"/>
    <cellStyle name="Nota 2 4 2 2 3" xfId="11800"/>
    <cellStyle name="Nota 2 4 2 2 4" xfId="18803"/>
    <cellStyle name="Nota 2 4 2 2 5" xfId="17818"/>
    <cellStyle name="Nota 2 4 2 2 6" xfId="19764"/>
    <cellStyle name="Nota 2 4 2 2 7" xfId="17255"/>
    <cellStyle name="Nota 2 4 2 2 8" xfId="25861"/>
    <cellStyle name="Nota 2 4 2 2 9" xfId="34822"/>
    <cellStyle name="Nota 2 4 2 3" xfId="3928"/>
    <cellStyle name="Nota 2 4 2 3 2" xfId="7353"/>
    <cellStyle name="Nota 2 4 2 3 2 2" xfId="16506"/>
    <cellStyle name="Nota 2 4 2 3 2 3" xfId="23487"/>
    <cellStyle name="Nota 2 4 2 3 2 4" xfId="30331"/>
    <cellStyle name="Nota 2 4 2 3 2 5" xfId="34288"/>
    <cellStyle name="Nota 2 4 2 3 2 6" xfId="37840"/>
    <cellStyle name="Nota 2 4 2 3 2 7" xfId="39799"/>
    <cellStyle name="Nota 2 4 2 3 3" xfId="13082"/>
    <cellStyle name="Nota 2 4 2 3 4" xfId="20080"/>
    <cellStyle name="Nota 2 4 2 3 5" xfId="27866"/>
    <cellStyle name="Nota 2 4 2 3 6" xfId="28134"/>
    <cellStyle name="Nota 2 4 2 3 7" xfId="23189"/>
    <cellStyle name="Nota 2 4 2 3 8" xfId="33462"/>
    <cellStyle name="Nota 2 4 2 3 9" xfId="37136"/>
    <cellStyle name="Nota 2 4 2 4" xfId="4366"/>
    <cellStyle name="Nota 2 4 2 4 2" xfId="7354"/>
    <cellStyle name="Nota 2 4 2 4 2 2" xfId="16507"/>
    <cellStyle name="Nota 2 4 2 4 2 3" xfId="23488"/>
    <cellStyle name="Nota 2 4 2 4 2 4" xfId="30332"/>
    <cellStyle name="Nota 2 4 2 4 2 5" xfId="34289"/>
    <cellStyle name="Nota 2 4 2 4 2 6" xfId="37841"/>
    <cellStyle name="Nota 2 4 2 4 2 7" xfId="39800"/>
    <cellStyle name="Nota 2 4 2 4 3" xfId="13520"/>
    <cellStyle name="Nota 2 4 2 4 4" xfId="20518"/>
    <cellStyle name="Nota 2 4 2 4 5" xfId="27652"/>
    <cellStyle name="Nota 2 4 2 4 6" xfId="28848"/>
    <cellStyle name="Nota 2 4 2 4 7" xfId="18307"/>
    <cellStyle name="Nota 2 4 2 4 8" xfId="29111"/>
    <cellStyle name="Nota 2 4 2 4 9" xfId="30322"/>
    <cellStyle name="Nota 2 4 2 5" xfId="4620"/>
    <cellStyle name="Nota 2 4 2 5 2" xfId="7355"/>
    <cellStyle name="Nota 2 4 2 5 2 2" xfId="16508"/>
    <cellStyle name="Nota 2 4 2 5 2 3" xfId="23489"/>
    <cellStyle name="Nota 2 4 2 5 2 4" xfId="30333"/>
    <cellStyle name="Nota 2 4 2 5 2 5" xfId="34290"/>
    <cellStyle name="Nota 2 4 2 5 2 6" xfId="37842"/>
    <cellStyle name="Nota 2 4 2 5 2 7" xfId="39801"/>
    <cellStyle name="Nota 2 4 2 5 3" xfId="13774"/>
    <cellStyle name="Nota 2 4 2 5 4" xfId="20772"/>
    <cellStyle name="Nota 2 4 2 5 5" xfId="17532"/>
    <cellStyle name="Nota 2 4 2 5 6" xfId="23383"/>
    <cellStyle name="Nota 2 4 2 5 7" xfId="18121"/>
    <cellStyle name="Nota 2 4 2 5 8" xfId="29419"/>
    <cellStyle name="Nota 2 4 2 5 9" xfId="31909"/>
    <cellStyle name="Nota 2 4 2 6" xfId="4866"/>
    <cellStyle name="Nota 2 4 2 6 2" xfId="7356"/>
    <cellStyle name="Nota 2 4 2 6 2 2" xfId="16509"/>
    <cellStyle name="Nota 2 4 2 6 2 3" xfId="23490"/>
    <cellStyle name="Nota 2 4 2 6 2 4" xfId="30334"/>
    <cellStyle name="Nota 2 4 2 6 2 5" xfId="34291"/>
    <cellStyle name="Nota 2 4 2 6 2 6" xfId="37843"/>
    <cellStyle name="Nota 2 4 2 6 2 7" xfId="39802"/>
    <cellStyle name="Nota 2 4 2 6 3" xfId="14020"/>
    <cellStyle name="Nota 2 4 2 6 4" xfId="21018"/>
    <cellStyle name="Nota 2 4 2 6 5" xfId="27402"/>
    <cellStyle name="Nota 2 4 2 6 6" xfId="29452"/>
    <cellStyle name="Nota 2 4 2 6 7" xfId="28785"/>
    <cellStyle name="Nota 2 4 2 6 8" xfId="35590"/>
    <cellStyle name="Nota 2 4 2 6 9" xfId="38501"/>
    <cellStyle name="Nota 2 4 2 7" xfId="7351"/>
    <cellStyle name="Nota 2 4 2 7 2" xfId="16504"/>
    <cellStyle name="Nota 2 4 2 7 3" xfId="23485"/>
    <cellStyle name="Nota 2 4 2 7 4" xfId="30329"/>
    <cellStyle name="Nota 2 4 2 7 5" xfId="34286"/>
    <cellStyle name="Nota 2 4 2 7 6" xfId="37838"/>
    <cellStyle name="Nota 2 4 2 7 7" xfId="39797"/>
    <cellStyle name="Nota 2 4 2 8" xfId="11400"/>
    <cellStyle name="Nota 2 4 2 9" xfId="18403"/>
    <cellStyle name="Nota 2 4 3" xfId="1690"/>
    <cellStyle name="Nota 2 4 3 10" xfId="25140"/>
    <cellStyle name="Nota 2 4 3 11" xfId="19717"/>
    <cellStyle name="Nota 2 4 3 12" xfId="30986"/>
    <cellStyle name="Nota 2 4 3 13" xfId="31040"/>
    <cellStyle name="Nota 2 4 3 14" xfId="34942"/>
    <cellStyle name="Nota 2 4 3 2" xfId="2515"/>
    <cellStyle name="Nota 2 4 3 2 2" xfId="7358"/>
    <cellStyle name="Nota 2 4 3 2 2 2" xfId="16511"/>
    <cellStyle name="Nota 2 4 3 2 2 3" xfId="23492"/>
    <cellStyle name="Nota 2 4 3 2 2 4" xfId="30336"/>
    <cellStyle name="Nota 2 4 3 2 2 5" xfId="34293"/>
    <cellStyle name="Nota 2 4 3 2 2 6" xfId="37845"/>
    <cellStyle name="Nota 2 4 3 2 2 7" xfId="39804"/>
    <cellStyle name="Nota 2 4 3 2 3" xfId="11669"/>
    <cellStyle name="Nota 2 4 3 2 4" xfId="18672"/>
    <cellStyle name="Nota 2 4 3 2 5" xfId="18029"/>
    <cellStyle name="Nota 2 4 3 2 6" xfId="26227"/>
    <cellStyle name="Nota 2 4 3 2 7" xfId="23026"/>
    <cellStyle name="Nota 2 4 3 2 8" xfId="31499"/>
    <cellStyle name="Nota 2 4 3 2 9" xfId="35209"/>
    <cellStyle name="Nota 2 4 3 3" xfId="3667"/>
    <cellStyle name="Nota 2 4 3 3 2" xfId="7359"/>
    <cellStyle name="Nota 2 4 3 3 2 2" xfId="16512"/>
    <cellStyle name="Nota 2 4 3 3 2 3" xfId="23493"/>
    <cellStyle name="Nota 2 4 3 3 2 4" xfId="30337"/>
    <cellStyle name="Nota 2 4 3 3 2 5" xfId="34294"/>
    <cellStyle name="Nota 2 4 3 3 2 6" xfId="37846"/>
    <cellStyle name="Nota 2 4 3 3 2 7" xfId="39805"/>
    <cellStyle name="Nota 2 4 3 3 3" xfId="12821"/>
    <cellStyle name="Nota 2 4 3 3 4" xfId="19820"/>
    <cellStyle name="Nota 2 4 3 3 5" xfId="18007"/>
    <cellStyle name="Nota 2 4 3 3 6" xfId="26559"/>
    <cellStyle name="Nota 2 4 3 3 7" xfId="29557"/>
    <cellStyle name="Nota 2 4 3 3 8" xfId="31140"/>
    <cellStyle name="Nota 2 4 3 3 9" xfId="17167"/>
    <cellStyle name="Nota 2 4 3 4" xfId="4174"/>
    <cellStyle name="Nota 2 4 3 4 2" xfId="7360"/>
    <cellStyle name="Nota 2 4 3 4 2 2" xfId="16513"/>
    <cellStyle name="Nota 2 4 3 4 2 3" xfId="23494"/>
    <cellStyle name="Nota 2 4 3 4 2 4" xfId="30338"/>
    <cellStyle name="Nota 2 4 3 4 2 5" xfId="34295"/>
    <cellStyle name="Nota 2 4 3 4 2 6" xfId="37847"/>
    <cellStyle name="Nota 2 4 3 4 2 7" xfId="39806"/>
    <cellStyle name="Nota 2 4 3 4 3" xfId="13328"/>
    <cellStyle name="Nota 2 4 3 4 4" xfId="20326"/>
    <cellStyle name="Nota 2 4 3 4 5" xfId="27745"/>
    <cellStyle name="Nota 2 4 3 4 6" xfId="15524"/>
    <cellStyle name="Nota 2 4 3 4 7" xfId="24280"/>
    <cellStyle name="Nota 2 4 3 4 8" xfId="25903"/>
    <cellStyle name="Nota 2 4 3 4 9" xfId="30899"/>
    <cellStyle name="Nota 2 4 3 5" xfId="3080"/>
    <cellStyle name="Nota 2 4 3 5 2" xfId="7361"/>
    <cellStyle name="Nota 2 4 3 5 2 2" xfId="16514"/>
    <cellStyle name="Nota 2 4 3 5 2 3" xfId="23495"/>
    <cellStyle name="Nota 2 4 3 5 2 4" xfId="30339"/>
    <cellStyle name="Nota 2 4 3 5 2 5" xfId="34296"/>
    <cellStyle name="Nota 2 4 3 5 2 6" xfId="37848"/>
    <cellStyle name="Nota 2 4 3 5 2 7" xfId="39807"/>
    <cellStyle name="Nota 2 4 3 5 3" xfId="12234"/>
    <cellStyle name="Nota 2 4 3 5 4" xfId="19237"/>
    <cellStyle name="Nota 2 4 3 5 5" xfId="28280"/>
    <cellStyle name="Nota 2 4 3 5 6" xfId="28091"/>
    <cellStyle name="Nota 2 4 3 5 7" xfId="19708"/>
    <cellStyle name="Nota 2 4 3 5 8" xfId="33776"/>
    <cellStyle name="Nota 2 4 3 5 9" xfId="37338"/>
    <cellStyle name="Nota 2 4 3 6" xfId="3762"/>
    <cellStyle name="Nota 2 4 3 6 2" xfId="7362"/>
    <cellStyle name="Nota 2 4 3 6 2 2" xfId="16515"/>
    <cellStyle name="Nota 2 4 3 6 2 3" xfId="23496"/>
    <cellStyle name="Nota 2 4 3 6 2 4" xfId="30340"/>
    <cellStyle name="Nota 2 4 3 6 2 5" xfId="34297"/>
    <cellStyle name="Nota 2 4 3 6 2 6" xfId="37849"/>
    <cellStyle name="Nota 2 4 3 6 2 7" xfId="39808"/>
    <cellStyle name="Nota 2 4 3 6 3" xfId="12916"/>
    <cellStyle name="Nota 2 4 3 6 4" xfId="19915"/>
    <cellStyle name="Nota 2 4 3 6 5" xfId="27949"/>
    <cellStyle name="Nota 2 4 3 6 6" xfId="28545"/>
    <cellStyle name="Nota 2 4 3 6 7" xfId="27306"/>
    <cellStyle name="Nota 2 4 3 6 8" xfId="33530"/>
    <cellStyle name="Nota 2 4 3 6 9" xfId="37198"/>
    <cellStyle name="Nota 2 4 3 7" xfId="7357"/>
    <cellStyle name="Nota 2 4 3 7 2" xfId="16510"/>
    <cellStyle name="Nota 2 4 3 7 3" xfId="23491"/>
    <cellStyle name="Nota 2 4 3 7 4" xfId="30335"/>
    <cellStyle name="Nota 2 4 3 7 5" xfId="34292"/>
    <cellStyle name="Nota 2 4 3 7 6" xfId="37844"/>
    <cellStyle name="Nota 2 4 3 7 7" xfId="39803"/>
    <cellStyle name="Nota 2 4 3 8" xfId="10844"/>
    <cellStyle name="Nota 2 4 3 9" xfId="9260"/>
    <cellStyle name="Nota 2 4 4" xfId="2234"/>
    <cellStyle name="Nota 2 4 4 10" xfId="23127"/>
    <cellStyle name="Nota 2 4 4 11" xfId="25066"/>
    <cellStyle name="Nota 2 4 4 12" xfId="30213"/>
    <cellStyle name="Nota 2 4 4 13" xfId="18147"/>
    <cellStyle name="Nota 2 4 4 14" xfId="33604"/>
    <cellStyle name="Nota 2 4 4 2" xfId="2634"/>
    <cellStyle name="Nota 2 4 4 2 2" xfId="7364"/>
    <cellStyle name="Nota 2 4 4 2 2 2" xfId="16517"/>
    <cellStyle name="Nota 2 4 4 2 2 3" xfId="23498"/>
    <cellStyle name="Nota 2 4 4 2 2 4" xfId="30342"/>
    <cellStyle name="Nota 2 4 4 2 2 5" xfId="34299"/>
    <cellStyle name="Nota 2 4 4 2 2 6" xfId="37851"/>
    <cellStyle name="Nota 2 4 4 2 2 7" xfId="39810"/>
    <cellStyle name="Nota 2 4 4 2 3" xfId="11788"/>
    <cellStyle name="Nota 2 4 4 2 4" xfId="18791"/>
    <cellStyle name="Nota 2 4 4 2 5" xfId="10245"/>
    <cellStyle name="Nota 2 4 4 2 6" xfId="28485"/>
    <cellStyle name="Nota 2 4 4 2 7" xfId="30015"/>
    <cellStyle name="Nota 2 4 4 2 8" xfId="33992"/>
    <cellStyle name="Nota 2 4 4 2 9" xfId="37554"/>
    <cellStyle name="Nota 2 4 4 3" xfId="3916"/>
    <cellStyle name="Nota 2 4 4 3 2" xfId="7365"/>
    <cellStyle name="Nota 2 4 4 3 2 2" xfId="16518"/>
    <cellStyle name="Nota 2 4 4 3 2 3" xfId="23499"/>
    <cellStyle name="Nota 2 4 4 3 2 4" xfId="30343"/>
    <cellStyle name="Nota 2 4 4 3 2 5" xfId="34300"/>
    <cellStyle name="Nota 2 4 4 3 2 6" xfId="37852"/>
    <cellStyle name="Nota 2 4 4 3 2 7" xfId="39811"/>
    <cellStyle name="Nota 2 4 4 3 3" xfId="13070"/>
    <cellStyle name="Nota 2 4 4 3 4" xfId="20068"/>
    <cellStyle name="Nota 2 4 4 3 5" xfId="27872"/>
    <cellStyle name="Nota 2 4 4 3 6" xfId="26614"/>
    <cellStyle name="Nota 2 4 4 3 7" xfId="28546"/>
    <cellStyle name="Nota 2 4 4 3 8" xfId="33465"/>
    <cellStyle name="Nota 2 4 4 3 9" xfId="37138"/>
    <cellStyle name="Nota 2 4 4 4" xfId="4354"/>
    <cellStyle name="Nota 2 4 4 4 2" xfId="7366"/>
    <cellStyle name="Nota 2 4 4 4 2 2" xfId="16519"/>
    <cellStyle name="Nota 2 4 4 4 2 3" xfId="23500"/>
    <cellStyle name="Nota 2 4 4 4 2 4" xfId="30344"/>
    <cellStyle name="Nota 2 4 4 4 2 5" xfId="34301"/>
    <cellStyle name="Nota 2 4 4 4 2 6" xfId="37853"/>
    <cellStyle name="Nota 2 4 4 4 2 7" xfId="39812"/>
    <cellStyle name="Nota 2 4 4 4 3" xfId="13508"/>
    <cellStyle name="Nota 2 4 4 4 4" xfId="20506"/>
    <cellStyle name="Nota 2 4 4 4 5" xfId="27658"/>
    <cellStyle name="Nota 2 4 4 4 6" xfId="26694"/>
    <cellStyle name="Nota 2 4 4 4 7" xfId="27256"/>
    <cellStyle name="Nota 2 4 4 4 8" xfId="17217"/>
    <cellStyle name="Nota 2 4 4 4 9" xfId="31805"/>
    <cellStyle name="Nota 2 4 4 5" xfId="4608"/>
    <cellStyle name="Nota 2 4 4 5 2" xfId="7367"/>
    <cellStyle name="Nota 2 4 4 5 2 2" xfId="16520"/>
    <cellStyle name="Nota 2 4 4 5 2 3" xfId="23501"/>
    <cellStyle name="Nota 2 4 4 5 2 4" xfId="30345"/>
    <cellStyle name="Nota 2 4 4 5 2 5" xfId="34302"/>
    <cellStyle name="Nota 2 4 4 5 2 6" xfId="37854"/>
    <cellStyle name="Nota 2 4 4 5 2 7" xfId="39813"/>
    <cellStyle name="Nota 2 4 4 5 3" xfId="13762"/>
    <cellStyle name="Nota 2 4 4 5 4" xfId="20760"/>
    <cellStyle name="Nota 2 4 4 5 5" xfId="10153"/>
    <cellStyle name="Nota 2 4 4 5 6" xfId="25268"/>
    <cellStyle name="Nota 2 4 4 5 7" xfId="28784"/>
    <cellStyle name="Nota 2 4 4 5 8" xfId="29721"/>
    <cellStyle name="Nota 2 4 4 5 9" xfId="33699"/>
    <cellStyle name="Nota 2 4 4 6" xfId="4854"/>
    <cellStyle name="Nota 2 4 4 6 2" xfId="7368"/>
    <cellStyle name="Nota 2 4 4 6 2 2" xfId="16521"/>
    <cellStyle name="Nota 2 4 4 6 2 3" xfId="23502"/>
    <cellStyle name="Nota 2 4 4 6 2 4" xfId="30346"/>
    <cellStyle name="Nota 2 4 4 6 2 5" xfId="34303"/>
    <cellStyle name="Nota 2 4 4 6 2 6" xfId="37855"/>
    <cellStyle name="Nota 2 4 4 6 2 7" xfId="39814"/>
    <cellStyle name="Nota 2 4 4 6 3" xfId="14008"/>
    <cellStyle name="Nota 2 4 4 6 4" xfId="21006"/>
    <cellStyle name="Nota 2 4 4 6 5" xfId="22781"/>
    <cellStyle name="Nota 2 4 4 6 6" xfId="22866"/>
    <cellStyle name="Nota 2 4 4 6 7" xfId="18324"/>
    <cellStyle name="Nota 2 4 4 6 8" xfId="31791"/>
    <cellStyle name="Nota 2 4 4 6 9" xfId="35470"/>
    <cellStyle name="Nota 2 4 4 7" xfId="7363"/>
    <cellStyle name="Nota 2 4 4 7 2" xfId="16516"/>
    <cellStyle name="Nota 2 4 4 7 3" xfId="23497"/>
    <cellStyle name="Nota 2 4 4 7 4" xfId="30341"/>
    <cellStyle name="Nota 2 4 4 7 5" xfId="34298"/>
    <cellStyle name="Nota 2 4 4 7 6" xfId="37850"/>
    <cellStyle name="Nota 2 4 4 7 7" xfId="39809"/>
    <cellStyle name="Nota 2 4 4 8" xfId="11388"/>
    <cellStyle name="Nota 2 4 4 9" xfId="18391"/>
    <cellStyle name="Nota 2 4 5" xfId="1756"/>
    <cellStyle name="Nota 2 4 5 10" xfId="24497"/>
    <cellStyle name="Nota 2 4 5 11" xfId="28049"/>
    <cellStyle name="Nota 2 4 5 12" xfId="17899"/>
    <cellStyle name="Nota 2 4 5 13" xfId="31051"/>
    <cellStyle name="Nota 2 4 5 14" xfId="31341"/>
    <cellStyle name="Nota 2 4 5 2" xfId="2527"/>
    <cellStyle name="Nota 2 4 5 2 2" xfId="7370"/>
    <cellStyle name="Nota 2 4 5 2 2 2" xfId="16523"/>
    <cellStyle name="Nota 2 4 5 2 2 3" xfId="23504"/>
    <cellStyle name="Nota 2 4 5 2 2 4" xfId="30348"/>
    <cellStyle name="Nota 2 4 5 2 2 5" xfId="34305"/>
    <cellStyle name="Nota 2 4 5 2 2 6" xfId="37857"/>
    <cellStyle name="Nota 2 4 5 2 2 7" xfId="39816"/>
    <cellStyle name="Nota 2 4 5 2 3" xfId="11681"/>
    <cellStyle name="Nota 2 4 5 2 4" xfId="18684"/>
    <cellStyle name="Nota 2 4 5 2 5" xfId="18035"/>
    <cellStyle name="Nota 2 4 5 2 6" xfId="26233"/>
    <cellStyle name="Nota 2 4 5 2 7" xfId="26522"/>
    <cellStyle name="Nota 2 4 5 2 8" xfId="34045"/>
    <cellStyle name="Nota 2 4 5 2 9" xfId="37607"/>
    <cellStyle name="Nota 2 4 5 3" xfId="3687"/>
    <cellStyle name="Nota 2 4 5 3 2" xfId="7371"/>
    <cellStyle name="Nota 2 4 5 3 2 2" xfId="16524"/>
    <cellStyle name="Nota 2 4 5 3 2 3" xfId="23505"/>
    <cellStyle name="Nota 2 4 5 3 2 4" xfId="30349"/>
    <cellStyle name="Nota 2 4 5 3 2 5" xfId="34306"/>
    <cellStyle name="Nota 2 4 5 3 2 6" xfId="37858"/>
    <cellStyle name="Nota 2 4 5 3 2 7" xfId="39817"/>
    <cellStyle name="Nota 2 4 5 3 3" xfId="12841"/>
    <cellStyle name="Nota 2 4 5 3 4" xfId="19840"/>
    <cellStyle name="Nota 2 4 5 3 5" xfId="27985"/>
    <cellStyle name="Nota 2 4 5 3 6" xfId="29181"/>
    <cellStyle name="Nota 2 4 5 3 7" xfId="25094"/>
    <cellStyle name="Nota 2 4 5 3 8" xfId="33570"/>
    <cellStyle name="Nota 2 4 5 3 9" xfId="37238"/>
    <cellStyle name="Nota 2 4 5 4" xfId="4199"/>
    <cellStyle name="Nota 2 4 5 4 2" xfId="7372"/>
    <cellStyle name="Nota 2 4 5 4 2 2" xfId="16525"/>
    <cellStyle name="Nota 2 4 5 4 2 3" xfId="23506"/>
    <cellStyle name="Nota 2 4 5 4 2 4" xfId="30350"/>
    <cellStyle name="Nota 2 4 5 4 2 5" xfId="34307"/>
    <cellStyle name="Nota 2 4 5 4 2 6" xfId="37859"/>
    <cellStyle name="Nota 2 4 5 4 2 7" xfId="39818"/>
    <cellStyle name="Nota 2 4 5 4 3" xfId="13353"/>
    <cellStyle name="Nota 2 4 5 4 4" xfId="20351"/>
    <cellStyle name="Nota 2 4 5 4 5" xfId="27732"/>
    <cellStyle name="Nota 2 4 5 4 6" xfId="25346"/>
    <cellStyle name="Nota 2 4 5 4 7" xfId="25084"/>
    <cellStyle name="Nota 2 4 5 4 8" xfId="25451"/>
    <cellStyle name="Nota 2 4 5 4 9" xfId="28745"/>
    <cellStyle name="Nota 2 4 5 5" xfId="3168"/>
    <cellStyle name="Nota 2 4 5 5 2" xfId="7373"/>
    <cellStyle name="Nota 2 4 5 5 2 2" xfId="16526"/>
    <cellStyle name="Nota 2 4 5 5 2 3" xfId="23507"/>
    <cellStyle name="Nota 2 4 5 5 2 4" xfId="30351"/>
    <cellStyle name="Nota 2 4 5 5 2 5" xfId="34308"/>
    <cellStyle name="Nota 2 4 5 5 2 6" xfId="37860"/>
    <cellStyle name="Nota 2 4 5 5 2 7" xfId="39819"/>
    <cellStyle name="Nota 2 4 5 5 3" xfId="12322"/>
    <cellStyle name="Nota 2 4 5 5 4" xfId="19325"/>
    <cellStyle name="Nota 2 4 5 5 5" xfId="28242"/>
    <cellStyle name="Nota 2 4 5 5 6" xfId="26438"/>
    <cellStyle name="Nota 2 4 5 5 7" xfId="17699"/>
    <cellStyle name="Nota 2 4 5 5 8" xfId="28949"/>
    <cellStyle name="Nota 2 4 5 5 9" xfId="33709"/>
    <cellStyle name="Nota 2 4 5 6" xfId="4331"/>
    <cellStyle name="Nota 2 4 5 6 2" xfId="7374"/>
    <cellStyle name="Nota 2 4 5 6 2 2" xfId="16527"/>
    <cellStyle name="Nota 2 4 5 6 2 3" xfId="23508"/>
    <cellStyle name="Nota 2 4 5 6 2 4" xfId="30352"/>
    <cellStyle name="Nota 2 4 5 6 2 5" xfId="34309"/>
    <cellStyle name="Nota 2 4 5 6 2 6" xfId="37861"/>
    <cellStyle name="Nota 2 4 5 6 2 7" xfId="39820"/>
    <cellStyle name="Nota 2 4 5 6 3" xfId="13485"/>
    <cellStyle name="Nota 2 4 5 6 4" xfId="20483"/>
    <cellStyle name="Nota 2 4 5 6 5" xfId="27664"/>
    <cellStyle name="Nota 2 4 5 6 6" xfId="23067"/>
    <cellStyle name="Nota 2 4 5 6 7" xfId="17412"/>
    <cellStyle name="Nota 2 4 5 6 8" xfId="17502"/>
    <cellStyle name="Nota 2 4 5 6 9" xfId="31252"/>
    <cellStyle name="Nota 2 4 5 7" xfId="7369"/>
    <cellStyle name="Nota 2 4 5 7 2" xfId="16522"/>
    <cellStyle name="Nota 2 4 5 7 3" xfId="23503"/>
    <cellStyle name="Nota 2 4 5 7 4" xfId="30347"/>
    <cellStyle name="Nota 2 4 5 7 5" xfId="34304"/>
    <cellStyle name="Nota 2 4 5 7 6" xfId="37856"/>
    <cellStyle name="Nota 2 4 5 7 7" xfId="39815"/>
    <cellStyle name="Nota 2 4 5 8" xfId="10910"/>
    <cellStyle name="Nota 2 4 5 9" xfId="9630"/>
    <cellStyle name="Nota 2 4 6" xfId="1641"/>
    <cellStyle name="Nota 2 4 6 10" xfId="18229"/>
    <cellStyle name="Nota 2 4 6 11" xfId="26534"/>
    <cellStyle name="Nota 2 4 6 12" xfId="31358"/>
    <cellStyle name="Nota 2 4 6 13" xfId="35122"/>
    <cellStyle name="Nota 2 4 6 2" xfId="3516"/>
    <cellStyle name="Nota 2 4 6 2 2" xfId="7376"/>
    <cellStyle name="Nota 2 4 6 2 2 2" xfId="16529"/>
    <cellStyle name="Nota 2 4 6 2 2 3" xfId="23510"/>
    <cellStyle name="Nota 2 4 6 2 2 4" xfId="30354"/>
    <cellStyle name="Nota 2 4 6 2 2 5" xfId="34311"/>
    <cellStyle name="Nota 2 4 6 2 2 6" xfId="37863"/>
    <cellStyle name="Nota 2 4 6 2 2 7" xfId="39822"/>
    <cellStyle name="Nota 2 4 6 2 3" xfId="12670"/>
    <cellStyle name="Nota 2 4 6 2 4" xfId="19671"/>
    <cellStyle name="Nota 2 4 6 2 5" xfId="28071"/>
    <cellStyle name="Nota 2 4 6 2 6" xfId="28115"/>
    <cellStyle name="Nota 2 4 6 2 7" xfId="29408"/>
    <cellStyle name="Nota 2 4 6 2 8" xfId="10269"/>
    <cellStyle name="Nota 2 4 6 2 9" xfId="31058"/>
    <cellStyle name="Nota 2 4 6 3" xfId="2904"/>
    <cellStyle name="Nota 2 4 6 3 2" xfId="7377"/>
    <cellStyle name="Nota 2 4 6 3 2 2" xfId="16530"/>
    <cellStyle name="Nota 2 4 6 3 2 3" xfId="23511"/>
    <cellStyle name="Nota 2 4 6 3 2 4" xfId="30355"/>
    <cellStyle name="Nota 2 4 6 3 2 5" xfId="34312"/>
    <cellStyle name="Nota 2 4 6 3 2 6" xfId="37864"/>
    <cellStyle name="Nota 2 4 6 3 2 7" xfId="39823"/>
    <cellStyle name="Nota 2 4 6 3 3" xfId="12058"/>
    <cellStyle name="Nota 2 4 6 3 4" xfId="19061"/>
    <cellStyle name="Nota 2 4 6 3 5" xfId="28337"/>
    <cellStyle name="Nota 2 4 6 3 6" xfId="15537"/>
    <cellStyle name="Nota 2 4 6 3 7" xfId="29882"/>
    <cellStyle name="Nota 2 4 6 3 8" xfId="33859"/>
    <cellStyle name="Nota 2 4 6 3 9" xfId="37421"/>
    <cellStyle name="Nota 2 4 6 4" xfId="3704"/>
    <cellStyle name="Nota 2 4 6 4 2" xfId="7378"/>
    <cellStyle name="Nota 2 4 6 4 2 2" xfId="16531"/>
    <cellStyle name="Nota 2 4 6 4 2 3" xfId="23512"/>
    <cellStyle name="Nota 2 4 6 4 2 4" xfId="30356"/>
    <cellStyle name="Nota 2 4 6 4 2 5" xfId="34313"/>
    <cellStyle name="Nota 2 4 6 4 2 6" xfId="37865"/>
    <cellStyle name="Nota 2 4 6 4 2 7" xfId="39824"/>
    <cellStyle name="Nota 2 4 6 4 3" xfId="12858"/>
    <cellStyle name="Nota 2 4 6 4 4" xfId="19857"/>
    <cellStyle name="Nota 2 4 6 4 5" xfId="27972"/>
    <cellStyle name="Nota 2 4 6 4 6" xfId="26566"/>
    <cellStyle name="Nota 2 4 6 4 7" xfId="29541"/>
    <cellStyle name="Nota 2 4 6 4 8" xfId="33562"/>
    <cellStyle name="Nota 2 4 6 4 9" xfId="37230"/>
    <cellStyle name="Nota 2 4 6 5" xfId="3144"/>
    <cellStyle name="Nota 2 4 6 5 2" xfId="7379"/>
    <cellStyle name="Nota 2 4 6 5 2 2" xfId="16532"/>
    <cellStyle name="Nota 2 4 6 5 2 3" xfId="23513"/>
    <cellStyle name="Nota 2 4 6 5 2 4" xfId="30357"/>
    <cellStyle name="Nota 2 4 6 5 2 5" xfId="34314"/>
    <cellStyle name="Nota 2 4 6 5 2 6" xfId="37866"/>
    <cellStyle name="Nota 2 4 6 5 2 7" xfId="39825"/>
    <cellStyle name="Nota 2 4 6 5 3" xfId="12298"/>
    <cellStyle name="Nota 2 4 6 5 4" xfId="19301"/>
    <cellStyle name="Nota 2 4 6 5 5" xfId="24226"/>
    <cellStyle name="Nota 2 4 6 5 6" xfId="26433"/>
    <cellStyle name="Nota 2 4 6 5 7" xfId="18195"/>
    <cellStyle name="Nota 2 4 6 5 8" xfId="33745"/>
    <cellStyle name="Nota 2 4 6 5 9" xfId="37307"/>
    <cellStyle name="Nota 2 4 6 6" xfId="7375"/>
    <cellStyle name="Nota 2 4 6 6 2" xfId="16528"/>
    <cellStyle name="Nota 2 4 6 6 3" xfId="23509"/>
    <cellStyle name="Nota 2 4 6 6 4" xfId="30353"/>
    <cellStyle name="Nota 2 4 6 6 5" xfId="34310"/>
    <cellStyle name="Nota 2 4 6 6 6" xfId="37862"/>
    <cellStyle name="Nota 2 4 6 6 7" xfId="39821"/>
    <cellStyle name="Nota 2 4 6 7" xfId="10795"/>
    <cellStyle name="Nota 2 4 6 8" xfId="9817"/>
    <cellStyle name="Nota 2 4 6 9" xfId="24471"/>
    <cellStyle name="Nota 2 4 7" xfId="2469"/>
    <cellStyle name="Nota 2 4 7 2" xfId="7380"/>
    <cellStyle name="Nota 2 4 7 2 2" xfId="16533"/>
    <cellStyle name="Nota 2 4 7 2 3" xfId="23514"/>
    <cellStyle name="Nota 2 4 7 2 4" xfId="30358"/>
    <cellStyle name="Nota 2 4 7 2 5" xfId="34315"/>
    <cellStyle name="Nota 2 4 7 2 6" xfId="37867"/>
    <cellStyle name="Nota 2 4 7 2 7" xfId="39826"/>
    <cellStyle name="Nota 2 4 7 3" xfId="11623"/>
    <cellStyle name="Nota 2 4 7 4" xfId="18626"/>
    <cellStyle name="Nota 2 4 7 5" xfId="22615"/>
    <cellStyle name="Nota 2 4 7 6" xfId="17279"/>
    <cellStyle name="Nota 2 4 7 7" xfId="9526"/>
    <cellStyle name="Nota 2 4 7 8" xfId="25778"/>
    <cellStyle name="Nota 2 4 7 9" xfId="31327"/>
    <cellStyle name="Nota 2 4 8" xfId="3045"/>
    <cellStyle name="Nota 2 4 8 2" xfId="7381"/>
    <cellStyle name="Nota 2 4 8 2 2" xfId="16534"/>
    <cellStyle name="Nota 2 4 8 2 3" xfId="23515"/>
    <cellStyle name="Nota 2 4 8 2 4" xfId="30359"/>
    <cellStyle name="Nota 2 4 8 2 5" xfId="34316"/>
    <cellStyle name="Nota 2 4 8 2 6" xfId="37868"/>
    <cellStyle name="Nota 2 4 8 2 7" xfId="39827"/>
    <cellStyle name="Nota 2 4 8 3" xfId="12199"/>
    <cellStyle name="Nota 2 4 8 4" xfId="19202"/>
    <cellStyle name="Nota 2 4 8 5" xfId="28293"/>
    <cellStyle name="Nota 2 4 8 6" xfId="26409"/>
    <cellStyle name="Nota 2 4 8 7" xfId="18043"/>
    <cellStyle name="Nota 2 4 8 8" xfId="31568"/>
    <cellStyle name="Nota 2 4 8 9" xfId="35278"/>
    <cellStyle name="Nota 2 4 9" xfId="3787"/>
    <cellStyle name="Nota 2 4 9 2" xfId="7382"/>
    <cellStyle name="Nota 2 4 9 2 2" xfId="16535"/>
    <cellStyle name="Nota 2 4 9 2 3" xfId="23516"/>
    <cellStyle name="Nota 2 4 9 2 4" xfId="30360"/>
    <cellStyle name="Nota 2 4 9 2 5" xfId="34317"/>
    <cellStyle name="Nota 2 4 9 2 6" xfId="37869"/>
    <cellStyle name="Nota 2 4 9 2 7" xfId="39828"/>
    <cellStyle name="Nota 2 4 9 3" xfId="12941"/>
    <cellStyle name="Nota 2 4 9 4" xfId="19940"/>
    <cellStyle name="Nota 2 4 9 5" xfId="17907"/>
    <cellStyle name="Nota 2 4 9 6" xfId="29188"/>
    <cellStyle name="Nota 2 4 9 7" xfId="24048"/>
    <cellStyle name="Nota 2 4 9 8" xfId="33521"/>
    <cellStyle name="Nota 2 4 9 9" xfId="37189"/>
    <cellStyle name="Nota 2 5" xfId="740"/>
    <cellStyle name="Nota 2 6" xfId="741"/>
    <cellStyle name="Nota 2 6 2" xfId="2033"/>
    <cellStyle name="Nota 2 6 2 2" xfId="7384"/>
    <cellStyle name="Nota 2 6 2 3" xfId="11187"/>
    <cellStyle name="Nota 2 6 3" xfId="3517"/>
    <cellStyle name="Nota 2 6 3 2" xfId="7385"/>
    <cellStyle name="Nota 2 6 3 3" xfId="12671"/>
    <cellStyle name="Nota 2 6 4" xfId="1480"/>
    <cellStyle name="Nota 2 6 4 2" xfId="7386"/>
    <cellStyle name="Nota 2 6 4 3" xfId="10634"/>
    <cellStyle name="Nota 2 6 5" xfId="7383"/>
    <cellStyle name="Nota 2 6 6" xfId="9898"/>
    <cellStyle name="Nota 2 7" xfId="742"/>
    <cellStyle name="Nota 2 7 2" xfId="2034"/>
    <cellStyle name="Nota 2 7 2 2" xfId="7388"/>
    <cellStyle name="Nota 2 7 2 3" xfId="11188"/>
    <cellStyle name="Nota 2 7 3" xfId="3518"/>
    <cellStyle name="Nota 2 7 3 2" xfId="7389"/>
    <cellStyle name="Nota 2 7 3 3" xfId="12672"/>
    <cellStyle name="Nota 2 7 4" xfId="1481"/>
    <cellStyle name="Nota 2 7 4 2" xfId="7390"/>
    <cellStyle name="Nota 2 7 4 3" xfId="10635"/>
    <cellStyle name="Nota 2 7 5" xfId="7387"/>
    <cellStyle name="Nota 2 7 6" xfId="9899"/>
    <cellStyle name="Nota 2 8" xfId="1128"/>
    <cellStyle name="Nota 2 8 10" xfId="4280"/>
    <cellStyle name="Nota 2 8 10 2" xfId="7391"/>
    <cellStyle name="Nota 2 8 10 2 2" xfId="16544"/>
    <cellStyle name="Nota 2 8 10 2 3" xfId="23525"/>
    <cellStyle name="Nota 2 8 10 2 4" xfId="30369"/>
    <cellStyle name="Nota 2 8 10 2 5" xfId="34319"/>
    <cellStyle name="Nota 2 8 10 2 6" xfId="37871"/>
    <cellStyle name="Nota 2 8 10 2 7" xfId="39829"/>
    <cellStyle name="Nota 2 8 10 3" xfId="13434"/>
    <cellStyle name="Nota 2 8 10 4" xfId="20432"/>
    <cellStyle name="Nota 2 8 10 5" xfId="27692"/>
    <cellStyle name="Nota 2 8 10 6" xfId="26677"/>
    <cellStyle name="Nota 2 8 10 7" xfId="27878"/>
    <cellStyle name="Nota 2 8 10 8" xfId="31857"/>
    <cellStyle name="Nota 2 8 10 9" xfId="35511"/>
    <cellStyle name="Nota 2 8 11" xfId="4555"/>
    <cellStyle name="Nota 2 8 11 2" xfId="7392"/>
    <cellStyle name="Nota 2 8 11 2 2" xfId="16545"/>
    <cellStyle name="Nota 2 8 11 2 3" xfId="23526"/>
    <cellStyle name="Nota 2 8 11 2 4" xfId="30370"/>
    <cellStyle name="Nota 2 8 11 2 5" xfId="34320"/>
    <cellStyle name="Nota 2 8 11 2 6" xfId="37872"/>
    <cellStyle name="Nota 2 8 11 2 7" xfId="39830"/>
    <cellStyle name="Nota 2 8 11 3" xfId="13709"/>
    <cellStyle name="Nota 2 8 11 4" xfId="20707"/>
    <cellStyle name="Nota 2 8 11 5" xfId="27559"/>
    <cellStyle name="Nota 2 8 11 6" xfId="24503"/>
    <cellStyle name="Nota 2 8 11 7" xfId="21265"/>
    <cellStyle name="Nota 2 8 11 8" xfId="32240"/>
    <cellStyle name="Nota 2 8 11 9" xfId="35915"/>
    <cellStyle name="Nota 2 8 12" xfId="1482"/>
    <cellStyle name="Nota 2 8 12 2" xfId="7393"/>
    <cellStyle name="Nota 2 8 12 2 2" xfId="16546"/>
    <cellStyle name="Nota 2 8 12 2 3" xfId="23527"/>
    <cellStyle name="Nota 2 8 12 2 4" xfId="30371"/>
    <cellStyle name="Nota 2 8 12 2 5" xfId="34321"/>
    <cellStyle name="Nota 2 8 12 2 6" xfId="37873"/>
    <cellStyle name="Nota 2 8 12 2 7" xfId="39831"/>
    <cellStyle name="Nota 2 8 12 3" xfId="10636"/>
    <cellStyle name="Nota 2 8 12 4" xfId="9301"/>
    <cellStyle name="Nota 2 8 12 5" xfId="28751"/>
    <cellStyle name="Nota 2 8 12 6" xfId="21245"/>
    <cellStyle name="Nota 2 8 12 7" xfId="25769"/>
    <cellStyle name="Nota 2 8 12 8" xfId="34950"/>
    <cellStyle name="Nota 2 8 12 9" xfId="38403"/>
    <cellStyle name="Nota 2 8 13" xfId="10282"/>
    <cellStyle name="Nota 2 8 14" xfId="17280"/>
    <cellStyle name="Nota 2 8 15" xfId="19816"/>
    <cellStyle name="Nota 2 8 16" xfId="31225"/>
    <cellStyle name="Nota 2 8 17" xfId="31274"/>
    <cellStyle name="Nota 2 8 18" xfId="35098"/>
    <cellStyle name="Nota 2 8 2" xfId="2247"/>
    <cellStyle name="Nota 2 8 2 10" xfId="17110"/>
    <cellStyle name="Nota 2 8 2 11" xfId="10110"/>
    <cellStyle name="Nota 2 8 2 12" xfId="23275"/>
    <cellStyle name="Nota 2 8 2 13" xfId="34163"/>
    <cellStyle name="Nota 2 8 2 14" xfId="37725"/>
    <cellStyle name="Nota 2 8 2 2" xfId="2647"/>
    <cellStyle name="Nota 2 8 2 2 2" xfId="7395"/>
    <cellStyle name="Nota 2 8 2 2 2 2" xfId="16548"/>
    <cellStyle name="Nota 2 8 2 2 2 3" xfId="23529"/>
    <cellStyle name="Nota 2 8 2 2 2 4" xfId="30373"/>
    <cellStyle name="Nota 2 8 2 2 2 5" xfId="34323"/>
    <cellStyle name="Nota 2 8 2 2 2 6" xfId="37875"/>
    <cellStyle name="Nota 2 8 2 2 2 7" xfId="39833"/>
    <cellStyle name="Nota 2 8 2 2 3" xfId="11801"/>
    <cellStyle name="Nota 2 8 2 2 4" xfId="18804"/>
    <cellStyle name="Nota 2 8 2 2 5" xfId="23129"/>
    <cellStyle name="Nota 2 8 2 2 6" xfId="22638"/>
    <cellStyle name="Nota 2 8 2 2 7" xfId="25211"/>
    <cellStyle name="Nota 2 8 2 2 8" xfId="31517"/>
    <cellStyle name="Nota 2 8 2 2 9" xfId="35227"/>
    <cellStyle name="Nota 2 8 2 3" xfId="3929"/>
    <cellStyle name="Nota 2 8 2 3 2" xfId="7396"/>
    <cellStyle name="Nota 2 8 2 3 2 2" xfId="16549"/>
    <cellStyle name="Nota 2 8 2 3 2 3" xfId="23530"/>
    <cellStyle name="Nota 2 8 2 3 2 4" xfId="30374"/>
    <cellStyle name="Nota 2 8 2 3 2 5" xfId="34324"/>
    <cellStyle name="Nota 2 8 2 3 2 6" xfId="37876"/>
    <cellStyle name="Nota 2 8 2 3 2 7" xfId="39834"/>
    <cellStyle name="Nota 2 8 2 3 3" xfId="13083"/>
    <cellStyle name="Nota 2 8 2 3 4" xfId="20081"/>
    <cellStyle name="Nota 2 8 2 3 5" xfId="18025"/>
    <cellStyle name="Nota 2 8 2 3 6" xfId="23203"/>
    <cellStyle name="Nota 2 8 2 3 7" xfId="27289"/>
    <cellStyle name="Nota 2 8 2 3 8" xfId="23522"/>
    <cellStyle name="Nota 2 8 2 3 9" xfId="33667"/>
    <cellStyle name="Nota 2 8 2 4" xfId="4367"/>
    <cellStyle name="Nota 2 8 2 4 2" xfId="7397"/>
    <cellStyle name="Nota 2 8 2 4 2 2" xfId="16550"/>
    <cellStyle name="Nota 2 8 2 4 2 3" xfId="23531"/>
    <cellStyle name="Nota 2 8 2 4 2 4" xfId="30375"/>
    <cellStyle name="Nota 2 8 2 4 2 5" xfId="34325"/>
    <cellStyle name="Nota 2 8 2 4 2 6" xfId="37877"/>
    <cellStyle name="Nota 2 8 2 4 2 7" xfId="39835"/>
    <cellStyle name="Nota 2 8 2 4 3" xfId="13521"/>
    <cellStyle name="Nota 2 8 2 4 4" xfId="20519"/>
    <cellStyle name="Nota 2 8 2 4 5" xfId="24016"/>
    <cellStyle name="Nota 2 8 2 4 6" xfId="24998"/>
    <cellStyle name="Nota 2 8 2 4 7" xfId="9994"/>
    <cellStyle name="Nota 2 8 2 4 8" xfId="31727"/>
    <cellStyle name="Nota 2 8 2 4 9" xfId="35407"/>
    <cellStyle name="Nota 2 8 2 5" xfId="4621"/>
    <cellStyle name="Nota 2 8 2 5 2" xfId="7398"/>
    <cellStyle name="Nota 2 8 2 5 2 2" xfId="16551"/>
    <cellStyle name="Nota 2 8 2 5 2 3" xfId="23532"/>
    <cellStyle name="Nota 2 8 2 5 2 4" xfId="30376"/>
    <cellStyle name="Nota 2 8 2 5 2 5" xfId="34326"/>
    <cellStyle name="Nota 2 8 2 5 2 6" xfId="37878"/>
    <cellStyle name="Nota 2 8 2 5 2 7" xfId="39836"/>
    <cellStyle name="Nota 2 8 2 5 3" xfId="13775"/>
    <cellStyle name="Nota 2 8 2 5 4" xfId="20773"/>
    <cellStyle name="Nota 2 8 2 5 5" xfId="27523"/>
    <cellStyle name="Nota 2 8 2 5 6" xfId="9513"/>
    <cellStyle name="Nota 2 8 2 5 7" xfId="25178"/>
    <cellStyle name="Nota 2 8 2 5 8" xfId="32206"/>
    <cellStyle name="Nota 2 8 2 5 9" xfId="35881"/>
    <cellStyle name="Nota 2 8 2 6" xfId="4867"/>
    <cellStyle name="Nota 2 8 2 6 2" xfId="7399"/>
    <cellStyle name="Nota 2 8 2 6 2 2" xfId="16552"/>
    <cellStyle name="Nota 2 8 2 6 2 3" xfId="23533"/>
    <cellStyle name="Nota 2 8 2 6 2 4" xfId="30377"/>
    <cellStyle name="Nota 2 8 2 6 2 5" xfId="34327"/>
    <cellStyle name="Nota 2 8 2 6 2 6" xfId="37879"/>
    <cellStyle name="Nota 2 8 2 6 2 7" xfId="39837"/>
    <cellStyle name="Nota 2 8 2 6 3" xfId="14021"/>
    <cellStyle name="Nota 2 8 2 6 4" xfId="21019"/>
    <cellStyle name="Nota 2 8 2 6 5" xfId="27405"/>
    <cellStyle name="Nota 2 8 2 6 6" xfId="25079"/>
    <cellStyle name="Nota 2 8 2 6 7" xfId="17347"/>
    <cellStyle name="Nota 2 8 2 6 8" xfId="35591"/>
    <cellStyle name="Nota 2 8 2 6 9" xfId="38502"/>
    <cellStyle name="Nota 2 8 2 7" xfId="7394"/>
    <cellStyle name="Nota 2 8 2 7 2" xfId="16547"/>
    <cellStyle name="Nota 2 8 2 7 3" xfId="23528"/>
    <cellStyle name="Nota 2 8 2 7 4" xfId="30372"/>
    <cellStyle name="Nota 2 8 2 7 5" xfId="34322"/>
    <cellStyle name="Nota 2 8 2 7 6" xfId="37874"/>
    <cellStyle name="Nota 2 8 2 7 7" xfId="39832"/>
    <cellStyle name="Nota 2 8 2 8" xfId="11401"/>
    <cellStyle name="Nota 2 8 2 9" xfId="18404"/>
    <cellStyle name="Nota 2 8 3" xfId="1767"/>
    <cellStyle name="Nota 2 8 3 10" xfId="28619"/>
    <cellStyle name="Nota 2 8 3 11" xfId="25996"/>
    <cellStyle name="Nota 2 8 3 12" xfId="30950"/>
    <cellStyle name="Nota 2 8 3 13" xfId="34874"/>
    <cellStyle name="Nota 2 8 3 14" xfId="38361"/>
    <cellStyle name="Nota 2 8 3 2" xfId="2532"/>
    <cellStyle name="Nota 2 8 3 2 2" xfId="7401"/>
    <cellStyle name="Nota 2 8 3 2 2 2" xfId="16554"/>
    <cellStyle name="Nota 2 8 3 2 2 3" xfId="23535"/>
    <cellStyle name="Nota 2 8 3 2 2 4" xfId="30379"/>
    <cellStyle name="Nota 2 8 3 2 2 5" xfId="34329"/>
    <cellStyle name="Nota 2 8 3 2 2 6" xfId="37881"/>
    <cellStyle name="Nota 2 8 3 2 2 7" xfId="39839"/>
    <cellStyle name="Nota 2 8 3 2 3" xfId="11686"/>
    <cellStyle name="Nota 2 8 3 2 4" xfId="18689"/>
    <cellStyle name="Nota 2 8 3 2 5" xfId="24202"/>
    <cellStyle name="Nota 2 8 3 2 6" xfId="26230"/>
    <cellStyle name="Nota 2 8 3 2 7" xfId="30050"/>
    <cellStyle name="Nota 2 8 3 2 8" xfId="34035"/>
    <cellStyle name="Nota 2 8 3 2 9" xfId="37597"/>
    <cellStyle name="Nota 2 8 3 3" xfId="3694"/>
    <cellStyle name="Nota 2 8 3 3 2" xfId="7402"/>
    <cellStyle name="Nota 2 8 3 3 2 2" xfId="16555"/>
    <cellStyle name="Nota 2 8 3 3 2 3" xfId="23536"/>
    <cellStyle name="Nota 2 8 3 3 2 4" xfId="30380"/>
    <cellStyle name="Nota 2 8 3 3 2 5" xfId="34330"/>
    <cellStyle name="Nota 2 8 3 3 2 6" xfId="37882"/>
    <cellStyle name="Nota 2 8 3 3 2 7" xfId="39840"/>
    <cellStyle name="Nota 2 8 3 3 3" xfId="12848"/>
    <cellStyle name="Nota 2 8 3 3 4" xfId="19847"/>
    <cellStyle name="Nota 2 8 3 3 5" xfId="27978"/>
    <cellStyle name="Nota 2 8 3 3 6" xfId="29425"/>
    <cellStyle name="Nota 2 8 3 3 7" xfId="31888"/>
    <cellStyle name="Nota 2 8 3 3 8" xfId="22925"/>
    <cellStyle name="Nota 2 8 3 3 9" xfId="35014"/>
    <cellStyle name="Nota 2 8 3 4" xfId="4204"/>
    <cellStyle name="Nota 2 8 3 4 2" xfId="7403"/>
    <cellStyle name="Nota 2 8 3 4 2 2" xfId="16556"/>
    <cellStyle name="Nota 2 8 3 4 2 3" xfId="23537"/>
    <cellStyle name="Nota 2 8 3 4 2 4" xfId="30381"/>
    <cellStyle name="Nota 2 8 3 4 2 5" xfId="34331"/>
    <cellStyle name="Nota 2 8 3 4 2 6" xfId="37883"/>
    <cellStyle name="Nota 2 8 3 4 2 7" xfId="39841"/>
    <cellStyle name="Nota 2 8 3 4 3" xfId="13358"/>
    <cellStyle name="Nota 2 8 3 4 4" xfId="20356"/>
    <cellStyle name="Nota 2 8 3 4 5" xfId="27730"/>
    <cellStyle name="Nota 2 8 3 4 6" xfId="29217"/>
    <cellStyle name="Nota 2 8 3 4 7" xfId="28792"/>
    <cellStyle name="Nota 2 8 3 4 8" xfId="31165"/>
    <cellStyle name="Nota 2 8 3 4 9" xfId="25537"/>
    <cellStyle name="Nota 2 8 3 5" xfId="3119"/>
    <cellStyle name="Nota 2 8 3 5 2" xfId="7404"/>
    <cellStyle name="Nota 2 8 3 5 2 2" xfId="16557"/>
    <cellStyle name="Nota 2 8 3 5 2 3" xfId="23538"/>
    <cellStyle name="Nota 2 8 3 5 2 4" xfId="30382"/>
    <cellStyle name="Nota 2 8 3 5 2 5" xfId="34332"/>
    <cellStyle name="Nota 2 8 3 5 2 6" xfId="37884"/>
    <cellStyle name="Nota 2 8 3 5 2 7" xfId="39842"/>
    <cellStyle name="Nota 2 8 3 5 3" xfId="12273"/>
    <cellStyle name="Nota 2 8 3 5 4" xfId="19276"/>
    <cellStyle name="Nota 2 8 3 5 5" xfId="28248"/>
    <cellStyle name="Nota 2 8 3 5 6" xfId="10092"/>
    <cellStyle name="Nota 2 8 3 5 7" xfId="9920"/>
    <cellStyle name="Nota 2 8 3 5 8" xfId="33757"/>
    <cellStyle name="Nota 2 8 3 5 9" xfId="37319"/>
    <cellStyle name="Nota 2 8 3 6" xfId="4311"/>
    <cellStyle name="Nota 2 8 3 6 2" xfId="7405"/>
    <cellStyle name="Nota 2 8 3 6 2 2" xfId="16558"/>
    <cellStyle name="Nota 2 8 3 6 2 3" xfId="23539"/>
    <cellStyle name="Nota 2 8 3 6 2 4" xfId="30383"/>
    <cellStyle name="Nota 2 8 3 6 2 5" xfId="34333"/>
    <cellStyle name="Nota 2 8 3 6 2 6" xfId="37885"/>
    <cellStyle name="Nota 2 8 3 6 2 7" xfId="39843"/>
    <cellStyle name="Nota 2 8 3 6 3" xfId="13465"/>
    <cellStyle name="Nota 2 8 3 6 4" xfId="20463"/>
    <cellStyle name="Nota 2 8 3 6 5" xfId="19624"/>
    <cellStyle name="Nota 2 8 3 6 6" xfId="26680"/>
    <cellStyle name="Nota 2 8 3 6 7" xfId="23114"/>
    <cellStyle name="Nota 2 8 3 6 8" xfId="33339"/>
    <cellStyle name="Nota 2 8 3 6 9" xfId="37014"/>
    <cellStyle name="Nota 2 8 3 7" xfId="7400"/>
    <cellStyle name="Nota 2 8 3 7 2" xfId="16553"/>
    <cellStyle name="Nota 2 8 3 7 3" xfId="23534"/>
    <cellStyle name="Nota 2 8 3 7 4" xfId="30378"/>
    <cellStyle name="Nota 2 8 3 7 5" xfId="34328"/>
    <cellStyle name="Nota 2 8 3 7 6" xfId="37880"/>
    <cellStyle name="Nota 2 8 3 7 7" xfId="39838"/>
    <cellStyle name="Nota 2 8 3 8" xfId="10921"/>
    <cellStyle name="Nota 2 8 3 9" xfId="9623"/>
    <cellStyle name="Nota 2 8 4" xfId="2235"/>
    <cellStyle name="Nota 2 8 4 10" xfId="23320"/>
    <cellStyle name="Nota 2 8 4 11" xfId="29495"/>
    <cellStyle name="Nota 2 8 4 12" xfId="17807"/>
    <cellStyle name="Nota 2 8 4 13" xfId="34187"/>
    <cellStyle name="Nota 2 8 4 14" xfId="37749"/>
    <cellStyle name="Nota 2 8 4 2" xfId="2635"/>
    <cellStyle name="Nota 2 8 4 2 2" xfId="7407"/>
    <cellStyle name="Nota 2 8 4 2 2 2" xfId="16560"/>
    <cellStyle name="Nota 2 8 4 2 2 3" xfId="23541"/>
    <cellStyle name="Nota 2 8 4 2 2 4" xfId="30385"/>
    <cellStyle name="Nota 2 8 4 2 2 5" xfId="34335"/>
    <cellStyle name="Nota 2 8 4 2 2 6" xfId="37887"/>
    <cellStyle name="Nota 2 8 4 2 2 7" xfId="39845"/>
    <cellStyle name="Nota 2 8 4 2 3" xfId="11789"/>
    <cellStyle name="Nota 2 8 4 2 4" xfId="18792"/>
    <cellStyle name="Nota 2 8 4 2 5" xfId="23109"/>
    <cellStyle name="Nota 2 8 4 2 6" xfId="29113"/>
    <cellStyle name="Nota 2 8 4 2 7" xfId="25458"/>
    <cellStyle name="Nota 2 8 4 2 8" xfId="19390"/>
    <cellStyle name="Nota 2 8 4 2 9" xfId="31316"/>
    <cellStyle name="Nota 2 8 4 3" xfId="3917"/>
    <cellStyle name="Nota 2 8 4 3 2" xfId="7408"/>
    <cellStyle name="Nota 2 8 4 3 2 2" xfId="16561"/>
    <cellStyle name="Nota 2 8 4 3 2 3" xfId="23542"/>
    <cellStyle name="Nota 2 8 4 3 2 4" xfId="30386"/>
    <cellStyle name="Nota 2 8 4 3 2 5" xfId="34336"/>
    <cellStyle name="Nota 2 8 4 3 2 6" xfId="37888"/>
    <cellStyle name="Nota 2 8 4 3 2 7" xfId="39846"/>
    <cellStyle name="Nota 2 8 4 3 3" xfId="13071"/>
    <cellStyle name="Nota 2 8 4 3 4" xfId="20069"/>
    <cellStyle name="Nota 2 8 4 3 5" xfId="9223"/>
    <cellStyle name="Nota 2 8 4 3 6" xfId="23174"/>
    <cellStyle name="Nota 2 8 4 3 7" xfId="17516"/>
    <cellStyle name="Nota 2 8 4 3 8" xfId="33468"/>
    <cellStyle name="Nota 2 8 4 3 9" xfId="37141"/>
    <cellStyle name="Nota 2 8 4 4" xfId="4355"/>
    <cellStyle name="Nota 2 8 4 4 2" xfId="7409"/>
    <cellStyle name="Nota 2 8 4 4 2 2" xfId="16562"/>
    <cellStyle name="Nota 2 8 4 4 2 3" xfId="23543"/>
    <cellStyle name="Nota 2 8 4 4 2 4" xfId="30387"/>
    <cellStyle name="Nota 2 8 4 4 2 5" xfId="34337"/>
    <cellStyle name="Nota 2 8 4 4 2 6" xfId="37889"/>
    <cellStyle name="Nota 2 8 4 4 2 7" xfId="39847"/>
    <cellStyle name="Nota 2 8 4 4 3" xfId="13509"/>
    <cellStyle name="Nota 2 8 4 4 4" xfId="20507"/>
    <cellStyle name="Nota 2 8 4 4 5" xfId="17431"/>
    <cellStyle name="Nota 2 8 4 4 6" xfId="22844"/>
    <cellStyle name="Nota 2 8 4 4 7" xfId="19526"/>
    <cellStyle name="Nota 2 8 4 4 8" xfId="31722"/>
    <cellStyle name="Nota 2 8 4 4 9" xfId="35402"/>
    <cellStyle name="Nota 2 8 4 5" xfId="4609"/>
    <cellStyle name="Nota 2 8 4 5 2" xfId="7410"/>
    <cellStyle name="Nota 2 8 4 5 2 2" xfId="16563"/>
    <cellStyle name="Nota 2 8 4 5 2 3" xfId="23544"/>
    <cellStyle name="Nota 2 8 4 5 2 4" xfId="30388"/>
    <cellStyle name="Nota 2 8 4 5 2 5" xfId="34338"/>
    <cellStyle name="Nota 2 8 4 5 2 6" xfId="37890"/>
    <cellStyle name="Nota 2 8 4 5 2 7" xfId="39848"/>
    <cellStyle name="Nota 2 8 4 5 3" xfId="13763"/>
    <cellStyle name="Nota 2 8 4 5 4" xfId="20761"/>
    <cellStyle name="Nota 2 8 4 5 5" xfId="27532"/>
    <cellStyle name="Nota 2 8 4 5 6" xfId="29439"/>
    <cellStyle name="Nota 2 8 4 5 7" xfId="24969"/>
    <cellStyle name="Nota 2 8 4 5 8" xfId="32215"/>
    <cellStyle name="Nota 2 8 4 5 9" xfId="35890"/>
    <cellStyle name="Nota 2 8 4 6" xfId="4855"/>
    <cellStyle name="Nota 2 8 4 6 2" xfId="7411"/>
    <cellStyle name="Nota 2 8 4 6 2 2" xfId="16564"/>
    <cellStyle name="Nota 2 8 4 6 2 3" xfId="23545"/>
    <cellStyle name="Nota 2 8 4 6 2 4" xfId="30389"/>
    <cellStyle name="Nota 2 8 4 6 2 5" xfId="34339"/>
    <cellStyle name="Nota 2 8 4 6 2 6" xfId="37891"/>
    <cellStyle name="Nota 2 8 4 6 2 7" xfId="39849"/>
    <cellStyle name="Nota 2 8 4 6 3" xfId="14009"/>
    <cellStyle name="Nota 2 8 4 6 4" xfId="21007"/>
    <cellStyle name="Nota 2 8 4 6 5" xfId="27411"/>
    <cellStyle name="Nota 2 8 4 6 6" xfId="18108"/>
    <cellStyle name="Nota 2 8 4 6 7" xfId="24997"/>
    <cellStyle name="Nota 2 8 4 6 8" xfId="17169"/>
    <cellStyle name="Nota 2 8 4 6 9" xfId="25750"/>
    <cellStyle name="Nota 2 8 4 7" xfId="7406"/>
    <cellStyle name="Nota 2 8 4 7 2" xfId="16559"/>
    <cellStyle name="Nota 2 8 4 7 3" xfId="23540"/>
    <cellStyle name="Nota 2 8 4 7 4" xfId="30384"/>
    <cellStyle name="Nota 2 8 4 7 5" xfId="34334"/>
    <cellStyle name="Nota 2 8 4 7 6" xfId="37886"/>
    <cellStyle name="Nota 2 8 4 7 7" xfId="39844"/>
    <cellStyle name="Nota 2 8 4 8" xfId="11389"/>
    <cellStyle name="Nota 2 8 4 9" xfId="18392"/>
    <cellStyle name="Nota 2 8 5" xfId="1757"/>
    <cellStyle name="Nota 2 8 5 10" xfId="28605"/>
    <cellStyle name="Nota 2 8 5 11" xfId="25993"/>
    <cellStyle name="Nota 2 8 5 12" xfId="30939"/>
    <cellStyle name="Nota 2 8 5 13" xfId="34879"/>
    <cellStyle name="Nota 2 8 5 14" xfId="38363"/>
    <cellStyle name="Nota 2 8 5 2" xfId="2528"/>
    <cellStyle name="Nota 2 8 5 2 2" xfId="7413"/>
    <cellStyle name="Nota 2 8 5 2 2 2" xfId="16566"/>
    <cellStyle name="Nota 2 8 5 2 2 3" xfId="23547"/>
    <cellStyle name="Nota 2 8 5 2 2 4" xfId="30391"/>
    <cellStyle name="Nota 2 8 5 2 2 5" xfId="34341"/>
    <cellStyle name="Nota 2 8 5 2 2 6" xfId="37893"/>
    <cellStyle name="Nota 2 8 5 2 2 7" xfId="39851"/>
    <cellStyle name="Nota 2 8 5 2 3" xfId="11682"/>
    <cellStyle name="Nota 2 8 5 2 4" xfId="18685"/>
    <cellStyle name="Nota 2 8 5 2 5" xfId="17980"/>
    <cellStyle name="Nota 2 8 5 2 6" xfId="22847"/>
    <cellStyle name="Nota 2 8 5 2 7" xfId="30068"/>
    <cellStyle name="Nota 2 8 5 2 8" xfId="19420"/>
    <cellStyle name="Nota 2 8 5 2 9" xfId="33622"/>
    <cellStyle name="Nota 2 8 5 3" xfId="3688"/>
    <cellStyle name="Nota 2 8 5 3 2" xfId="7414"/>
    <cellStyle name="Nota 2 8 5 3 2 2" xfId="16567"/>
    <cellStyle name="Nota 2 8 5 3 2 3" xfId="23548"/>
    <cellStyle name="Nota 2 8 5 3 2 4" xfId="30392"/>
    <cellStyle name="Nota 2 8 5 3 2 5" xfId="34342"/>
    <cellStyle name="Nota 2 8 5 3 2 6" xfId="37894"/>
    <cellStyle name="Nota 2 8 5 3 2 7" xfId="39852"/>
    <cellStyle name="Nota 2 8 5 3 3" xfId="12842"/>
    <cellStyle name="Nota 2 8 5 3 4" xfId="19841"/>
    <cellStyle name="Nota 2 8 5 3 5" xfId="9516"/>
    <cellStyle name="Nota 2 8 5 3 6" xfId="21333"/>
    <cellStyle name="Nota 2 8 5 3 7" xfId="19770"/>
    <cellStyle name="Nota 2 8 5 3 8" xfId="29676"/>
    <cellStyle name="Nota 2 8 5 3 9" xfId="31224"/>
    <cellStyle name="Nota 2 8 5 4" xfId="4200"/>
    <cellStyle name="Nota 2 8 5 4 2" xfId="7415"/>
    <cellStyle name="Nota 2 8 5 4 2 2" xfId="16568"/>
    <cellStyle name="Nota 2 8 5 4 2 3" xfId="23549"/>
    <cellStyle name="Nota 2 8 5 4 2 4" xfId="30393"/>
    <cellStyle name="Nota 2 8 5 4 2 5" xfId="34343"/>
    <cellStyle name="Nota 2 8 5 4 2 6" xfId="37895"/>
    <cellStyle name="Nota 2 8 5 4 2 7" xfId="39853"/>
    <cellStyle name="Nota 2 8 5 4 3" xfId="13354"/>
    <cellStyle name="Nota 2 8 5 4 4" xfId="20352"/>
    <cellStyle name="Nota 2 8 5 4 5" xfId="19566"/>
    <cellStyle name="Nota 2 8 5 4 6" xfId="25051"/>
    <cellStyle name="Nota 2 8 5 4 7" xfId="9512"/>
    <cellStyle name="Nota 2 8 5 4 8" xfId="31697"/>
    <cellStyle name="Nota 2 8 5 4 9" xfId="35377"/>
    <cellStyle name="Nota 2 8 5 5" xfId="3116"/>
    <cellStyle name="Nota 2 8 5 5 2" xfId="7416"/>
    <cellStyle name="Nota 2 8 5 5 2 2" xfId="16569"/>
    <cellStyle name="Nota 2 8 5 5 2 3" xfId="23550"/>
    <cellStyle name="Nota 2 8 5 5 2 4" xfId="30394"/>
    <cellStyle name="Nota 2 8 5 5 2 5" xfId="34344"/>
    <cellStyle name="Nota 2 8 5 5 2 6" xfId="37896"/>
    <cellStyle name="Nota 2 8 5 5 2 7" xfId="39854"/>
    <cellStyle name="Nota 2 8 5 5 3" xfId="12270"/>
    <cellStyle name="Nota 2 8 5 5 4" xfId="19273"/>
    <cellStyle name="Nota 2 8 5 5 5" xfId="23991"/>
    <cellStyle name="Nota 2 8 5 5 6" xfId="17073"/>
    <cellStyle name="Nota 2 8 5 5 7" xfId="25646"/>
    <cellStyle name="Nota 2 8 5 5 8" xfId="33751"/>
    <cellStyle name="Nota 2 8 5 5 9" xfId="37313"/>
    <cellStyle name="Nota 2 8 5 6" xfId="4345"/>
    <cellStyle name="Nota 2 8 5 6 2" xfId="7417"/>
    <cellStyle name="Nota 2 8 5 6 2 2" xfId="16570"/>
    <cellStyle name="Nota 2 8 5 6 2 3" xfId="23551"/>
    <cellStyle name="Nota 2 8 5 6 2 4" xfId="30395"/>
    <cellStyle name="Nota 2 8 5 6 2 5" xfId="34345"/>
    <cellStyle name="Nota 2 8 5 6 2 6" xfId="37897"/>
    <cellStyle name="Nota 2 8 5 6 2 7" xfId="39855"/>
    <cellStyle name="Nota 2 8 5 6 3" xfId="13499"/>
    <cellStyle name="Nota 2 8 5 6 4" xfId="20497"/>
    <cellStyle name="Nota 2 8 5 6 5" xfId="29509"/>
    <cellStyle name="Nota 2 8 5 6 6" xfId="28572"/>
    <cellStyle name="Nota 2 8 5 6 7" xfId="25991"/>
    <cellStyle name="Nota 2 8 5 6 8" xfId="26051"/>
    <cellStyle name="Nota 2 8 5 6 9" xfId="34876"/>
    <cellStyle name="Nota 2 8 5 7" xfId="7412"/>
    <cellStyle name="Nota 2 8 5 7 2" xfId="16565"/>
    <cellStyle name="Nota 2 8 5 7 3" xfId="23546"/>
    <cellStyle name="Nota 2 8 5 7 4" xfId="30390"/>
    <cellStyle name="Nota 2 8 5 7 5" xfId="34340"/>
    <cellStyle name="Nota 2 8 5 7 6" xfId="37892"/>
    <cellStyle name="Nota 2 8 5 7 7" xfId="39850"/>
    <cellStyle name="Nota 2 8 5 8" xfId="10911"/>
    <cellStyle name="Nota 2 8 5 9" xfId="9629"/>
    <cellStyle name="Nota 2 8 6" xfId="1642"/>
    <cellStyle name="Nota 2 8 6 10" xfId="29057"/>
    <cellStyle name="Nota 2 8 6 11" xfId="31001"/>
    <cellStyle name="Nota 2 8 6 12" xfId="31363"/>
    <cellStyle name="Nota 2 8 6 13" xfId="35123"/>
    <cellStyle name="Nota 2 8 6 2" xfId="3519"/>
    <cellStyle name="Nota 2 8 6 2 2" xfId="7419"/>
    <cellStyle name="Nota 2 8 6 2 2 2" xfId="16572"/>
    <cellStyle name="Nota 2 8 6 2 2 3" xfId="23553"/>
    <cellStyle name="Nota 2 8 6 2 2 4" xfId="30397"/>
    <cellStyle name="Nota 2 8 6 2 2 5" xfId="34347"/>
    <cellStyle name="Nota 2 8 6 2 2 6" xfId="37899"/>
    <cellStyle name="Nota 2 8 6 2 2 7" xfId="39857"/>
    <cellStyle name="Nota 2 8 6 2 3" xfId="12673"/>
    <cellStyle name="Nota 2 8 6 2 4" xfId="19674"/>
    <cellStyle name="Nota 2 8 6 2 5" xfId="22606"/>
    <cellStyle name="Nota 2 8 6 2 6" xfId="29170"/>
    <cellStyle name="Nota 2 8 6 2 7" xfId="25893"/>
    <cellStyle name="Nota 2 8 6 2 8" xfId="10030"/>
    <cellStyle name="Nota 2 8 6 2 9" xfId="18305"/>
    <cellStyle name="Nota 2 8 6 3" xfId="4115"/>
    <cellStyle name="Nota 2 8 6 3 2" xfId="7420"/>
    <cellStyle name="Nota 2 8 6 3 2 2" xfId="16573"/>
    <cellStyle name="Nota 2 8 6 3 2 3" xfId="23554"/>
    <cellStyle name="Nota 2 8 6 3 2 4" xfId="30398"/>
    <cellStyle name="Nota 2 8 6 3 2 5" xfId="34348"/>
    <cellStyle name="Nota 2 8 6 3 2 6" xfId="37900"/>
    <cellStyle name="Nota 2 8 6 3 2 7" xfId="39858"/>
    <cellStyle name="Nota 2 8 6 3 3" xfId="13269"/>
    <cellStyle name="Nota 2 8 6 3 4" xfId="20267"/>
    <cellStyle name="Nota 2 8 6 3 5" xfId="27774"/>
    <cellStyle name="Nota 2 8 6 3 6" xfId="10009"/>
    <cellStyle name="Nota 2 8 6 3 7" xfId="22504"/>
    <cellStyle name="Nota 2 8 6 3 8" xfId="33412"/>
    <cellStyle name="Nota 2 8 6 3 9" xfId="37087"/>
    <cellStyle name="Nota 2 8 6 4" xfId="4335"/>
    <cellStyle name="Nota 2 8 6 4 2" xfId="7421"/>
    <cellStyle name="Nota 2 8 6 4 2 2" xfId="16574"/>
    <cellStyle name="Nota 2 8 6 4 2 3" xfId="23555"/>
    <cellStyle name="Nota 2 8 6 4 2 4" xfId="30399"/>
    <cellStyle name="Nota 2 8 6 4 2 5" xfId="34349"/>
    <cellStyle name="Nota 2 8 6 4 2 6" xfId="37901"/>
    <cellStyle name="Nota 2 8 6 4 2 7" xfId="39859"/>
    <cellStyle name="Nota 2 8 6 4 3" xfId="13489"/>
    <cellStyle name="Nota 2 8 6 4 4" xfId="20487"/>
    <cellStyle name="Nota 2 8 6 4 5" xfId="17924"/>
    <cellStyle name="Nota 2 8 6 4 6" xfId="24106"/>
    <cellStyle name="Nota 2 8 6 4 7" xfId="22953"/>
    <cellStyle name="Nota 2 8 6 4 8" xfId="33328"/>
    <cellStyle name="Nota 2 8 6 4 9" xfId="37003"/>
    <cellStyle name="Nota 2 8 6 5" xfId="4594"/>
    <cellStyle name="Nota 2 8 6 5 2" xfId="7422"/>
    <cellStyle name="Nota 2 8 6 5 2 2" xfId="16575"/>
    <cellStyle name="Nota 2 8 6 5 2 3" xfId="23556"/>
    <cellStyle name="Nota 2 8 6 5 2 4" xfId="30400"/>
    <cellStyle name="Nota 2 8 6 5 2 5" xfId="34350"/>
    <cellStyle name="Nota 2 8 6 5 2 6" xfId="37902"/>
    <cellStyle name="Nota 2 8 6 5 2 7" xfId="39860"/>
    <cellStyle name="Nota 2 8 6 5 3" xfId="13748"/>
    <cellStyle name="Nota 2 8 6 5 4" xfId="20746"/>
    <cellStyle name="Nota 2 8 6 5 5" xfId="24021"/>
    <cellStyle name="Nota 2 8 6 5 6" xfId="29428"/>
    <cellStyle name="Nota 2 8 6 5 7" xfId="24972"/>
    <cellStyle name="Nota 2 8 6 5 8" xfId="29404"/>
    <cellStyle name="Nota 2 8 6 5 9" xfId="31022"/>
    <cellStyle name="Nota 2 8 6 6" xfId="7418"/>
    <cellStyle name="Nota 2 8 6 6 2" xfId="16571"/>
    <cellStyle name="Nota 2 8 6 6 3" xfId="23552"/>
    <cellStyle name="Nota 2 8 6 6 4" xfId="30396"/>
    <cellStyle name="Nota 2 8 6 6 5" xfId="34346"/>
    <cellStyle name="Nota 2 8 6 6 6" xfId="37898"/>
    <cellStyle name="Nota 2 8 6 6 7" xfId="39856"/>
    <cellStyle name="Nota 2 8 6 7" xfId="10796"/>
    <cellStyle name="Nota 2 8 6 8" xfId="9803"/>
    <cellStyle name="Nota 2 8 6 9" xfId="25135"/>
    <cellStyle name="Nota 2 8 7" xfId="2470"/>
    <cellStyle name="Nota 2 8 7 2" xfId="7423"/>
    <cellStyle name="Nota 2 8 7 2 2" xfId="16576"/>
    <cellStyle name="Nota 2 8 7 2 3" xfId="23557"/>
    <cellStyle name="Nota 2 8 7 2 4" xfId="30401"/>
    <cellStyle name="Nota 2 8 7 2 5" xfId="34351"/>
    <cellStyle name="Nota 2 8 7 2 6" xfId="37903"/>
    <cellStyle name="Nota 2 8 7 2 7" xfId="39861"/>
    <cellStyle name="Nota 2 8 7 3" xfId="11624"/>
    <cellStyle name="Nota 2 8 7 4" xfId="18627"/>
    <cellStyle name="Nota 2 8 7 5" xfId="17770"/>
    <cellStyle name="Nota 2 8 7 6" xfId="26205"/>
    <cellStyle name="Nota 2 8 7 7" xfId="30096"/>
    <cellStyle name="Nota 2 8 7 8" xfId="34073"/>
    <cellStyle name="Nota 2 8 7 9" xfId="37635"/>
    <cellStyle name="Nota 2 8 8" xfId="3047"/>
    <cellStyle name="Nota 2 8 8 2" xfId="7424"/>
    <cellStyle name="Nota 2 8 8 2 2" xfId="16577"/>
    <cellStyle name="Nota 2 8 8 2 3" xfId="23558"/>
    <cellStyle name="Nota 2 8 8 2 4" xfId="30402"/>
    <cellStyle name="Nota 2 8 8 2 5" xfId="34352"/>
    <cellStyle name="Nota 2 8 8 2 6" xfId="37904"/>
    <cellStyle name="Nota 2 8 8 2 7" xfId="39862"/>
    <cellStyle name="Nota 2 8 8 3" xfId="12201"/>
    <cellStyle name="Nota 2 8 8 4" xfId="19204"/>
    <cellStyle name="Nota 2 8 8 5" xfId="28292"/>
    <cellStyle name="Nota 2 8 8 6" xfId="26405"/>
    <cellStyle name="Nota 2 8 8 7" xfId="29811"/>
    <cellStyle name="Nota 2 8 8 8" xfId="33788"/>
    <cellStyle name="Nota 2 8 8 9" xfId="37350"/>
    <cellStyle name="Nota 2 8 9" xfId="3786"/>
    <cellStyle name="Nota 2 8 9 2" xfId="7425"/>
    <cellStyle name="Nota 2 8 9 2 2" xfId="16578"/>
    <cellStyle name="Nota 2 8 9 2 3" xfId="23559"/>
    <cellStyle name="Nota 2 8 9 2 4" xfId="30403"/>
    <cellStyle name="Nota 2 8 9 2 5" xfId="34353"/>
    <cellStyle name="Nota 2 8 9 2 6" xfId="37905"/>
    <cellStyle name="Nota 2 8 9 2 7" xfId="39863"/>
    <cellStyle name="Nota 2 8 9 3" xfId="12940"/>
    <cellStyle name="Nota 2 8 9 4" xfId="19939"/>
    <cellStyle name="Nota 2 8 9 5" xfId="27937"/>
    <cellStyle name="Nota 2 8 9 6" xfId="21287"/>
    <cellStyle name="Nota 2 8 9 7" xfId="25628"/>
    <cellStyle name="Nota 2 8 9 8" xfId="31908"/>
    <cellStyle name="Nota 2 8 9 9" xfId="33662"/>
    <cellStyle name="Nota 2 9" xfId="1164"/>
    <cellStyle name="Nota 2 9 10" xfId="3737"/>
    <cellStyle name="Nota 2 9 10 2" xfId="7426"/>
    <cellStyle name="Nota 2 9 10 2 2" xfId="16579"/>
    <cellStyle name="Nota 2 9 10 2 3" xfId="23560"/>
    <cellStyle name="Nota 2 9 10 2 4" xfId="30404"/>
    <cellStyle name="Nota 2 9 10 2 5" xfId="34354"/>
    <cellStyle name="Nota 2 9 10 2 6" xfId="37906"/>
    <cellStyle name="Nota 2 9 10 2 7" xfId="39864"/>
    <cellStyle name="Nota 2 9 10 3" xfId="12891"/>
    <cellStyle name="Nota 2 9 10 4" xfId="19890"/>
    <cellStyle name="Nota 2 9 10 5" xfId="27961"/>
    <cellStyle name="Nota 2 9 10 6" xfId="26574"/>
    <cellStyle name="Nota 2 9 10 7" xfId="22860"/>
    <cellStyle name="Nota 2 9 10 8" xfId="31636"/>
    <cellStyle name="Nota 2 9 10 9" xfId="35316"/>
    <cellStyle name="Nota 2 9 11" xfId="2223"/>
    <cellStyle name="Nota 2 9 11 2" xfId="7427"/>
    <cellStyle name="Nota 2 9 11 2 2" xfId="16580"/>
    <cellStyle name="Nota 2 9 11 2 3" xfId="23561"/>
    <cellStyle name="Nota 2 9 11 2 4" xfId="30405"/>
    <cellStyle name="Nota 2 9 11 2 5" xfId="34355"/>
    <cellStyle name="Nota 2 9 11 2 6" xfId="37907"/>
    <cellStyle name="Nota 2 9 11 2 7" xfId="39865"/>
    <cellStyle name="Nota 2 9 11 3" xfId="11377"/>
    <cellStyle name="Nota 2 9 11 4" xfId="18380"/>
    <cellStyle name="Nota 2 9 11 5" xfId="23331"/>
    <cellStyle name="Nota 2 9 11 6" xfId="26101"/>
    <cellStyle name="Nota 2 9 11 7" xfId="22534"/>
    <cellStyle name="Nota 2 9 11 8" xfId="34192"/>
    <cellStyle name="Nota 2 9 11 9" xfId="37754"/>
    <cellStyle name="Nota 2 9 12" xfId="10318"/>
    <cellStyle name="Nota 2 9 13" xfId="10085"/>
    <cellStyle name="Nota 2 9 14" xfId="19634"/>
    <cellStyle name="Nota 2 9 15" xfId="31209"/>
    <cellStyle name="Nota 2 9 16" xfId="31283"/>
    <cellStyle name="Nota 2 9 17" xfId="35102"/>
    <cellStyle name="Nota 2 9 2" xfId="2346"/>
    <cellStyle name="Nota 2 9 2 10" xfId="19392"/>
    <cellStyle name="Nota 2 9 2 11" xfId="26144"/>
    <cellStyle name="Nota 2 9 2 12" xfId="9522"/>
    <cellStyle name="Nota 2 9 2 13" xfId="18028"/>
    <cellStyle name="Nota 2 9 2 14" xfId="34805"/>
    <cellStyle name="Nota 2 9 2 2" xfId="2746"/>
    <cellStyle name="Nota 2 9 2 2 2" xfId="7429"/>
    <cellStyle name="Nota 2 9 2 2 2 2" xfId="16582"/>
    <cellStyle name="Nota 2 9 2 2 2 3" xfId="23563"/>
    <cellStyle name="Nota 2 9 2 2 2 4" xfId="30407"/>
    <cellStyle name="Nota 2 9 2 2 2 5" xfId="34357"/>
    <cellStyle name="Nota 2 9 2 2 2 6" xfId="37909"/>
    <cellStyle name="Nota 2 9 2 2 2 7" xfId="39867"/>
    <cellStyle name="Nota 2 9 2 2 3" xfId="11900"/>
    <cellStyle name="Nota 2 9 2 2 4" xfId="18903"/>
    <cellStyle name="Nota 2 9 2 2 5" xfId="28406"/>
    <cellStyle name="Nota 2 9 2 2 6" xfId="26332"/>
    <cellStyle name="Nota 2 9 2 2 7" xfId="29960"/>
    <cellStyle name="Nota 2 9 2 2 8" xfId="31098"/>
    <cellStyle name="Nota 2 9 2 2 9" xfId="31310"/>
    <cellStyle name="Nota 2 9 2 3" xfId="4028"/>
    <cellStyle name="Nota 2 9 2 3 2" xfId="7430"/>
    <cellStyle name="Nota 2 9 2 3 2 2" xfId="16583"/>
    <cellStyle name="Nota 2 9 2 3 2 3" xfId="23564"/>
    <cellStyle name="Nota 2 9 2 3 2 4" xfId="30408"/>
    <cellStyle name="Nota 2 9 2 3 2 5" xfId="34358"/>
    <cellStyle name="Nota 2 9 2 3 2 6" xfId="37910"/>
    <cellStyle name="Nota 2 9 2 3 2 7" xfId="39868"/>
    <cellStyle name="Nota 2 9 2 3 3" xfId="13182"/>
    <cellStyle name="Nota 2 9 2 3 4" xfId="20180"/>
    <cellStyle name="Nota 2 9 2 3 5" xfId="17679"/>
    <cellStyle name="Nota 2 9 2 3 6" xfId="26638"/>
    <cellStyle name="Nota 2 9 2 3 7" xfId="28946"/>
    <cellStyle name="Nota 2 9 2 3 8" xfId="26542"/>
    <cellStyle name="Nota 2 9 2 3 9" xfId="9243"/>
    <cellStyle name="Nota 2 9 2 4" xfId="4466"/>
    <cellStyle name="Nota 2 9 2 4 2" xfId="7431"/>
    <cellStyle name="Nota 2 9 2 4 2 2" xfId="16584"/>
    <cellStyle name="Nota 2 9 2 4 2 3" xfId="23565"/>
    <cellStyle name="Nota 2 9 2 4 2 4" xfId="30409"/>
    <cellStyle name="Nota 2 9 2 4 2 5" xfId="34359"/>
    <cellStyle name="Nota 2 9 2 4 2 6" xfId="37911"/>
    <cellStyle name="Nota 2 9 2 4 2 7" xfId="39869"/>
    <cellStyle name="Nota 2 9 2 4 3" xfId="13620"/>
    <cellStyle name="Nota 2 9 2 4 4" xfId="20618"/>
    <cellStyle name="Nota 2 9 2 4 5" xfId="23363"/>
    <cellStyle name="Nota 2 9 2 4 6" xfId="23481"/>
    <cellStyle name="Nota 2 9 2 4 7" xfId="17862"/>
    <cellStyle name="Nota 2 9 2 4 8" xfId="32280"/>
    <cellStyle name="Nota 2 9 2 4 9" xfId="35955"/>
    <cellStyle name="Nota 2 9 2 5" xfId="4720"/>
    <cellStyle name="Nota 2 9 2 5 2" xfId="7432"/>
    <cellStyle name="Nota 2 9 2 5 2 2" xfId="16585"/>
    <cellStyle name="Nota 2 9 2 5 2 3" xfId="23566"/>
    <cellStyle name="Nota 2 9 2 5 2 4" xfId="30410"/>
    <cellStyle name="Nota 2 9 2 5 2 5" xfId="34360"/>
    <cellStyle name="Nota 2 9 2 5 2 6" xfId="37912"/>
    <cellStyle name="Nota 2 9 2 5 2 7" xfId="39870"/>
    <cellStyle name="Nota 2 9 2 5 3" xfId="13874"/>
    <cellStyle name="Nota 2 9 2 5 4" xfId="20872"/>
    <cellStyle name="Nota 2 9 2 5 5" xfId="24255"/>
    <cellStyle name="Nota 2 9 2 5 6" xfId="23397"/>
    <cellStyle name="Nota 2 9 2 5 7" xfId="25444"/>
    <cellStyle name="Nota 2 9 2 5 8" xfId="31183"/>
    <cellStyle name="Nota 2 9 2 5 9" xfId="31198"/>
    <cellStyle name="Nota 2 9 2 6" xfId="4966"/>
    <cellStyle name="Nota 2 9 2 6 2" xfId="7433"/>
    <cellStyle name="Nota 2 9 2 6 2 2" xfId="16586"/>
    <cellStyle name="Nota 2 9 2 6 2 3" xfId="23567"/>
    <cellStyle name="Nota 2 9 2 6 2 4" xfId="30411"/>
    <cellStyle name="Nota 2 9 2 6 2 5" xfId="34361"/>
    <cellStyle name="Nota 2 9 2 6 2 6" xfId="37913"/>
    <cellStyle name="Nota 2 9 2 6 2 7" xfId="39871"/>
    <cellStyle name="Nota 2 9 2 6 3" xfId="14120"/>
    <cellStyle name="Nota 2 9 2 6 4" xfId="21118"/>
    <cellStyle name="Nota 2 9 2 6 5" xfId="27356"/>
    <cellStyle name="Nota 2 9 2 6 6" xfId="25008"/>
    <cellStyle name="Nota 2 9 2 6 7" xfId="32012"/>
    <cellStyle name="Nota 2 9 2 6 8" xfId="35690"/>
    <cellStyle name="Nota 2 9 2 6 9" xfId="38601"/>
    <cellStyle name="Nota 2 9 2 7" xfId="7428"/>
    <cellStyle name="Nota 2 9 2 7 2" xfId="16581"/>
    <cellStyle name="Nota 2 9 2 7 3" xfId="23562"/>
    <cellStyle name="Nota 2 9 2 7 4" xfId="30406"/>
    <cellStyle name="Nota 2 9 2 7 5" xfId="34356"/>
    <cellStyle name="Nota 2 9 2 7 6" xfId="37908"/>
    <cellStyle name="Nota 2 9 2 7 7" xfId="39866"/>
    <cellStyle name="Nota 2 9 2 8" xfId="11500"/>
    <cellStyle name="Nota 2 9 2 9" xfId="18503"/>
    <cellStyle name="Nota 2 9 3" xfId="2374"/>
    <cellStyle name="Nota 2 9 3 10" xfId="21349"/>
    <cellStyle name="Nota 2 9 3 11" xfId="23304"/>
    <cellStyle name="Nota 2 9 3 12" xfId="30144"/>
    <cellStyle name="Nota 2 9 3 13" xfId="34120"/>
    <cellStyle name="Nota 2 9 3 14" xfId="37682"/>
    <cellStyle name="Nota 2 9 3 2" xfId="2774"/>
    <cellStyle name="Nota 2 9 3 2 2" xfId="7435"/>
    <cellStyle name="Nota 2 9 3 2 2 2" xfId="16588"/>
    <cellStyle name="Nota 2 9 3 2 2 3" xfId="23569"/>
    <cellStyle name="Nota 2 9 3 2 2 4" xfId="30413"/>
    <cellStyle name="Nota 2 9 3 2 2 5" xfId="34363"/>
    <cellStyle name="Nota 2 9 3 2 2 6" xfId="37915"/>
    <cellStyle name="Nota 2 9 3 2 2 7" xfId="39873"/>
    <cellStyle name="Nota 2 9 3 2 3" xfId="11928"/>
    <cellStyle name="Nota 2 9 3 2 4" xfId="18931"/>
    <cellStyle name="Nota 2 9 3 2 5" xfId="28395"/>
    <cellStyle name="Nota 2 9 3 2 6" xfId="29122"/>
    <cellStyle name="Nota 2 9 3 2 7" xfId="29939"/>
    <cellStyle name="Nota 2 9 3 2 8" xfId="31533"/>
    <cellStyle name="Nota 2 9 3 2 9" xfId="35243"/>
    <cellStyle name="Nota 2 9 3 3" xfId="4056"/>
    <cellStyle name="Nota 2 9 3 3 2" xfId="7436"/>
    <cellStyle name="Nota 2 9 3 3 2 2" xfId="16589"/>
    <cellStyle name="Nota 2 9 3 3 2 3" xfId="23570"/>
    <cellStyle name="Nota 2 9 3 3 2 4" xfId="30414"/>
    <cellStyle name="Nota 2 9 3 3 2 5" xfId="34364"/>
    <cellStyle name="Nota 2 9 3 3 2 6" xfId="37916"/>
    <cellStyle name="Nota 2 9 3 3 2 7" xfId="39874"/>
    <cellStyle name="Nota 2 9 3 3 3" xfId="13210"/>
    <cellStyle name="Nota 2 9 3 3 4" xfId="20208"/>
    <cellStyle name="Nota 2 9 3 3 5" xfId="27803"/>
    <cellStyle name="Nota 2 9 3 3 6" xfId="10055"/>
    <cellStyle name="Nota 2 9 3 3 7" xfId="29157"/>
    <cellStyle name="Nota 2 9 3 3 8" xfId="33436"/>
    <cellStyle name="Nota 2 9 3 3 9" xfId="37111"/>
    <cellStyle name="Nota 2 9 3 4" xfId="4494"/>
    <cellStyle name="Nota 2 9 3 4 2" xfId="7437"/>
    <cellStyle name="Nota 2 9 3 4 2 2" xfId="16590"/>
    <cellStyle name="Nota 2 9 3 4 2 3" xfId="23571"/>
    <cellStyle name="Nota 2 9 3 4 2 4" xfId="30415"/>
    <cellStyle name="Nota 2 9 3 4 2 5" xfId="34365"/>
    <cellStyle name="Nota 2 9 3 4 2 6" xfId="37917"/>
    <cellStyle name="Nota 2 9 3 4 2 7" xfId="39875"/>
    <cellStyle name="Nota 2 9 3 4 3" xfId="13648"/>
    <cellStyle name="Nota 2 9 3 4 4" xfId="20646"/>
    <cellStyle name="Nota 2 9 3 4 5" xfId="24755"/>
    <cellStyle name="Nota 2 9 3 4 6" xfId="26702"/>
    <cellStyle name="Nota 2 9 3 4 7" xfId="25992"/>
    <cellStyle name="Nota 2 9 3 4 8" xfId="29715"/>
    <cellStyle name="Nota 2 9 3 4 9" xfId="26056"/>
    <cellStyle name="Nota 2 9 3 5" xfId="4748"/>
    <cellStyle name="Nota 2 9 3 5 2" xfId="7438"/>
    <cellStyle name="Nota 2 9 3 5 2 2" xfId="16591"/>
    <cellStyle name="Nota 2 9 3 5 2 3" xfId="23572"/>
    <cellStyle name="Nota 2 9 3 5 2 4" xfId="30416"/>
    <cellStyle name="Nota 2 9 3 5 2 5" xfId="34366"/>
    <cellStyle name="Nota 2 9 3 5 2 6" xfId="37918"/>
    <cellStyle name="Nota 2 9 3 5 2 7" xfId="39876"/>
    <cellStyle name="Nota 2 9 3 5 3" xfId="13902"/>
    <cellStyle name="Nota 2 9 3 5 4" xfId="20900"/>
    <cellStyle name="Nota 2 9 3 5 5" xfId="24030"/>
    <cellStyle name="Nota 2 9 3 5 6" xfId="24499"/>
    <cellStyle name="Nota 2 9 3 5 7" xfId="24982"/>
    <cellStyle name="Nota 2 9 3 5 8" xfId="29729"/>
    <cellStyle name="Nota 2 9 3 5 9" xfId="25849"/>
    <cellStyle name="Nota 2 9 3 6" xfId="4994"/>
    <cellStyle name="Nota 2 9 3 6 2" xfId="7439"/>
    <cellStyle name="Nota 2 9 3 6 2 2" xfId="16592"/>
    <cellStyle name="Nota 2 9 3 6 2 3" xfId="23573"/>
    <cellStyle name="Nota 2 9 3 6 2 4" xfId="30417"/>
    <cellStyle name="Nota 2 9 3 6 2 5" xfId="34367"/>
    <cellStyle name="Nota 2 9 3 6 2 6" xfId="37919"/>
    <cellStyle name="Nota 2 9 3 6 2 7" xfId="39877"/>
    <cellStyle name="Nota 2 9 3 6 3" xfId="14148"/>
    <cellStyle name="Nota 2 9 3 6 4" xfId="21146"/>
    <cellStyle name="Nota 2 9 3 6 5" xfId="27342"/>
    <cellStyle name="Nota 2 9 3 6 6" xfId="29459"/>
    <cellStyle name="Nota 2 9 3 6 7" xfId="32040"/>
    <cellStyle name="Nota 2 9 3 6 8" xfId="35718"/>
    <cellStyle name="Nota 2 9 3 6 9" xfId="38629"/>
    <cellStyle name="Nota 2 9 3 7" xfId="7434"/>
    <cellStyle name="Nota 2 9 3 7 2" xfId="16587"/>
    <cellStyle name="Nota 2 9 3 7 3" xfId="23568"/>
    <cellStyle name="Nota 2 9 3 7 4" xfId="30412"/>
    <cellStyle name="Nota 2 9 3 7 5" xfId="34362"/>
    <cellStyle name="Nota 2 9 3 7 6" xfId="37914"/>
    <cellStyle name="Nota 2 9 3 7 7" xfId="39872"/>
    <cellStyle name="Nota 2 9 3 8" xfId="11528"/>
    <cellStyle name="Nota 2 9 3 9" xfId="18531"/>
    <cellStyle name="Nota 2 9 4" xfId="2398"/>
    <cellStyle name="Nota 2 9 4 10" xfId="17692"/>
    <cellStyle name="Nota 2 9 4 11" xfId="26170"/>
    <cellStyle name="Nota 2 9 4 12" xfId="30133"/>
    <cellStyle name="Nota 2 9 4 13" xfId="31075"/>
    <cellStyle name="Nota 2 9 4 14" xfId="31331"/>
    <cellStyle name="Nota 2 9 4 2" xfId="2798"/>
    <cellStyle name="Nota 2 9 4 2 2" xfId="7441"/>
    <cellStyle name="Nota 2 9 4 2 2 2" xfId="16594"/>
    <cellStyle name="Nota 2 9 4 2 2 3" xfId="23575"/>
    <cellStyle name="Nota 2 9 4 2 2 4" xfId="30419"/>
    <cellStyle name="Nota 2 9 4 2 2 5" xfId="34369"/>
    <cellStyle name="Nota 2 9 4 2 2 6" xfId="37921"/>
    <cellStyle name="Nota 2 9 4 2 2 7" xfId="39879"/>
    <cellStyle name="Nota 2 9 4 2 3" xfId="11952"/>
    <cellStyle name="Nota 2 9 4 2 4" xfId="18955"/>
    <cellStyle name="Nota 2 9 4 2 5" xfId="18113"/>
    <cellStyle name="Nota 2 9 4 2 6" xfId="17103"/>
    <cellStyle name="Nota 2 9 4 2 7" xfId="29931"/>
    <cellStyle name="Nota 2 9 4 2 8" xfId="33908"/>
    <cellStyle name="Nota 2 9 4 2 9" xfId="37470"/>
    <cellStyle name="Nota 2 9 4 3" xfId="4080"/>
    <cellStyle name="Nota 2 9 4 3 2" xfId="7442"/>
    <cellStyle name="Nota 2 9 4 3 2 2" xfId="16595"/>
    <cellStyle name="Nota 2 9 4 3 2 3" xfId="23576"/>
    <cellStyle name="Nota 2 9 4 3 2 4" xfId="30420"/>
    <cellStyle name="Nota 2 9 4 3 2 5" xfId="34370"/>
    <cellStyle name="Nota 2 9 4 3 2 6" xfId="37922"/>
    <cellStyle name="Nota 2 9 4 3 2 7" xfId="39880"/>
    <cellStyle name="Nota 2 9 4 3 3" xfId="13234"/>
    <cellStyle name="Nota 2 9 4 3 4" xfId="20232"/>
    <cellStyle name="Nota 2 9 4 3 5" xfId="27791"/>
    <cellStyle name="Nota 2 9 4 3 6" xfId="28829"/>
    <cellStyle name="Nota 2 9 4 3 7" xfId="17180"/>
    <cellStyle name="Nota 2 9 4 3 8" xfId="33428"/>
    <cellStyle name="Nota 2 9 4 3 9" xfId="37103"/>
    <cellStyle name="Nota 2 9 4 4" xfId="4518"/>
    <cellStyle name="Nota 2 9 4 4 2" xfId="7443"/>
    <cellStyle name="Nota 2 9 4 4 2 2" xfId="16596"/>
    <cellStyle name="Nota 2 9 4 4 2 3" xfId="23577"/>
    <cellStyle name="Nota 2 9 4 4 2 4" xfId="30421"/>
    <cellStyle name="Nota 2 9 4 4 2 5" xfId="34371"/>
    <cellStyle name="Nota 2 9 4 4 2 6" xfId="37923"/>
    <cellStyle name="Nota 2 9 4 4 2 7" xfId="39881"/>
    <cellStyle name="Nota 2 9 4 4 3" xfId="13672"/>
    <cellStyle name="Nota 2 9 4 4 4" xfId="20670"/>
    <cellStyle name="Nota 2 9 4 4 5" xfId="27577"/>
    <cellStyle name="Nota 2 9 4 4 6" xfId="26721"/>
    <cellStyle name="Nota 2 9 4 4 7" xfId="26853"/>
    <cellStyle name="Nota 2 9 4 4 8" xfId="32257"/>
    <cellStyle name="Nota 2 9 4 4 9" xfId="35932"/>
    <cellStyle name="Nota 2 9 4 5" xfId="4772"/>
    <cellStyle name="Nota 2 9 4 5 2" xfId="7444"/>
    <cellStyle name="Nota 2 9 4 5 2 2" xfId="16597"/>
    <cellStyle name="Nota 2 9 4 5 2 3" xfId="23578"/>
    <cellStyle name="Nota 2 9 4 5 2 4" xfId="30422"/>
    <cellStyle name="Nota 2 9 4 5 2 5" xfId="34372"/>
    <cellStyle name="Nota 2 9 4 5 2 6" xfId="37924"/>
    <cellStyle name="Nota 2 9 4 5 2 7" xfId="39882"/>
    <cellStyle name="Nota 2 9 4 5 3" xfId="13926"/>
    <cellStyle name="Nota 2 9 4 5 4" xfId="20924"/>
    <cellStyle name="Nota 2 9 4 5 5" xfId="27452"/>
    <cellStyle name="Nota 2 9 4 5 6" xfId="28864"/>
    <cellStyle name="Nota 2 9 4 5 7" xfId="10134"/>
    <cellStyle name="Nota 2 9 4 5 8" xfId="32141"/>
    <cellStyle name="Nota 2 9 4 5 9" xfId="35816"/>
    <cellStyle name="Nota 2 9 4 6" xfId="5018"/>
    <cellStyle name="Nota 2 9 4 6 2" xfId="7445"/>
    <cellStyle name="Nota 2 9 4 6 2 2" xfId="16598"/>
    <cellStyle name="Nota 2 9 4 6 2 3" xfId="23579"/>
    <cellStyle name="Nota 2 9 4 6 2 4" xfId="30423"/>
    <cellStyle name="Nota 2 9 4 6 2 5" xfId="34373"/>
    <cellStyle name="Nota 2 9 4 6 2 6" xfId="37925"/>
    <cellStyle name="Nota 2 9 4 6 2 7" xfId="39883"/>
    <cellStyle name="Nota 2 9 4 6 3" xfId="14172"/>
    <cellStyle name="Nota 2 9 4 6 4" xfId="21170"/>
    <cellStyle name="Nota 2 9 4 6 5" xfId="27329"/>
    <cellStyle name="Nota 2 9 4 6 6" xfId="9180"/>
    <cellStyle name="Nota 2 9 4 6 7" xfId="32064"/>
    <cellStyle name="Nota 2 9 4 6 8" xfId="35742"/>
    <cellStyle name="Nota 2 9 4 6 9" xfId="38653"/>
    <cellStyle name="Nota 2 9 4 7" xfId="7440"/>
    <cellStyle name="Nota 2 9 4 7 2" xfId="16593"/>
    <cellStyle name="Nota 2 9 4 7 3" xfId="23574"/>
    <cellStyle name="Nota 2 9 4 7 4" xfId="30418"/>
    <cellStyle name="Nota 2 9 4 7 5" xfId="34368"/>
    <cellStyle name="Nota 2 9 4 7 6" xfId="37920"/>
    <cellStyle name="Nota 2 9 4 7 7" xfId="39878"/>
    <cellStyle name="Nota 2 9 4 8" xfId="11552"/>
    <cellStyle name="Nota 2 9 4 9" xfId="18555"/>
    <cellStyle name="Nota 2 9 5" xfId="2422"/>
    <cellStyle name="Nota 2 9 5 10" xfId="22966"/>
    <cellStyle name="Nota 2 9 5 11" xfId="18192"/>
    <cellStyle name="Nota 2 9 5 12" xfId="30120"/>
    <cellStyle name="Nota 2 9 5 13" xfId="31078"/>
    <cellStyle name="Nota 2 9 5 14" xfId="31328"/>
    <cellStyle name="Nota 2 9 5 2" xfId="2822"/>
    <cellStyle name="Nota 2 9 5 2 2" xfId="7447"/>
    <cellStyle name="Nota 2 9 5 2 2 2" xfId="16600"/>
    <cellStyle name="Nota 2 9 5 2 2 3" xfId="23581"/>
    <cellStyle name="Nota 2 9 5 2 2 4" xfId="30425"/>
    <cellStyle name="Nota 2 9 5 2 2 5" xfId="34375"/>
    <cellStyle name="Nota 2 9 5 2 2 6" xfId="37927"/>
    <cellStyle name="Nota 2 9 5 2 2 7" xfId="39885"/>
    <cellStyle name="Nota 2 9 5 2 3" xfId="11976"/>
    <cellStyle name="Nota 2 9 5 2 4" xfId="18979"/>
    <cellStyle name="Nota 2 9 5 2 5" xfId="24217"/>
    <cellStyle name="Nota 2 9 5 2 6" xfId="26352"/>
    <cellStyle name="Nota 2 9 5 2 7" xfId="17325"/>
    <cellStyle name="Nota 2 9 5 2 8" xfId="28893"/>
    <cellStyle name="Nota 2 9 5 2 9" xfId="31835"/>
    <cellStyle name="Nota 2 9 5 3" xfId="4104"/>
    <cellStyle name="Nota 2 9 5 3 2" xfId="7448"/>
    <cellStyle name="Nota 2 9 5 3 2 2" xfId="16601"/>
    <cellStyle name="Nota 2 9 5 3 2 3" xfId="23582"/>
    <cellStyle name="Nota 2 9 5 3 2 4" xfId="30426"/>
    <cellStyle name="Nota 2 9 5 3 2 5" xfId="34376"/>
    <cellStyle name="Nota 2 9 5 3 2 6" xfId="37928"/>
    <cellStyle name="Nota 2 9 5 3 2 7" xfId="39886"/>
    <cellStyle name="Nota 2 9 5 3 3" xfId="13258"/>
    <cellStyle name="Nota 2 9 5 3 4" xfId="20256"/>
    <cellStyle name="Nota 2 9 5 3 5" xfId="27776"/>
    <cellStyle name="Nota 2 9 5 3 6" xfId="28831"/>
    <cellStyle name="Nota 2 9 5 3 7" xfId="22881"/>
    <cellStyle name="Nota 2 9 5 3 8" xfId="33415"/>
    <cellStyle name="Nota 2 9 5 3 9" xfId="37090"/>
    <cellStyle name="Nota 2 9 5 4" xfId="4542"/>
    <cellStyle name="Nota 2 9 5 4 2" xfId="7449"/>
    <cellStyle name="Nota 2 9 5 4 2 2" xfId="16602"/>
    <cellStyle name="Nota 2 9 5 4 2 3" xfId="23583"/>
    <cellStyle name="Nota 2 9 5 4 2 4" xfId="30427"/>
    <cellStyle name="Nota 2 9 5 4 2 5" xfId="34377"/>
    <cellStyle name="Nota 2 9 5 4 2 6" xfId="37929"/>
    <cellStyle name="Nota 2 9 5 4 2 7" xfId="39887"/>
    <cellStyle name="Nota 2 9 5 4 3" xfId="13696"/>
    <cellStyle name="Nota 2 9 5 4 4" xfId="20694"/>
    <cellStyle name="Nota 2 9 5 4 5" xfId="27562"/>
    <cellStyle name="Nota 2 9 5 4 6" xfId="17781"/>
    <cellStyle name="Nota 2 9 5 4 7" xfId="26843"/>
    <cellStyle name="Nota 2 9 5 4 8" xfId="28117"/>
    <cellStyle name="Nota 2 9 5 4 9" xfId="31380"/>
    <cellStyle name="Nota 2 9 5 5" xfId="4796"/>
    <cellStyle name="Nota 2 9 5 5 2" xfId="7450"/>
    <cellStyle name="Nota 2 9 5 5 2 2" xfId="16603"/>
    <cellStyle name="Nota 2 9 5 5 2 3" xfId="23584"/>
    <cellStyle name="Nota 2 9 5 5 2 4" xfId="30428"/>
    <cellStyle name="Nota 2 9 5 5 2 5" xfId="34378"/>
    <cellStyle name="Nota 2 9 5 5 2 6" xfId="37930"/>
    <cellStyle name="Nota 2 9 5 5 2 7" xfId="39888"/>
    <cellStyle name="Nota 2 9 5 5 3" xfId="13950"/>
    <cellStyle name="Nota 2 9 5 5 4" xfId="20948"/>
    <cellStyle name="Nota 2 9 5 5 5" xfId="27440"/>
    <cellStyle name="Nota 2 9 5 5 6" xfId="24148"/>
    <cellStyle name="Nota 2 9 5 5 7" xfId="24991"/>
    <cellStyle name="Nota 2 9 5 5 8" xfId="32129"/>
    <cellStyle name="Nota 2 9 5 5 9" xfId="35804"/>
    <cellStyle name="Nota 2 9 5 6" xfId="5042"/>
    <cellStyle name="Nota 2 9 5 6 2" xfId="7451"/>
    <cellStyle name="Nota 2 9 5 6 2 2" xfId="16604"/>
    <cellStyle name="Nota 2 9 5 6 2 3" xfId="23585"/>
    <cellStyle name="Nota 2 9 5 6 2 4" xfId="30429"/>
    <cellStyle name="Nota 2 9 5 6 2 5" xfId="34379"/>
    <cellStyle name="Nota 2 9 5 6 2 6" xfId="37931"/>
    <cellStyle name="Nota 2 9 5 6 2 7" xfId="39889"/>
    <cellStyle name="Nota 2 9 5 6 3" xfId="14196"/>
    <cellStyle name="Nota 2 9 5 6 4" xfId="21194"/>
    <cellStyle name="Nota 2 9 5 6 5" xfId="24828"/>
    <cellStyle name="Nota 2 9 5 6 6" xfId="25007"/>
    <cellStyle name="Nota 2 9 5 6 7" xfId="32088"/>
    <cellStyle name="Nota 2 9 5 6 8" xfId="35766"/>
    <cellStyle name="Nota 2 9 5 6 9" xfId="38677"/>
    <cellStyle name="Nota 2 9 5 7" xfId="7446"/>
    <cellStyle name="Nota 2 9 5 7 2" xfId="16599"/>
    <cellStyle name="Nota 2 9 5 7 3" xfId="23580"/>
    <cellStyle name="Nota 2 9 5 7 4" xfId="30424"/>
    <cellStyle name="Nota 2 9 5 7 5" xfId="34374"/>
    <cellStyle name="Nota 2 9 5 7 6" xfId="37926"/>
    <cellStyle name="Nota 2 9 5 7 7" xfId="39884"/>
    <cellStyle name="Nota 2 9 5 8" xfId="11576"/>
    <cellStyle name="Nota 2 9 5 9" xfId="18579"/>
    <cellStyle name="Nota 2 9 6" xfId="2624"/>
    <cellStyle name="Nota 2 9 6 2" xfId="7452"/>
    <cellStyle name="Nota 2 9 6 2 2" xfId="16605"/>
    <cellStyle name="Nota 2 9 6 2 3" xfId="23586"/>
    <cellStyle name="Nota 2 9 6 2 4" xfId="30430"/>
    <cellStyle name="Nota 2 9 6 2 5" xfId="34380"/>
    <cellStyle name="Nota 2 9 6 2 6" xfId="37932"/>
    <cellStyle name="Nota 2 9 6 2 7" xfId="39890"/>
    <cellStyle name="Nota 2 9 6 3" xfId="11778"/>
    <cellStyle name="Nota 2 9 6 4" xfId="18781"/>
    <cellStyle name="Nota 2 9 6 5" xfId="24157"/>
    <cellStyle name="Nota 2 9 6 6" xfId="28070"/>
    <cellStyle name="Nota 2 9 6 7" xfId="29092"/>
    <cellStyle name="Nota 2 9 6 8" xfId="31511"/>
    <cellStyle name="Nota 2 9 6 9" xfId="35225"/>
    <cellStyle name="Nota 2 9 7" xfId="3192"/>
    <cellStyle name="Nota 2 9 7 2" xfId="7453"/>
    <cellStyle name="Nota 2 9 7 2 2" xfId="16606"/>
    <cellStyle name="Nota 2 9 7 2 3" xfId="23587"/>
    <cellStyle name="Nota 2 9 7 2 4" xfId="30431"/>
    <cellStyle name="Nota 2 9 7 2 5" xfId="34381"/>
    <cellStyle name="Nota 2 9 7 2 6" xfId="37933"/>
    <cellStyle name="Nota 2 9 7 2 7" xfId="39891"/>
    <cellStyle name="Nota 2 9 7 3" xfId="12346"/>
    <cellStyle name="Nota 2 9 7 4" xfId="19349"/>
    <cellStyle name="Nota 2 9 7 5" xfId="28225"/>
    <cellStyle name="Nota 2 9 7 6" xfId="22916"/>
    <cellStyle name="Nota 2 9 7 7" xfId="29741"/>
    <cellStyle name="Nota 2 9 7 8" xfId="33718"/>
    <cellStyle name="Nota 2 9 7 9" xfId="37280"/>
    <cellStyle name="Nota 2 9 8" xfId="2971"/>
    <cellStyle name="Nota 2 9 8 2" xfId="7454"/>
    <cellStyle name="Nota 2 9 8 2 2" xfId="16607"/>
    <cellStyle name="Nota 2 9 8 2 3" xfId="23588"/>
    <cellStyle name="Nota 2 9 8 2 4" xfId="30432"/>
    <cellStyle name="Nota 2 9 8 2 5" xfId="34382"/>
    <cellStyle name="Nota 2 9 8 2 6" xfId="37934"/>
    <cellStyle name="Nota 2 9 8 2 7" xfId="39892"/>
    <cellStyle name="Nota 2 9 8 3" xfId="12125"/>
    <cellStyle name="Nota 2 9 8 4" xfId="19128"/>
    <cellStyle name="Nota 2 9 8 5" xfId="25158"/>
    <cellStyle name="Nota 2 9 8 6" xfId="26392"/>
    <cellStyle name="Nota 2 9 8 7" xfId="29849"/>
    <cellStyle name="Nota 2 9 8 8" xfId="33826"/>
    <cellStyle name="Nota 2 9 8 9" xfId="37388"/>
    <cellStyle name="Nota 2 9 9" xfId="3145"/>
    <cellStyle name="Nota 2 9 9 2" xfId="7455"/>
    <cellStyle name="Nota 2 9 9 2 2" xfId="16608"/>
    <cellStyle name="Nota 2 9 9 2 3" xfId="23589"/>
    <cellStyle name="Nota 2 9 9 2 4" xfId="30433"/>
    <cellStyle name="Nota 2 9 9 2 5" xfId="34383"/>
    <cellStyle name="Nota 2 9 9 2 6" xfId="37935"/>
    <cellStyle name="Nota 2 9 9 2 7" xfId="39893"/>
    <cellStyle name="Nota 2 9 9 3" xfId="12299"/>
    <cellStyle name="Nota 2 9 9 4" xfId="19302"/>
    <cellStyle name="Nota 2 9 9 5" xfId="28252"/>
    <cellStyle name="Nota 2 9 9 6" xfId="28095"/>
    <cellStyle name="Nota 2 9 9 7" xfId="25648"/>
    <cellStyle name="Nota 2 9 9 8" xfId="19399"/>
    <cellStyle name="Nota 2 9 9 9" xfId="34830"/>
    <cellStyle name="Nota 3" xfId="743"/>
    <cellStyle name="Nota 3 10" xfId="1613"/>
    <cellStyle name="Nota 3 10 2" xfId="7456"/>
    <cellStyle name="Nota 3 10 2 2" xfId="16609"/>
    <cellStyle name="Nota 3 10 2 3" xfId="23590"/>
    <cellStyle name="Nota 3 10 2 4" xfId="30434"/>
    <cellStyle name="Nota 3 10 2 5" xfId="34384"/>
    <cellStyle name="Nota 3 10 2 6" xfId="37936"/>
    <cellStyle name="Nota 3 10 2 7" xfId="39894"/>
    <cellStyle name="Nota 3 10 3" xfId="10767"/>
    <cellStyle name="Nota 3 10 4" xfId="10637"/>
    <cellStyle name="Nota 3 10 5" xfId="28695"/>
    <cellStyle name="Nota 3 10 6" xfId="29049"/>
    <cellStyle name="Nota 3 10 7" xfId="31013"/>
    <cellStyle name="Nota 3 10 8" xfId="34936"/>
    <cellStyle name="Nota 3 10 9" xfId="38399"/>
    <cellStyle name="Nota 3 11" xfId="2442"/>
    <cellStyle name="Nota 3 11 2" xfId="7457"/>
    <cellStyle name="Nota 3 11 2 2" xfId="16610"/>
    <cellStyle name="Nota 3 11 2 3" xfId="23591"/>
    <cellStyle name="Nota 3 11 2 4" xfId="30435"/>
    <cellStyle name="Nota 3 11 2 5" xfId="34385"/>
    <cellStyle name="Nota 3 11 2 6" xfId="37937"/>
    <cellStyle name="Nota 3 11 2 7" xfId="39895"/>
    <cellStyle name="Nota 3 11 3" xfId="11596"/>
    <cellStyle name="Nota 3 11 4" xfId="18599"/>
    <cellStyle name="Nota 3 11 5" xfId="19494"/>
    <cellStyle name="Nota 3 11 6" xfId="17877"/>
    <cellStyle name="Nota 3 11 7" xfId="30107"/>
    <cellStyle name="Nota 3 11 8" xfId="34084"/>
    <cellStyle name="Nota 3 11 9" xfId="37646"/>
    <cellStyle name="Nota 3 12" xfId="3048"/>
    <cellStyle name="Nota 3 12 2" xfId="7458"/>
    <cellStyle name="Nota 3 12 2 2" xfId="16611"/>
    <cellStyle name="Nota 3 12 2 3" xfId="23592"/>
    <cellStyle name="Nota 3 12 2 4" xfId="30436"/>
    <cellStyle name="Nota 3 12 2 5" xfId="34386"/>
    <cellStyle name="Nota 3 12 2 6" xfId="37938"/>
    <cellStyle name="Nota 3 12 2 7" xfId="39896"/>
    <cellStyle name="Nota 3 12 3" xfId="12202"/>
    <cellStyle name="Nota 3 12 4" xfId="19205"/>
    <cellStyle name="Nota 3 12 5" xfId="22742"/>
    <cellStyle name="Nota 3 12 6" xfId="28089"/>
    <cellStyle name="Nota 3 12 7" xfId="26080"/>
    <cellStyle name="Nota 3 12 8" xfId="23029"/>
    <cellStyle name="Nota 3 12 9" xfId="31301"/>
    <cellStyle name="Nota 3 13" xfId="3027"/>
    <cellStyle name="Nota 3 13 2" xfId="7459"/>
    <cellStyle name="Nota 3 13 2 2" xfId="16612"/>
    <cellStyle name="Nota 3 13 2 3" xfId="23593"/>
    <cellStyle name="Nota 3 13 2 4" xfId="30437"/>
    <cellStyle name="Nota 3 13 2 5" xfId="34387"/>
    <cellStyle name="Nota 3 13 2 6" xfId="37939"/>
    <cellStyle name="Nota 3 13 2 7" xfId="39897"/>
    <cellStyle name="Nota 3 13 3" xfId="12181"/>
    <cellStyle name="Nota 3 13 4" xfId="19184"/>
    <cellStyle name="Nota 3 13 5" xfId="28298"/>
    <cellStyle name="Nota 3 13 6" xfId="23309"/>
    <cellStyle name="Nota 3 13 7" xfId="25288"/>
    <cellStyle name="Nota 3 13 8" xfId="30228"/>
    <cellStyle name="Nota 3 13 9" xfId="34197"/>
    <cellStyle name="Nota 3 14" xfId="3030"/>
    <cellStyle name="Nota 3 14 2" xfId="7460"/>
    <cellStyle name="Nota 3 14 2 2" xfId="16613"/>
    <cellStyle name="Nota 3 14 2 3" xfId="23594"/>
    <cellStyle name="Nota 3 14 2 4" xfId="30438"/>
    <cellStyle name="Nota 3 14 2 5" xfId="34388"/>
    <cellStyle name="Nota 3 14 2 6" xfId="37940"/>
    <cellStyle name="Nota 3 14 2 7" xfId="39898"/>
    <cellStyle name="Nota 3 14 3" xfId="12184"/>
    <cellStyle name="Nota 3 14 4" xfId="19187"/>
    <cellStyle name="Nota 3 14 5" xfId="28300"/>
    <cellStyle name="Nota 3 14 6" xfId="9248"/>
    <cellStyle name="Nota 3 14 7" xfId="18303"/>
    <cellStyle name="Nota 3 14 8" xfId="28016"/>
    <cellStyle name="Nota 3 14 9" xfId="35077"/>
    <cellStyle name="Nota 3 15" xfId="4350"/>
    <cellStyle name="Nota 3 15 2" xfId="7461"/>
    <cellStyle name="Nota 3 15 2 2" xfId="16614"/>
    <cellStyle name="Nota 3 15 2 3" xfId="23595"/>
    <cellStyle name="Nota 3 15 2 4" xfId="30439"/>
    <cellStyle name="Nota 3 15 2 5" xfId="34389"/>
    <cellStyle name="Nota 3 15 2 6" xfId="37941"/>
    <cellStyle name="Nota 3 15 2 7" xfId="39899"/>
    <cellStyle name="Nota 3 15 3" xfId="13504"/>
    <cellStyle name="Nota 3 15 4" xfId="20502"/>
    <cellStyle name="Nota 3 15 5" xfId="22756"/>
    <cellStyle name="Nota 3 15 6" xfId="24091"/>
    <cellStyle name="Nota 3 15 7" xfId="18261"/>
    <cellStyle name="Nota 3 15 8" xfId="23310"/>
    <cellStyle name="Nota 3 15 9" xfId="31021"/>
    <cellStyle name="Nota 3 16" xfId="9900"/>
    <cellStyle name="Nota 3 17" xfId="17555"/>
    <cellStyle name="Nota 3 18" xfId="18055"/>
    <cellStyle name="Nota 3 19" xfId="19400"/>
    <cellStyle name="Nota 3 2" xfId="744"/>
    <cellStyle name="Nota 3 2 10" xfId="3784"/>
    <cellStyle name="Nota 3 2 10 2" xfId="7463"/>
    <cellStyle name="Nota 3 2 10 2 2" xfId="16616"/>
    <cellStyle name="Nota 3 2 10 2 3" xfId="23597"/>
    <cellStyle name="Nota 3 2 10 2 4" xfId="30441"/>
    <cellStyle name="Nota 3 2 10 2 5" xfId="34391"/>
    <cellStyle name="Nota 3 2 10 2 6" xfId="37943"/>
    <cellStyle name="Nota 3 2 10 2 7" xfId="39901"/>
    <cellStyle name="Nota 3 2 10 3" xfId="12938"/>
    <cellStyle name="Nota 3 2 10 4" xfId="19937"/>
    <cellStyle name="Nota 3 2 10 5" xfId="27938"/>
    <cellStyle name="Nota 3 2 10 6" xfId="28544"/>
    <cellStyle name="Nota 3 2 10 7" xfId="10109"/>
    <cellStyle name="Nota 3 2 10 8" xfId="24523"/>
    <cellStyle name="Nota 3 2 10 9" xfId="31039"/>
    <cellStyle name="Nota 3 2 11" xfId="3031"/>
    <cellStyle name="Nota 3 2 11 2" xfId="7464"/>
    <cellStyle name="Nota 3 2 11 2 2" xfId="16617"/>
    <cellStyle name="Nota 3 2 11 2 3" xfId="23598"/>
    <cellStyle name="Nota 3 2 11 2 4" xfId="30442"/>
    <cellStyle name="Nota 3 2 11 2 5" xfId="34392"/>
    <cellStyle name="Nota 3 2 11 2 6" xfId="37944"/>
    <cellStyle name="Nota 3 2 11 2 7" xfId="39902"/>
    <cellStyle name="Nota 3 2 11 3" xfId="12185"/>
    <cellStyle name="Nota 3 2 11 4" xfId="19188"/>
    <cellStyle name="Nota 3 2 11 5" xfId="22741"/>
    <cellStyle name="Nota 3 2 11 6" xfId="22566"/>
    <cellStyle name="Nota 3 2 11 7" xfId="29796"/>
    <cellStyle name="Nota 3 2 11 8" xfId="33793"/>
    <cellStyle name="Nota 3 2 11 9" xfId="37355"/>
    <cellStyle name="Nota 3 2 12" xfId="4281"/>
    <cellStyle name="Nota 3 2 12 2" xfId="7465"/>
    <cellStyle name="Nota 3 2 12 2 2" xfId="16618"/>
    <cellStyle name="Nota 3 2 12 2 3" xfId="23599"/>
    <cellStyle name="Nota 3 2 12 2 4" xfId="30443"/>
    <cellStyle name="Nota 3 2 12 2 5" xfId="34393"/>
    <cellStyle name="Nota 3 2 12 2 6" xfId="37945"/>
    <cellStyle name="Nota 3 2 12 2 7" xfId="39903"/>
    <cellStyle name="Nota 3 2 12 3" xfId="13435"/>
    <cellStyle name="Nota 3 2 12 4" xfId="20433"/>
    <cellStyle name="Nota 3 2 12 5" xfId="19554"/>
    <cellStyle name="Nota 3 2 12 6" xfId="22723"/>
    <cellStyle name="Nota 3 2 12 7" xfId="17322"/>
    <cellStyle name="Nota 3 2 12 8" xfId="25823"/>
    <cellStyle name="Nota 3 2 12 9" xfId="22870"/>
    <cellStyle name="Nota 3 2 13" xfId="7462"/>
    <cellStyle name="Nota 3 2 13 2" xfId="16615"/>
    <cellStyle name="Nota 3 2 13 3" xfId="23596"/>
    <cellStyle name="Nota 3 2 13 4" xfId="30440"/>
    <cellStyle name="Nota 3 2 13 5" xfId="34390"/>
    <cellStyle name="Nota 3 2 13 6" xfId="37942"/>
    <cellStyle name="Nota 3 2 13 7" xfId="39900"/>
    <cellStyle name="Nota 3 2 14" xfId="9901"/>
    <cellStyle name="Nota 3 2 15" xfId="17554"/>
    <cellStyle name="Nota 3 2 16" xfId="29117"/>
    <cellStyle name="Nota 3 2 17" xfId="25693"/>
    <cellStyle name="Nota 3 2 18" xfId="31452"/>
    <cellStyle name="Nota 3 2 19" xfId="35162"/>
    <cellStyle name="Nota 3 2 2" xfId="745"/>
    <cellStyle name="Nota 3 2 2 10" xfId="3791"/>
    <cellStyle name="Nota 3 2 2 10 2" xfId="7467"/>
    <cellStyle name="Nota 3 2 2 10 2 2" xfId="16620"/>
    <cellStyle name="Nota 3 2 2 10 2 3" xfId="23601"/>
    <cellStyle name="Nota 3 2 2 10 2 4" xfId="30445"/>
    <cellStyle name="Nota 3 2 2 10 2 5" xfId="34395"/>
    <cellStyle name="Nota 3 2 2 10 2 6" xfId="37947"/>
    <cellStyle name="Nota 3 2 2 10 2 7" xfId="39905"/>
    <cellStyle name="Nota 3 2 2 10 3" xfId="12945"/>
    <cellStyle name="Nota 3 2 2 10 4" xfId="19944"/>
    <cellStyle name="Nota 3 2 2 10 5" xfId="17621"/>
    <cellStyle name="Nota 3 2 2 10 6" xfId="17236"/>
    <cellStyle name="Nota 3 2 2 10 7" xfId="25889"/>
    <cellStyle name="Nota 3 2 2 10 8" xfId="33519"/>
    <cellStyle name="Nota 3 2 2 10 9" xfId="37187"/>
    <cellStyle name="Nota 3 2 2 11" xfId="2847"/>
    <cellStyle name="Nota 3 2 2 11 2" xfId="7468"/>
    <cellStyle name="Nota 3 2 2 11 2 2" xfId="16621"/>
    <cellStyle name="Nota 3 2 2 11 2 3" xfId="23602"/>
    <cellStyle name="Nota 3 2 2 11 2 4" xfId="30446"/>
    <cellStyle name="Nota 3 2 2 11 2 5" xfId="34396"/>
    <cellStyle name="Nota 3 2 2 11 2 6" xfId="37948"/>
    <cellStyle name="Nota 3 2 2 11 2 7" xfId="39906"/>
    <cellStyle name="Nota 3 2 2 11 3" xfId="12001"/>
    <cellStyle name="Nota 3 2 2 11 4" xfId="19004"/>
    <cellStyle name="Nota 3 2 2 11 5" xfId="10160"/>
    <cellStyle name="Nota 3 2 2 11 6" xfId="26355"/>
    <cellStyle name="Nota 3 2 2 11 7" xfId="18304"/>
    <cellStyle name="Nota 3 2 2 11 8" xfId="31543"/>
    <cellStyle name="Nota 3 2 2 11 9" xfId="35247"/>
    <cellStyle name="Nota 3 2 2 12" xfId="7466"/>
    <cellStyle name="Nota 3 2 2 12 2" xfId="16619"/>
    <cellStyle name="Nota 3 2 2 12 3" xfId="23600"/>
    <cellStyle name="Nota 3 2 2 12 4" xfId="30444"/>
    <cellStyle name="Nota 3 2 2 12 5" xfId="34394"/>
    <cellStyle name="Nota 3 2 2 12 6" xfId="37946"/>
    <cellStyle name="Nota 3 2 2 12 7" xfId="39904"/>
    <cellStyle name="Nota 3 2 2 13" xfId="9902"/>
    <cellStyle name="Nota 3 2 2 14" xfId="17553"/>
    <cellStyle name="Nota 3 2 2 15" xfId="10261"/>
    <cellStyle name="Nota 3 2 2 16" xfId="25377"/>
    <cellStyle name="Nota 3 2 2 17" xfId="31445"/>
    <cellStyle name="Nota 3 2 2 18" xfId="35161"/>
    <cellStyle name="Nota 3 2 2 19" xfId="38439"/>
    <cellStyle name="Nota 3 2 2 2" xfId="2250"/>
    <cellStyle name="Nota 3 2 2 2 10" xfId="19414"/>
    <cellStyle name="Nota 3 2 2 2 11" xfId="25063"/>
    <cellStyle name="Nota 3 2 2 2 12" xfId="30205"/>
    <cellStyle name="Nota 3 2 2 2 13" xfId="34180"/>
    <cellStyle name="Nota 3 2 2 2 14" xfId="37742"/>
    <cellStyle name="Nota 3 2 2 2 2" xfId="2650"/>
    <cellStyle name="Nota 3 2 2 2 2 2" xfId="7470"/>
    <cellStyle name="Nota 3 2 2 2 2 2 2" xfId="16623"/>
    <cellStyle name="Nota 3 2 2 2 2 2 3" xfId="23604"/>
    <cellStyle name="Nota 3 2 2 2 2 2 4" xfId="30448"/>
    <cellStyle name="Nota 3 2 2 2 2 2 5" xfId="34398"/>
    <cellStyle name="Nota 3 2 2 2 2 2 6" xfId="37950"/>
    <cellStyle name="Nota 3 2 2 2 2 2 7" xfId="39908"/>
    <cellStyle name="Nota 3 2 2 2 2 3" xfId="11804"/>
    <cellStyle name="Nota 3 2 2 2 2 4" xfId="18807"/>
    <cellStyle name="Nota 3 2 2 2 2 5" xfId="17653"/>
    <cellStyle name="Nota 3 2 2 2 2 6" xfId="26288"/>
    <cellStyle name="Nota 3 2 2 2 2 7" xfId="18364"/>
    <cellStyle name="Nota 3 2 2 2 2 8" xfId="33984"/>
    <cellStyle name="Nota 3 2 2 2 2 9" xfId="37546"/>
    <cellStyle name="Nota 3 2 2 2 3" xfId="3932"/>
    <cellStyle name="Nota 3 2 2 2 3 2" xfId="7471"/>
    <cellStyle name="Nota 3 2 2 2 3 2 2" xfId="16624"/>
    <cellStyle name="Nota 3 2 2 2 3 2 3" xfId="23605"/>
    <cellStyle name="Nota 3 2 2 2 3 2 4" xfId="30449"/>
    <cellStyle name="Nota 3 2 2 2 3 2 5" xfId="34399"/>
    <cellStyle name="Nota 3 2 2 2 3 2 6" xfId="37951"/>
    <cellStyle name="Nota 3 2 2 2 3 2 7" xfId="39909"/>
    <cellStyle name="Nota 3 2 2 2 3 3" xfId="13086"/>
    <cellStyle name="Nota 3 2 2 2 3 4" xfId="20084"/>
    <cellStyle name="Nota 3 2 2 2 3 5" xfId="27864"/>
    <cellStyle name="Nota 3 2 2 2 3 6" xfId="26620"/>
    <cellStyle name="Nota 3 2 2 2 3 7" xfId="28892"/>
    <cellStyle name="Nota 3 2 2 2 3 8" xfId="33457"/>
    <cellStyle name="Nota 3 2 2 2 3 9" xfId="37131"/>
    <cellStyle name="Nota 3 2 2 2 4" xfId="4370"/>
    <cellStyle name="Nota 3 2 2 2 4 2" xfId="7472"/>
    <cellStyle name="Nota 3 2 2 2 4 2 2" xfId="16625"/>
    <cellStyle name="Nota 3 2 2 2 4 2 3" xfId="23606"/>
    <cellStyle name="Nota 3 2 2 2 4 2 4" xfId="30450"/>
    <cellStyle name="Nota 3 2 2 2 4 2 5" xfId="34400"/>
    <cellStyle name="Nota 3 2 2 2 4 2 6" xfId="37952"/>
    <cellStyle name="Nota 3 2 2 2 4 2 7" xfId="39910"/>
    <cellStyle name="Nota 3 2 2 2 4 3" xfId="13524"/>
    <cellStyle name="Nota 3 2 2 2 4 4" xfId="20522"/>
    <cellStyle name="Nota 3 2 2 2 4 5" xfId="24235"/>
    <cellStyle name="Nota 3 2 2 2 4 6" xfId="28583"/>
    <cellStyle name="Nota 3 2 2 2 4 7" xfId="25102"/>
    <cellStyle name="Nota 3 2 2 2 4 8" xfId="31860"/>
    <cellStyle name="Nota 3 2 2 2 4 9" xfId="35514"/>
    <cellStyle name="Nota 3 2 2 2 5" xfId="4624"/>
    <cellStyle name="Nota 3 2 2 2 5 2" xfId="7473"/>
    <cellStyle name="Nota 3 2 2 2 5 2 2" xfId="16626"/>
    <cellStyle name="Nota 3 2 2 2 5 2 3" xfId="23607"/>
    <cellStyle name="Nota 3 2 2 2 5 2 4" xfId="30451"/>
    <cellStyle name="Nota 3 2 2 2 5 2 5" xfId="34401"/>
    <cellStyle name="Nota 3 2 2 2 5 2 6" xfId="37953"/>
    <cellStyle name="Nota 3 2 2 2 5 2 7" xfId="39911"/>
    <cellStyle name="Nota 3 2 2 2 5 3" xfId="13778"/>
    <cellStyle name="Nota 3 2 2 2 5 4" xfId="20776"/>
    <cellStyle name="Nota 3 2 2 2 5 5" xfId="27525"/>
    <cellStyle name="Nota 3 2 2 2 5 6" xfId="15505"/>
    <cellStyle name="Nota 3 2 2 2 5 7" xfId="26459"/>
    <cellStyle name="Nota 3 2 2 2 5 8" xfId="32208"/>
    <cellStyle name="Nota 3 2 2 2 5 9" xfId="35883"/>
    <cellStyle name="Nota 3 2 2 2 6" xfId="4870"/>
    <cellStyle name="Nota 3 2 2 2 6 2" xfId="7474"/>
    <cellStyle name="Nota 3 2 2 2 6 2 2" xfId="16627"/>
    <cellStyle name="Nota 3 2 2 2 6 2 3" xfId="23608"/>
    <cellStyle name="Nota 3 2 2 2 6 2 4" xfId="30452"/>
    <cellStyle name="Nota 3 2 2 2 6 2 5" xfId="34402"/>
    <cellStyle name="Nota 3 2 2 2 6 2 6" xfId="37954"/>
    <cellStyle name="Nota 3 2 2 2 6 2 7" xfId="39912"/>
    <cellStyle name="Nota 3 2 2 2 6 3" xfId="14024"/>
    <cellStyle name="Nota 3 2 2 2 6 4" xfId="21022"/>
    <cellStyle name="Nota 3 2 2 2 6 5" xfId="15491"/>
    <cellStyle name="Nota 3 2 2 2 6 6" xfId="24396"/>
    <cellStyle name="Nota 3 2 2 2 6 7" xfId="28709"/>
    <cellStyle name="Nota 3 2 2 2 6 8" xfId="35594"/>
    <cellStyle name="Nota 3 2 2 2 6 9" xfId="38505"/>
    <cellStyle name="Nota 3 2 2 2 7" xfId="7469"/>
    <cellStyle name="Nota 3 2 2 2 7 2" xfId="16622"/>
    <cellStyle name="Nota 3 2 2 2 7 3" xfId="23603"/>
    <cellStyle name="Nota 3 2 2 2 7 4" xfId="30447"/>
    <cellStyle name="Nota 3 2 2 2 7 5" xfId="34397"/>
    <cellStyle name="Nota 3 2 2 2 7 6" xfId="37949"/>
    <cellStyle name="Nota 3 2 2 2 7 7" xfId="39907"/>
    <cellStyle name="Nota 3 2 2 2 8" xfId="11404"/>
    <cellStyle name="Nota 3 2 2 2 9" xfId="18407"/>
    <cellStyle name="Nota 3 2 2 3" xfId="1768"/>
    <cellStyle name="Nota 3 2 2 3 10" xfId="22574"/>
    <cellStyle name="Nota 3 2 2 3 11" xfId="22445"/>
    <cellStyle name="Nota 3 2 2 3 12" xfId="18144"/>
    <cellStyle name="Nota 3 2 2 3 13" xfId="30848"/>
    <cellStyle name="Nota 3 2 2 3 14" xfId="34793"/>
    <cellStyle name="Nota 3 2 2 3 2" xfId="2533"/>
    <cellStyle name="Nota 3 2 2 3 2 2" xfId="7476"/>
    <cellStyle name="Nota 3 2 2 3 2 2 2" xfId="16629"/>
    <cellStyle name="Nota 3 2 2 3 2 2 3" xfId="23610"/>
    <cellStyle name="Nota 3 2 2 3 2 2 4" xfId="30454"/>
    <cellStyle name="Nota 3 2 2 3 2 2 5" xfId="34404"/>
    <cellStyle name="Nota 3 2 2 3 2 2 6" xfId="37956"/>
    <cellStyle name="Nota 3 2 2 3 2 2 7" xfId="39914"/>
    <cellStyle name="Nota 3 2 2 3 2 3" xfId="11687"/>
    <cellStyle name="Nota 3 2 2 3 2 4" xfId="18690"/>
    <cellStyle name="Nota 3 2 2 3 2 5" xfId="18017"/>
    <cellStyle name="Nota 3 2 2 3 2 6" xfId="9355"/>
    <cellStyle name="Nota 3 2 2 3 2 7" xfId="30065"/>
    <cellStyle name="Nota 3 2 2 3 2 8" xfId="34042"/>
    <cellStyle name="Nota 3 2 2 3 2 9" xfId="37604"/>
    <cellStyle name="Nota 3 2 2 3 3" xfId="3695"/>
    <cellStyle name="Nota 3 2 2 3 3 2" xfId="7477"/>
    <cellStyle name="Nota 3 2 2 3 3 2 2" xfId="16630"/>
    <cellStyle name="Nota 3 2 2 3 3 2 3" xfId="23611"/>
    <cellStyle name="Nota 3 2 2 3 3 2 4" xfId="30455"/>
    <cellStyle name="Nota 3 2 2 3 3 2 5" xfId="34405"/>
    <cellStyle name="Nota 3 2 2 3 3 2 6" xfId="37957"/>
    <cellStyle name="Nota 3 2 2 3 3 2 7" xfId="39915"/>
    <cellStyle name="Nota 3 2 2 3 3 3" xfId="12849"/>
    <cellStyle name="Nota 3 2 2 3 3 4" xfId="19848"/>
    <cellStyle name="Nota 3 2 2 3 3 5" xfId="27982"/>
    <cellStyle name="Nota 3 2 2 3 3 6" xfId="24076"/>
    <cellStyle name="Nota 3 2 2 3 3 7" xfId="29545"/>
    <cellStyle name="Nota 3 2 2 3 3 8" xfId="33566"/>
    <cellStyle name="Nota 3 2 2 3 3 9" xfId="37234"/>
    <cellStyle name="Nota 3 2 2 3 4" xfId="4205"/>
    <cellStyle name="Nota 3 2 2 3 4 2" xfId="7478"/>
    <cellStyle name="Nota 3 2 2 3 4 2 2" xfId="16631"/>
    <cellStyle name="Nota 3 2 2 3 4 2 3" xfId="23612"/>
    <cellStyle name="Nota 3 2 2 3 4 2 4" xfId="30456"/>
    <cellStyle name="Nota 3 2 2 3 4 2 5" xfId="34406"/>
    <cellStyle name="Nota 3 2 2 3 4 2 6" xfId="37958"/>
    <cellStyle name="Nota 3 2 2 3 4 2 7" xfId="39916"/>
    <cellStyle name="Nota 3 2 2 3 4 3" xfId="13359"/>
    <cellStyle name="Nota 3 2 2 3 4 4" xfId="20357"/>
    <cellStyle name="Nota 3 2 2 3 4 5" xfId="19570"/>
    <cellStyle name="Nota 3 2 2 3 4 6" xfId="19762"/>
    <cellStyle name="Nota 3 2 2 3 4 7" xfId="24281"/>
    <cellStyle name="Nota 3 2 2 3 4 8" xfId="33367"/>
    <cellStyle name="Nota 3 2 2 3 4 9" xfId="37042"/>
    <cellStyle name="Nota 3 2 2 3 5" xfId="3139"/>
    <cellStyle name="Nota 3 2 2 3 5 2" xfId="7479"/>
    <cellStyle name="Nota 3 2 2 3 5 2 2" xfId="16632"/>
    <cellStyle name="Nota 3 2 2 3 5 2 3" xfId="23613"/>
    <cellStyle name="Nota 3 2 2 3 5 2 4" xfId="30457"/>
    <cellStyle name="Nota 3 2 2 3 5 2 5" xfId="34407"/>
    <cellStyle name="Nota 3 2 2 3 5 2 6" xfId="37959"/>
    <cellStyle name="Nota 3 2 2 3 5 2 7" xfId="39917"/>
    <cellStyle name="Nota 3 2 2 3 5 3" xfId="12293"/>
    <cellStyle name="Nota 3 2 2 3 5 4" xfId="19296"/>
    <cellStyle name="Nota 3 2 2 3 5 5" xfId="17742"/>
    <cellStyle name="Nota 3 2 2 3 5 6" xfId="29145"/>
    <cellStyle name="Nota 3 2 2 3 5 7" xfId="29771"/>
    <cellStyle name="Nota 3 2 2 3 5 8" xfId="33744"/>
    <cellStyle name="Nota 3 2 2 3 5 9" xfId="37306"/>
    <cellStyle name="Nota 3 2 2 3 6" xfId="2879"/>
    <cellStyle name="Nota 3 2 2 3 6 2" xfId="7480"/>
    <cellStyle name="Nota 3 2 2 3 6 2 2" xfId="16633"/>
    <cellStyle name="Nota 3 2 2 3 6 2 3" xfId="23614"/>
    <cellStyle name="Nota 3 2 2 3 6 2 4" xfId="30458"/>
    <cellStyle name="Nota 3 2 2 3 6 2 5" xfId="34408"/>
    <cellStyle name="Nota 3 2 2 3 6 2 6" xfId="37960"/>
    <cellStyle name="Nota 3 2 2 3 6 2 7" xfId="39918"/>
    <cellStyle name="Nota 3 2 2 3 6 3" xfId="12033"/>
    <cellStyle name="Nota 3 2 2 3 6 4" xfId="19036"/>
    <cellStyle name="Nota 3 2 2 3 6 5" xfId="15462"/>
    <cellStyle name="Nota 3 2 2 3 6 6" xfId="21206"/>
    <cellStyle name="Nota 3 2 2 3 6 7" xfId="29887"/>
    <cellStyle name="Nota 3 2 2 3 6 8" xfId="31547"/>
    <cellStyle name="Nota 3 2 2 3 6 9" xfId="35257"/>
    <cellStyle name="Nota 3 2 2 3 7" xfId="7475"/>
    <cellStyle name="Nota 3 2 2 3 7 2" xfId="16628"/>
    <cellStyle name="Nota 3 2 2 3 7 3" xfId="23609"/>
    <cellStyle name="Nota 3 2 2 3 7 4" xfId="30453"/>
    <cellStyle name="Nota 3 2 2 3 7 5" xfId="34403"/>
    <cellStyle name="Nota 3 2 2 3 7 6" xfId="37955"/>
    <cellStyle name="Nota 3 2 2 3 7 7" xfId="39913"/>
    <cellStyle name="Nota 3 2 2 3 8" xfId="10922"/>
    <cellStyle name="Nota 3 2 2 3 9" xfId="9240"/>
    <cellStyle name="Nota 3 2 2 4" xfId="2316"/>
    <cellStyle name="Nota 3 2 2 4 10" xfId="23477"/>
    <cellStyle name="Nota 3 2 2 4 11" xfId="19688"/>
    <cellStyle name="Nota 3 2 2 4 12" xfId="29019"/>
    <cellStyle name="Nota 3 2 2 4 13" xfId="31069"/>
    <cellStyle name="Nota 3 2 2 4 14" xfId="34958"/>
    <cellStyle name="Nota 3 2 2 4 2" xfId="2716"/>
    <cellStyle name="Nota 3 2 2 4 2 2" xfId="7482"/>
    <cellStyle name="Nota 3 2 2 4 2 2 2" xfId="16635"/>
    <cellStyle name="Nota 3 2 2 4 2 2 3" xfId="23616"/>
    <cellStyle name="Nota 3 2 2 4 2 2 4" xfId="30460"/>
    <cellStyle name="Nota 3 2 2 4 2 2 5" xfId="34410"/>
    <cellStyle name="Nota 3 2 2 4 2 2 6" xfId="37962"/>
    <cellStyle name="Nota 3 2 2 4 2 2 7" xfId="39920"/>
    <cellStyle name="Nota 3 2 2 4 2 3" xfId="11870"/>
    <cellStyle name="Nota 3 2 2 4 2 4" xfId="18873"/>
    <cellStyle name="Nota 3 2 2 4 2 5" xfId="24636"/>
    <cellStyle name="Nota 3 2 2 4 2 6" xfId="26317"/>
    <cellStyle name="Nota 3 2 2 4 2 7" xfId="29975"/>
    <cellStyle name="Nota 3 2 2 4 2 8" xfId="29652"/>
    <cellStyle name="Nota 3 2 2 4 2 9" xfId="33638"/>
    <cellStyle name="Nota 3 2 2 4 3" xfId="3998"/>
    <cellStyle name="Nota 3 2 2 4 3 2" xfId="7483"/>
    <cellStyle name="Nota 3 2 2 4 3 2 2" xfId="16636"/>
    <cellStyle name="Nota 3 2 2 4 3 2 3" xfId="23617"/>
    <cellStyle name="Nota 3 2 2 4 3 2 4" xfId="30461"/>
    <cellStyle name="Nota 3 2 2 4 3 2 5" xfId="34411"/>
    <cellStyle name="Nota 3 2 2 4 3 2 6" xfId="37963"/>
    <cellStyle name="Nota 3 2 2 4 3 2 7" xfId="39921"/>
    <cellStyle name="Nota 3 2 2 4 3 3" xfId="13152"/>
    <cellStyle name="Nota 3 2 2 4 3 4" xfId="20150"/>
    <cellStyle name="Nota 3 2 2 4 3 5" xfId="25424"/>
    <cellStyle name="Nota 3 2 2 4 3 6" xfId="23179"/>
    <cellStyle name="Nota 3 2 2 4 3 7" xfId="21285"/>
    <cellStyle name="Nota 3 2 2 4 3 8" xfId="31676"/>
    <cellStyle name="Nota 3 2 2 4 3 9" xfId="35356"/>
    <cellStyle name="Nota 3 2 2 4 4" xfId="4436"/>
    <cellStyle name="Nota 3 2 2 4 4 2" xfId="7484"/>
    <cellStyle name="Nota 3 2 2 4 4 2 2" xfId="16637"/>
    <cellStyle name="Nota 3 2 2 4 4 2 3" xfId="23618"/>
    <cellStyle name="Nota 3 2 2 4 4 2 4" xfId="30462"/>
    <cellStyle name="Nota 3 2 2 4 4 2 5" xfId="34412"/>
    <cellStyle name="Nota 3 2 2 4 4 2 6" xfId="37964"/>
    <cellStyle name="Nota 3 2 2 4 4 2 7" xfId="39922"/>
    <cellStyle name="Nota 3 2 2 4 4 3" xfId="13590"/>
    <cellStyle name="Nota 3 2 2 4 4 4" xfId="20588"/>
    <cellStyle name="Nota 3 2 2 4 4 5" xfId="22758"/>
    <cellStyle name="Nota 3 2 2 4 4 6" xfId="25195"/>
    <cellStyle name="Nota 3 2 2 4 4 7" xfId="29526"/>
    <cellStyle name="Nota 3 2 2 4 4 8" xfId="31758"/>
    <cellStyle name="Nota 3 2 2 4 4 9" xfId="35438"/>
    <cellStyle name="Nota 3 2 2 4 5" xfId="4690"/>
    <cellStyle name="Nota 3 2 2 4 5 2" xfId="7485"/>
    <cellStyle name="Nota 3 2 2 4 5 2 2" xfId="16638"/>
    <cellStyle name="Nota 3 2 2 4 5 2 3" xfId="23619"/>
    <cellStyle name="Nota 3 2 2 4 5 2 4" xfId="30463"/>
    <cellStyle name="Nota 3 2 2 4 5 2 5" xfId="34413"/>
    <cellStyle name="Nota 3 2 2 4 5 2 6" xfId="37965"/>
    <cellStyle name="Nota 3 2 2 4 5 2 7" xfId="39923"/>
    <cellStyle name="Nota 3 2 2 4 5 3" xfId="13844"/>
    <cellStyle name="Nota 3 2 2 4 5 4" xfId="20842"/>
    <cellStyle name="Nota 3 2 2 4 5 5" xfId="24024"/>
    <cellStyle name="Nota 3 2 2 4 5 6" xfId="28600"/>
    <cellStyle name="Nota 3 2 2 4 5 7" xfId="25107"/>
    <cellStyle name="Nota 3 2 2 4 5 8" xfId="32179"/>
    <cellStyle name="Nota 3 2 2 4 5 9" xfId="35854"/>
    <cellStyle name="Nota 3 2 2 4 6" xfId="4936"/>
    <cellStyle name="Nota 3 2 2 4 6 2" xfId="7486"/>
    <cellStyle name="Nota 3 2 2 4 6 2 2" xfId="16639"/>
    <cellStyle name="Nota 3 2 2 4 6 2 3" xfId="23620"/>
    <cellStyle name="Nota 3 2 2 4 6 2 4" xfId="30464"/>
    <cellStyle name="Nota 3 2 2 4 6 2 5" xfId="34414"/>
    <cellStyle name="Nota 3 2 2 4 6 2 6" xfId="37966"/>
    <cellStyle name="Nota 3 2 2 4 6 2 7" xfId="39924"/>
    <cellStyle name="Nota 3 2 2 4 6 3" xfId="14090"/>
    <cellStyle name="Nota 3 2 2 4 6 4" xfId="21088"/>
    <cellStyle name="Nota 3 2 2 4 6 5" xfId="17523"/>
    <cellStyle name="Nota 3 2 2 4 6 6" xfId="23360"/>
    <cellStyle name="Nota 3 2 2 4 6 7" xfId="31982"/>
    <cellStyle name="Nota 3 2 2 4 6 8" xfId="35660"/>
    <cellStyle name="Nota 3 2 2 4 6 9" xfId="38571"/>
    <cellStyle name="Nota 3 2 2 4 7" xfId="7481"/>
    <cellStyle name="Nota 3 2 2 4 7 2" xfId="16634"/>
    <cellStyle name="Nota 3 2 2 4 7 3" xfId="23615"/>
    <cellStyle name="Nota 3 2 2 4 7 4" xfId="30459"/>
    <cellStyle name="Nota 3 2 2 4 7 5" xfId="34409"/>
    <cellStyle name="Nota 3 2 2 4 7 6" xfId="37961"/>
    <cellStyle name="Nota 3 2 2 4 7 7" xfId="39919"/>
    <cellStyle name="Nota 3 2 2 4 8" xfId="11470"/>
    <cellStyle name="Nota 3 2 2 4 9" xfId="18473"/>
    <cellStyle name="Nota 3 2 2 5" xfId="2057"/>
    <cellStyle name="Nota 3 2 2 5 10" xfId="24573"/>
    <cellStyle name="Nota 3 2 2 5 11" xfId="26049"/>
    <cellStyle name="Nota 3 2 2 5 12" xfId="25933"/>
    <cellStyle name="Nota 3 2 2 5 13" xfId="34795"/>
    <cellStyle name="Nota 3 2 2 5 14" xfId="38341"/>
    <cellStyle name="Nota 3 2 2 5 2" xfId="2585"/>
    <cellStyle name="Nota 3 2 2 5 2 2" xfId="7488"/>
    <cellStyle name="Nota 3 2 2 5 2 2 2" xfId="16641"/>
    <cellStyle name="Nota 3 2 2 5 2 2 3" xfId="23622"/>
    <cellStyle name="Nota 3 2 2 5 2 2 4" xfId="30466"/>
    <cellStyle name="Nota 3 2 2 5 2 2 5" xfId="34416"/>
    <cellStyle name="Nota 3 2 2 5 2 2 6" xfId="37968"/>
    <cellStyle name="Nota 3 2 2 5 2 2 7" xfId="39926"/>
    <cellStyle name="Nota 3 2 2 5 2 3" xfId="11739"/>
    <cellStyle name="Nota 3 2 2 5 2 4" xfId="18742"/>
    <cellStyle name="Nota 3 2 2 5 2 5" xfId="17226"/>
    <cellStyle name="Nota 3 2 2 5 2 6" xfId="9687"/>
    <cellStyle name="Nota 3 2 2 5 2 7" xfId="30040"/>
    <cellStyle name="Nota 3 2 2 5 2 8" xfId="27500"/>
    <cellStyle name="Nota 3 2 2 5 2 9" xfId="31611"/>
    <cellStyle name="Nota 3 2 2 5 3" xfId="3823"/>
    <cellStyle name="Nota 3 2 2 5 3 2" xfId="7489"/>
    <cellStyle name="Nota 3 2 2 5 3 2 2" xfId="16642"/>
    <cellStyle name="Nota 3 2 2 5 3 2 3" xfId="23623"/>
    <cellStyle name="Nota 3 2 2 5 3 2 4" xfId="30467"/>
    <cellStyle name="Nota 3 2 2 5 3 2 5" xfId="34417"/>
    <cellStyle name="Nota 3 2 2 5 3 2 6" xfId="37969"/>
    <cellStyle name="Nota 3 2 2 5 3 2 7" xfId="39927"/>
    <cellStyle name="Nota 3 2 2 5 3 3" xfId="12977"/>
    <cellStyle name="Nota 3 2 2 5 3 4" xfId="19976"/>
    <cellStyle name="Nota 3 2 2 5 3 5" xfId="22749"/>
    <cellStyle name="Nota 3 2 2 5 3 6" xfId="29189"/>
    <cellStyle name="Nota 3 2 2 5 3 7" xfId="25624"/>
    <cellStyle name="Nota 3 2 2 5 3 8" xfId="33505"/>
    <cellStyle name="Nota 3 2 2 5 3 9" xfId="37173"/>
    <cellStyle name="Nota 3 2 2 5 4" xfId="4295"/>
    <cellStyle name="Nota 3 2 2 5 4 2" xfId="7490"/>
    <cellStyle name="Nota 3 2 2 5 4 2 2" xfId="16643"/>
    <cellStyle name="Nota 3 2 2 5 4 2 3" xfId="23624"/>
    <cellStyle name="Nota 3 2 2 5 4 2 4" xfId="30468"/>
    <cellStyle name="Nota 3 2 2 5 4 2 5" xfId="34418"/>
    <cellStyle name="Nota 3 2 2 5 4 2 6" xfId="37970"/>
    <cellStyle name="Nota 3 2 2 5 4 2 7" xfId="39928"/>
    <cellStyle name="Nota 3 2 2 5 4 3" xfId="13449"/>
    <cellStyle name="Nota 3 2 2 5 4 4" xfId="20447"/>
    <cellStyle name="Nota 3 2 2 5 4 5" xfId="21373"/>
    <cellStyle name="Nota 3 2 2 5 4 6" xfId="9496"/>
    <cellStyle name="Nota 3 2 2 5 4 7" xfId="25083"/>
    <cellStyle name="Nota 3 2 2 5 4 8" xfId="31715"/>
    <cellStyle name="Nota 3 2 2 5 4 9" xfId="35395"/>
    <cellStyle name="Nota 3 2 2 5 5" xfId="4567"/>
    <cellStyle name="Nota 3 2 2 5 5 2" xfId="7491"/>
    <cellStyle name="Nota 3 2 2 5 5 2 2" xfId="16644"/>
    <cellStyle name="Nota 3 2 2 5 5 2 3" xfId="23625"/>
    <cellStyle name="Nota 3 2 2 5 5 2 4" xfId="30469"/>
    <cellStyle name="Nota 3 2 2 5 5 2 5" xfId="34419"/>
    <cellStyle name="Nota 3 2 2 5 5 2 6" xfId="37971"/>
    <cellStyle name="Nota 3 2 2 5 5 2 7" xfId="39929"/>
    <cellStyle name="Nota 3 2 2 5 5 3" xfId="13721"/>
    <cellStyle name="Nota 3 2 2 5 5 4" xfId="20719"/>
    <cellStyle name="Nota 3 2 2 5 5 5" xfId="27553"/>
    <cellStyle name="Nota 3 2 2 5 5 6" xfId="9926"/>
    <cellStyle name="Nota 3 2 2 5 5 7" xfId="25994"/>
    <cellStyle name="Nota 3 2 2 5 5 8" xfId="31773"/>
    <cellStyle name="Nota 3 2 2 5 5 9" xfId="35453"/>
    <cellStyle name="Nota 3 2 2 5 6" xfId="4817"/>
    <cellStyle name="Nota 3 2 2 5 6 2" xfId="7492"/>
    <cellStyle name="Nota 3 2 2 5 6 2 2" xfId="16645"/>
    <cellStyle name="Nota 3 2 2 5 6 2 3" xfId="23626"/>
    <cellStyle name="Nota 3 2 2 5 6 2 4" xfId="30470"/>
    <cellStyle name="Nota 3 2 2 5 6 2 5" xfId="34420"/>
    <cellStyle name="Nota 3 2 2 5 6 2 6" xfId="37972"/>
    <cellStyle name="Nota 3 2 2 5 6 2 7" xfId="39930"/>
    <cellStyle name="Nota 3 2 2 5 6 3" xfId="13971"/>
    <cellStyle name="Nota 3 2 2 5 6 4" xfId="20969"/>
    <cellStyle name="Nota 3 2 2 5 6 5" xfId="17732"/>
    <cellStyle name="Nota 3 2 2 5 6 6" xfId="26760"/>
    <cellStyle name="Nota 3 2 2 5 6 7" xfId="9323"/>
    <cellStyle name="Nota 3 2 2 5 6 8" xfId="17733"/>
    <cellStyle name="Nota 3 2 2 5 6 9" xfId="33711"/>
    <cellStyle name="Nota 3 2 2 5 7" xfId="7487"/>
    <cellStyle name="Nota 3 2 2 5 7 2" xfId="16640"/>
    <cellStyle name="Nota 3 2 2 5 7 3" xfId="23621"/>
    <cellStyle name="Nota 3 2 2 5 7 4" xfId="30465"/>
    <cellStyle name="Nota 3 2 2 5 7 5" xfId="34415"/>
    <cellStyle name="Nota 3 2 2 5 7 6" xfId="37967"/>
    <cellStyle name="Nota 3 2 2 5 7 7" xfId="39925"/>
    <cellStyle name="Nota 3 2 2 5 8" xfId="11211"/>
    <cellStyle name="Nota 3 2 2 5 9" xfId="9471"/>
    <cellStyle name="Nota 3 2 2 6" xfId="1644"/>
    <cellStyle name="Nota 3 2 2 6 10" xfId="25348"/>
    <cellStyle name="Nota 3 2 2 6 11" xfId="30997"/>
    <cellStyle name="Nota 3 2 2 6 12" xfId="31365"/>
    <cellStyle name="Nota 3 2 2 6 13" xfId="35119"/>
    <cellStyle name="Nota 3 2 2 6 2" xfId="3521"/>
    <cellStyle name="Nota 3 2 2 6 2 2" xfId="7494"/>
    <cellStyle name="Nota 3 2 2 6 2 2 2" xfId="16647"/>
    <cellStyle name="Nota 3 2 2 6 2 2 3" xfId="23628"/>
    <cellStyle name="Nota 3 2 2 6 2 2 4" xfId="30472"/>
    <cellStyle name="Nota 3 2 2 6 2 2 5" xfId="34422"/>
    <cellStyle name="Nota 3 2 2 6 2 2 6" xfId="37974"/>
    <cellStyle name="Nota 3 2 2 6 2 2 7" xfId="39932"/>
    <cellStyle name="Nota 3 2 2 6 2 3" xfId="12675"/>
    <cellStyle name="Nota 3 2 2 6 2 4" xfId="19676"/>
    <cellStyle name="Nota 3 2 2 6 2 5" xfId="15430"/>
    <cellStyle name="Nota 3 2 2 6 2 6" xfId="26525"/>
    <cellStyle name="Nota 3 2 2 6 2 7" xfId="22463"/>
    <cellStyle name="Nota 3 2 2 6 2 8" xfId="29673"/>
    <cellStyle name="Nota 3 2 2 6 2 9" xfId="17694"/>
    <cellStyle name="Nota 3 2 2 6 3" xfId="4117"/>
    <cellStyle name="Nota 3 2 2 6 3 2" xfId="7495"/>
    <cellStyle name="Nota 3 2 2 6 3 2 2" xfId="16648"/>
    <cellStyle name="Nota 3 2 2 6 3 2 3" xfId="23629"/>
    <cellStyle name="Nota 3 2 2 6 3 2 4" xfId="30473"/>
    <cellStyle name="Nota 3 2 2 6 3 2 5" xfId="34423"/>
    <cellStyle name="Nota 3 2 2 6 3 2 6" xfId="37975"/>
    <cellStyle name="Nota 3 2 2 6 3 2 7" xfId="39933"/>
    <cellStyle name="Nota 3 2 2 6 3 3" xfId="13271"/>
    <cellStyle name="Nota 3 2 2 6 3 4" xfId="20269"/>
    <cellStyle name="Nota 3 2 2 6 3 5" xfId="27773"/>
    <cellStyle name="Nota 3 2 2 6 3 6" xfId="17847"/>
    <cellStyle name="Nota 3 2 2 6 3 7" xfId="27276"/>
    <cellStyle name="Nota 3 2 2 6 3 8" xfId="31692"/>
    <cellStyle name="Nota 3 2 2 6 3 9" xfId="35372"/>
    <cellStyle name="Nota 3 2 2 6 4" xfId="3066"/>
    <cellStyle name="Nota 3 2 2 6 4 2" xfId="7496"/>
    <cellStyle name="Nota 3 2 2 6 4 2 2" xfId="16649"/>
    <cellStyle name="Nota 3 2 2 6 4 2 3" xfId="23630"/>
    <cellStyle name="Nota 3 2 2 6 4 2 4" xfId="30474"/>
    <cellStyle name="Nota 3 2 2 6 4 2 5" xfId="34424"/>
    <cellStyle name="Nota 3 2 2 6 4 2 6" xfId="37976"/>
    <cellStyle name="Nota 3 2 2 6 4 2 7" xfId="39934"/>
    <cellStyle name="Nota 3 2 2 6 4 3" xfId="12220"/>
    <cellStyle name="Nota 3 2 2 6 4 4" xfId="19223"/>
    <cellStyle name="Nota 3 2 2 6 4 5" xfId="28284"/>
    <cellStyle name="Nota 3 2 2 6 4 6" xfId="26415"/>
    <cellStyle name="Nota 3 2 2 6 4 7" xfId="29802"/>
    <cellStyle name="Nota 3 2 2 6 4 8" xfId="19662"/>
    <cellStyle name="Nota 3 2 2 6 4 9" xfId="29023"/>
    <cellStyle name="Nota 3 2 2 6 5" xfId="3774"/>
    <cellStyle name="Nota 3 2 2 6 5 2" xfId="7497"/>
    <cellStyle name="Nota 3 2 2 6 5 2 2" xfId="16650"/>
    <cellStyle name="Nota 3 2 2 6 5 2 3" xfId="23631"/>
    <cellStyle name="Nota 3 2 2 6 5 2 4" xfId="30475"/>
    <cellStyle name="Nota 3 2 2 6 5 2 5" xfId="34425"/>
    <cellStyle name="Nota 3 2 2 6 5 2 6" xfId="37977"/>
    <cellStyle name="Nota 3 2 2 6 5 2 7" xfId="39935"/>
    <cellStyle name="Nota 3 2 2 6 5 3" xfId="12928"/>
    <cellStyle name="Nota 3 2 2 6 5 4" xfId="19927"/>
    <cellStyle name="Nota 3 2 2 6 5 5" xfId="27943"/>
    <cellStyle name="Nota 3 2 2 6 5 6" xfId="26583"/>
    <cellStyle name="Nota 3 2 2 6 5 7" xfId="26484"/>
    <cellStyle name="Nota 3 2 2 6 5 8" xfId="33511"/>
    <cellStyle name="Nota 3 2 2 6 5 9" xfId="37179"/>
    <cellStyle name="Nota 3 2 2 6 6" xfId="7493"/>
    <cellStyle name="Nota 3 2 2 6 6 2" xfId="16646"/>
    <cellStyle name="Nota 3 2 2 6 6 3" xfId="23627"/>
    <cellStyle name="Nota 3 2 2 6 6 4" xfId="30471"/>
    <cellStyle name="Nota 3 2 2 6 6 5" xfId="34421"/>
    <cellStyle name="Nota 3 2 2 6 6 6" xfId="37973"/>
    <cellStyle name="Nota 3 2 2 6 6 7" xfId="39931"/>
    <cellStyle name="Nota 3 2 2 6 7" xfId="10798"/>
    <cellStyle name="Nota 3 2 2 6 8" xfId="9777"/>
    <cellStyle name="Nota 3 2 2 6 9" xfId="28680"/>
    <cellStyle name="Nota 3 2 2 7" xfId="2472"/>
    <cellStyle name="Nota 3 2 2 7 2" xfId="7498"/>
    <cellStyle name="Nota 3 2 2 7 2 2" xfId="16651"/>
    <cellStyle name="Nota 3 2 2 7 2 3" xfId="23632"/>
    <cellStyle name="Nota 3 2 2 7 2 4" xfId="30476"/>
    <cellStyle name="Nota 3 2 2 7 2 5" xfId="34426"/>
    <cellStyle name="Nota 3 2 2 7 2 6" xfId="37978"/>
    <cellStyle name="Nota 3 2 2 7 2 7" xfId="39936"/>
    <cellStyle name="Nota 3 2 2 7 3" xfId="11626"/>
    <cellStyle name="Nota 3 2 2 7 4" xfId="18629"/>
    <cellStyle name="Nota 3 2 2 7 5" xfId="15450"/>
    <cellStyle name="Nota 3 2 2 7 6" xfId="19632"/>
    <cellStyle name="Nota 3 2 2 7 7" xfId="30095"/>
    <cellStyle name="Nota 3 2 2 7 8" xfId="34072"/>
    <cellStyle name="Nota 3 2 2 7 9" xfId="37634"/>
    <cellStyle name="Nota 3 2 2 8" xfId="3050"/>
    <cellStyle name="Nota 3 2 2 8 2" xfId="7499"/>
    <cellStyle name="Nota 3 2 2 8 2 2" xfId="16652"/>
    <cellStyle name="Nota 3 2 2 8 2 3" xfId="23633"/>
    <cellStyle name="Nota 3 2 2 8 2 4" xfId="30477"/>
    <cellStyle name="Nota 3 2 2 8 2 5" xfId="34427"/>
    <cellStyle name="Nota 3 2 2 8 2 6" xfId="37979"/>
    <cellStyle name="Nota 3 2 2 8 2 7" xfId="39937"/>
    <cellStyle name="Nota 3 2 2 8 3" xfId="12204"/>
    <cellStyle name="Nota 3 2 2 8 4" xfId="19207"/>
    <cellStyle name="Nota 3 2 2 8 5" xfId="24003"/>
    <cellStyle name="Nota 3 2 2 8 6" xfId="25146"/>
    <cellStyle name="Nota 3 2 2 8 7" xfId="26603"/>
    <cellStyle name="Nota 3 2 2 8 8" xfId="29664"/>
    <cellStyle name="Nota 3 2 2 8 9" xfId="30901"/>
    <cellStyle name="Nota 3 2 2 9" xfId="3785"/>
    <cellStyle name="Nota 3 2 2 9 2" xfId="7500"/>
    <cellStyle name="Nota 3 2 2 9 2 2" xfId="16653"/>
    <cellStyle name="Nota 3 2 2 9 2 3" xfId="23634"/>
    <cellStyle name="Nota 3 2 2 9 2 4" xfId="30478"/>
    <cellStyle name="Nota 3 2 2 9 2 5" xfId="34428"/>
    <cellStyle name="Nota 3 2 2 9 2 6" xfId="37980"/>
    <cellStyle name="Nota 3 2 2 9 2 7" xfId="39938"/>
    <cellStyle name="Nota 3 2 2 9 3" xfId="12939"/>
    <cellStyle name="Nota 3 2 2 9 4" xfId="19938"/>
    <cellStyle name="Nota 3 2 2 9 5" xfId="9252"/>
    <cellStyle name="Nota 3 2 2 9 6" xfId="29187"/>
    <cellStyle name="Nota 3 2 2 9 7" xfId="25625"/>
    <cellStyle name="Nota 3 2 2 9 8" xfId="33522"/>
    <cellStyle name="Nota 3 2 2 9 9" xfId="37190"/>
    <cellStyle name="Nota 3 2 20" xfId="38440"/>
    <cellStyle name="Nota 3 2 3" xfId="2249"/>
    <cellStyle name="Nota 3 2 3 10" xfId="19386"/>
    <cellStyle name="Nota 3 2 3 11" xfId="25200"/>
    <cellStyle name="Nota 3 2 3 12" xfId="29168"/>
    <cellStyle name="Nota 3 2 3 13" xfId="19421"/>
    <cellStyle name="Nota 3 2 3 14" xfId="31336"/>
    <cellStyle name="Nota 3 2 3 2" xfId="2649"/>
    <cellStyle name="Nota 3 2 3 2 2" xfId="7502"/>
    <cellStyle name="Nota 3 2 3 2 2 2" xfId="16655"/>
    <cellStyle name="Nota 3 2 3 2 2 3" xfId="23636"/>
    <cellStyle name="Nota 3 2 3 2 2 4" xfId="30480"/>
    <cellStyle name="Nota 3 2 3 2 2 5" xfId="34430"/>
    <cellStyle name="Nota 3 2 3 2 2 6" xfId="37982"/>
    <cellStyle name="Nota 3 2 3 2 2 7" xfId="39940"/>
    <cellStyle name="Nota 3 2 3 2 3" xfId="11803"/>
    <cellStyle name="Nota 3 2 3 2 4" xfId="18806"/>
    <cellStyle name="Nota 3 2 3 2 5" xfId="17656"/>
    <cellStyle name="Nota 3 2 3 2 6" xfId="17903"/>
    <cellStyle name="Nota 3 2 3 2 7" xfId="30008"/>
    <cellStyle name="Nota 3 2 3 2 8" xfId="33969"/>
    <cellStyle name="Nota 3 2 3 2 9" xfId="37531"/>
    <cellStyle name="Nota 3 2 3 3" xfId="3931"/>
    <cellStyle name="Nota 3 2 3 3 2" xfId="7503"/>
    <cellStyle name="Nota 3 2 3 3 2 2" xfId="16656"/>
    <cellStyle name="Nota 3 2 3 3 2 3" xfId="23637"/>
    <cellStyle name="Nota 3 2 3 3 2 4" xfId="30481"/>
    <cellStyle name="Nota 3 2 3 3 2 5" xfId="34431"/>
    <cellStyle name="Nota 3 2 3 3 2 6" xfId="37983"/>
    <cellStyle name="Nota 3 2 3 3 2 7" xfId="39941"/>
    <cellStyle name="Nota 3 2 3 3 3" xfId="13085"/>
    <cellStyle name="Nota 3 2 3 3 4" xfId="20083"/>
    <cellStyle name="Nota 3 2 3 3 5" xfId="18204"/>
    <cellStyle name="Nota 3 2 3 3 6" xfId="29199"/>
    <cellStyle name="Nota 3 2 3 3 7" xfId="24434"/>
    <cellStyle name="Nota 3 2 3 3 8" xfId="17036"/>
    <cellStyle name="Nota 3 2 3 3 9" xfId="31055"/>
    <cellStyle name="Nota 3 2 3 4" xfId="4369"/>
    <cellStyle name="Nota 3 2 3 4 2" xfId="7504"/>
    <cellStyle name="Nota 3 2 3 4 2 2" xfId="16657"/>
    <cellStyle name="Nota 3 2 3 4 2 3" xfId="23638"/>
    <cellStyle name="Nota 3 2 3 4 2 4" xfId="30482"/>
    <cellStyle name="Nota 3 2 3 4 2 5" xfId="34432"/>
    <cellStyle name="Nota 3 2 3 4 2 6" xfId="37984"/>
    <cellStyle name="Nota 3 2 3 4 2 7" xfId="39942"/>
    <cellStyle name="Nota 3 2 3 4 3" xfId="13523"/>
    <cellStyle name="Nota 3 2 3 4 4" xfId="20521"/>
    <cellStyle name="Nota 3 2 3 4 5" xfId="27651"/>
    <cellStyle name="Nota 3 2 3 4 6" xfId="25036"/>
    <cellStyle name="Nota 3 2 3 4 7" xfId="23259"/>
    <cellStyle name="Nota 3 2 3 4 8" xfId="28807"/>
    <cellStyle name="Nota 3 2 3 4 9" xfId="21296"/>
    <cellStyle name="Nota 3 2 3 5" xfId="4623"/>
    <cellStyle name="Nota 3 2 3 5 2" xfId="7505"/>
    <cellStyle name="Nota 3 2 3 5 2 2" xfId="16658"/>
    <cellStyle name="Nota 3 2 3 5 2 3" xfId="23639"/>
    <cellStyle name="Nota 3 2 3 5 2 4" xfId="30483"/>
    <cellStyle name="Nota 3 2 3 5 2 5" xfId="34433"/>
    <cellStyle name="Nota 3 2 3 5 2 6" xfId="37985"/>
    <cellStyle name="Nota 3 2 3 5 2 7" xfId="39943"/>
    <cellStyle name="Nota 3 2 3 5 3" xfId="13777"/>
    <cellStyle name="Nota 3 2 3 5 4" xfId="20775"/>
    <cellStyle name="Nota 3 2 3 5 5" xfId="24250"/>
    <cellStyle name="Nota 3 2 3 5 6" xfId="29441"/>
    <cellStyle name="Nota 3 2 3 5 7" xfId="22836"/>
    <cellStyle name="Nota 3 2 3 5 8" xfId="31180"/>
    <cellStyle name="Nota 3 2 3 5 9" xfId="35053"/>
    <cellStyle name="Nota 3 2 3 6" xfId="4869"/>
    <cellStyle name="Nota 3 2 3 6 2" xfId="7506"/>
    <cellStyle name="Nota 3 2 3 6 2 2" xfId="16659"/>
    <cellStyle name="Nota 3 2 3 6 2 3" xfId="23640"/>
    <cellStyle name="Nota 3 2 3 6 2 4" xfId="30484"/>
    <cellStyle name="Nota 3 2 3 6 2 5" xfId="34434"/>
    <cellStyle name="Nota 3 2 3 6 2 6" xfId="37986"/>
    <cellStyle name="Nota 3 2 3 6 2 7" xfId="39944"/>
    <cellStyle name="Nota 3 2 3 6 3" xfId="14023"/>
    <cellStyle name="Nota 3 2 3 6 4" xfId="21021"/>
    <cellStyle name="Nota 3 2 3 6 5" xfId="27404"/>
    <cellStyle name="Nota 3 2 3 6 6" xfId="19549"/>
    <cellStyle name="Nota 3 2 3 6 7" xfId="17175"/>
    <cellStyle name="Nota 3 2 3 6 8" xfId="35593"/>
    <cellStyle name="Nota 3 2 3 6 9" xfId="38504"/>
    <cellStyle name="Nota 3 2 3 7" xfId="7501"/>
    <cellStyle name="Nota 3 2 3 7 2" xfId="16654"/>
    <cellStyle name="Nota 3 2 3 7 3" xfId="23635"/>
    <cellStyle name="Nota 3 2 3 7 4" xfId="30479"/>
    <cellStyle name="Nota 3 2 3 7 5" xfId="34429"/>
    <cellStyle name="Nota 3 2 3 7 6" xfId="37981"/>
    <cellStyle name="Nota 3 2 3 7 7" xfId="39939"/>
    <cellStyle name="Nota 3 2 3 8" xfId="11403"/>
    <cellStyle name="Nota 3 2 3 9" xfId="18406"/>
    <cellStyle name="Nota 3 2 4" xfId="1692"/>
    <cellStyle name="Nota 3 2 4 10" xfId="28656"/>
    <cellStyle name="Nota 3 2 4 11" xfId="18073"/>
    <cellStyle name="Nota 3 2 4 12" xfId="30983"/>
    <cellStyle name="Nota 3 2 4 13" xfId="29599"/>
    <cellStyle name="Nota 3 2 4 14" xfId="31619"/>
    <cellStyle name="Nota 3 2 4 2" xfId="2516"/>
    <cellStyle name="Nota 3 2 4 2 2" xfId="7508"/>
    <cellStyle name="Nota 3 2 4 2 2 2" xfId="16661"/>
    <cellStyle name="Nota 3 2 4 2 2 3" xfId="23642"/>
    <cellStyle name="Nota 3 2 4 2 2 4" xfId="30486"/>
    <cellStyle name="Nota 3 2 4 2 2 5" xfId="34436"/>
    <cellStyle name="Nota 3 2 4 2 2 6" xfId="37988"/>
    <cellStyle name="Nota 3 2 4 2 2 7" xfId="39946"/>
    <cellStyle name="Nota 3 2 4 2 3" xfId="11670"/>
    <cellStyle name="Nota 3 2 4 2 4" xfId="18673"/>
    <cellStyle name="Nota 3 2 4 2 5" xfId="17953"/>
    <cellStyle name="Nota 3 2 4 2 6" xfId="23111"/>
    <cellStyle name="Nota 3 2 4 2 7" xfId="30066"/>
    <cellStyle name="Nota 3 2 4 2 8" xfId="31500"/>
    <cellStyle name="Nota 3 2 4 2 9" xfId="35210"/>
    <cellStyle name="Nota 3 2 4 3" xfId="3669"/>
    <cellStyle name="Nota 3 2 4 3 2" xfId="7509"/>
    <cellStyle name="Nota 3 2 4 3 2 2" xfId="16662"/>
    <cellStyle name="Nota 3 2 4 3 2 3" xfId="23643"/>
    <cellStyle name="Nota 3 2 4 3 2 4" xfId="30487"/>
    <cellStyle name="Nota 3 2 4 3 2 5" xfId="34437"/>
    <cellStyle name="Nota 3 2 4 3 2 6" xfId="37989"/>
    <cellStyle name="Nota 3 2 4 3 2 7" xfId="39947"/>
    <cellStyle name="Nota 3 2 4 3 3" xfId="12823"/>
    <cellStyle name="Nota 3 2 4 3 4" xfId="19822"/>
    <cellStyle name="Nota 3 2 4 3 5" xfId="21364"/>
    <cellStyle name="Nota 3 2 4 3 6" xfId="19484"/>
    <cellStyle name="Nota 3 2 4 3 7" xfId="29556"/>
    <cellStyle name="Nota 3 2 4 3 8" xfId="29677"/>
    <cellStyle name="Nota 3 2 4 3 9" xfId="31604"/>
    <cellStyle name="Nota 3 2 4 4" xfId="4175"/>
    <cellStyle name="Nota 3 2 4 4 2" xfId="7510"/>
    <cellStyle name="Nota 3 2 4 4 2 2" xfId="16663"/>
    <cellStyle name="Nota 3 2 4 4 2 3" xfId="23644"/>
    <cellStyle name="Nota 3 2 4 4 2 4" xfId="30488"/>
    <cellStyle name="Nota 3 2 4 4 2 5" xfId="34438"/>
    <cellStyle name="Nota 3 2 4 4 2 6" xfId="37990"/>
    <cellStyle name="Nota 3 2 4 4 2 7" xfId="39948"/>
    <cellStyle name="Nota 3 2 4 4 3" xfId="13329"/>
    <cellStyle name="Nota 3 2 4 4 4" xfId="20327"/>
    <cellStyle name="Nota 3 2 4 4 5" xfId="19610"/>
    <cellStyle name="Nota 3 2 4 4 6" xfId="23359"/>
    <cellStyle name="Nota 3 2 4 4 7" xfId="26002"/>
    <cellStyle name="Nota 3 2 4 4 8" xfId="33382"/>
    <cellStyle name="Nota 3 2 4 4 9" xfId="37057"/>
    <cellStyle name="Nota 3 2 4 5" xfId="3866"/>
    <cellStyle name="Nota 3 2 4 5 2" xfId="7511"/>
    <cellStyle name="Nota 3 2 4 5 2 2" xfId="16664"/>
    <cellStyle name="Nota 3 2 4 5 2 3" xfId="23645"/>
    <cellStyle name="Nota 3 2 4 5 2 4" xfId="30489"/>
    <cellStyle name="Nota 3 2 4 5 2 5" xfId="34439"/>
    <cellStyle name="Nota 3 2 4 5 2 6" xfId="37991"/>
    <cellStyle name="Nota 3 2 4 5 2 7" xfId="39949"/>
    <cellStyle name="Nota 3 2 4 5 3" xfId="13020"/>
    <cellStyle name="Nota 3 2 4 5 4" xfId="20019"/>
    <cellStyle name="Nota 3 2 4 5 5" xfId="27897"/>
    <cellStyle name="Nota 3 2 4 5 6" xfId="9954"/>
    <cellStyle name="Nota 3 2 4 5 7" xfId="18149"/>
    <cellStyle name="Nota 3 2 4 5 8" xfId="30921"/>
    <cellStyle name="Nota 3 2 4 5 9" xfId="34848"/>
    <cellStyle name="Nota 3 2 4 6" xfId="4151"/>
    <cellStyle name="Nota 3 2 4 6 2" xfId="7512"/>
    <cellStyle name="Nota 3 2 4 6 2 2" xfId="16665"/>
    <cellStyle name="Nota 3 2 4 6 2 3" xfId="23646"/>
    <cellStyle name="Nota 3 2 4 6 2 4" xfId="30490"/>
    <cellStyle name="Nota 3 2 4 6 2 5" xfId="34440"/>
    <cellStyle name="Nota 3 2 4 6 2 6" xfId="37992"/>
    <cellStyle name="Nota 3 2 4 6 2 7" xfId="39950"/>
    <cellStyle name="Nota 3 2 4 6 3" xfId="13305"/>
    <cellStyle name="Nota 3 2 4 6 4" xfId="20303"/>
    <cellStyle name="Nota 3 2 4 6 5" xfId="17628"/>
    <cellStyle name="Nota 3 2 4 6 6" xfId="26665"/>
    <cellStyle name="Nota 3 2 4 6 7" xfId="19483"/>
    <cellStyle name="Nota 3 2 4 6 8" xfId="33394"/>
    <cellStyle name="Nota 3 2 4 6 9" xfId="37069"/>
    <cellStyle name="Nota 3 2 4 7" xfId="7507"/>
    <cellStyle name="Nota 3 2 4 7 2" xfId="16660"/>
    <cellStyle name="Nota 3 2 4 7 3" xfId="23641"/>
    <cellStyle name="Nota 3 2 4 7 4" xfId="30485"/>
    <cellStyle name="Nota 3 2 4 7 5" xfId="34435"/>
    <cellStyle name="Nota 3 2 4 7 6" xfId="37987"/>
    <cellStyle name="Nota 3 2 4 7 7" xfId="39945"/>
    <cellStyle name="Nota 3 2 4 8" xfId="10846"/>
    <cellStyle name="Nota 3 2 4 9" xfId="9259"/>
    <cellStyle name="Nota 3 2 5" xfId="2236"/>
    <cellStyle name="Nota 3 2 5 10" xfId="17687"/>
    <cellStyle name="Nota 3 2 5 11" xfId="25210"/>
    <cellStyle name="Nota 3 2 5 12" xfId="28992"/>
    <cellStyle name="Nota 3 2 5 13" xfId="22519"/>
    <cellStyle name="Nota 3 2 5 14" xfId="34803"/>
    <cellStyle name="Nota 3 2 5 2" xfId="2636"/>
    <cellStyle name="Nota 3 2 5 2 2" xfId="7514"/>
    <cellStyle name="Nota 3 2 5 2 2 2" xfId="16667"/>
    <cellStyle name="Nota 3 2 5 2 2 3" xfId="23648"/>
    <cellStyle name="Nota 3 2 5 2 2 4" xfId="30492"/>
    <cellStyle name="Nota 3 2 5 2 2 5" xfId="34442"/>
    <cellStyle name="Nota 3 2 5 2 2 6" xfId="37994"/>
    <cellStyle name="Nota 3 2 5 2 2 7" xfId="39952"/>
    <cellStyle name="Nota 3 2 5 2 3" xfId="11790"/>
    <cellStyle name="Nota 3 2 5 2 4" xfId="18793"/>
    <cellStyle name="Nota 3 2 5 2 5" xfId="23296"/>
    <cellStyle name="Nota 3 2 5 2 6" xfId="23315"/>
    <cellStyle name="Nota 3 2 5 2 7" xfId="30014"/>
    <cellStyle name="Nota 3 2 5 2 8" xfId="33991"/>
    <cellStyle name="Nota 3 2 5 2 9" xfId="37553"/>
    <cellStyle name="Nota 3 2 5 3" xfId="3918"/>
    <cellStyle name="Nota 3 2 5 3 2" xfId="7515"/>
    <cellStyle name="Nota 3 2 5 3 2 2" xfId="16668"/>
    <cellStyle name="Nota 3 2 5 3 2 3" xfId="23649"/>
    <cellStyle name="Nota 3 2 5 3 2 4" xfId="30493"/>
    <cellStyle name="Nota 3 2 5 3 2 5" xfId="34443"/>
    <cellStyle name="Nota 3 2 5 3 2 6" xfId="37995"/>
    <cellStyle name="Nota 3 2 5 3 2 7" xfId="39953"/>
    <cellStyle name="Nota 3 2 5 3 3" xfId="13072"/>
    <cellStyle name="Nota 3 2 5 3 4" xfId="20070"/>
    <cellStyle name="Nota 3 2 5 3 5" xfId="27871"/>
    <cellStyle name="Nota 3 2 5 3 6" xfId="21303"/>
    <cellStyle name="Nota 3 2 5 3 7" xfId="27882"/>
    <cellStyle name="Nota 3 2 5 3 8" xfId="9227"/>
    <cellStyle name="Nota 3 2 5 3 9" xfId="17390"/>
    <cellStyle name="Nota 3 2 5 4" xfId="4356"/>
    <cellStyle name="Nota 3 2 5 4 2" xfId="7516"/>
    <cellStyle name="Nota 3 2 5 4 2 2" xfId="16669"/>
    <cellStyle name="Nota 3 2 5 4 2 3" xfId="23650"/>
    <cellStyle name="Nota 3 2 5 4 2 4" xfId="30494"/>
    <cellStyle name="Nota 3 2 5 4 2 5" xfId="34444"/>
    <cellStyle name="Nota 3 2 5 4 2 6" xfId="37996"/>
    <cellStyle name="Nota 3 2 5 4 2 7" xfId="39954"/>
    <cellStyle name="Nota 3 2 5 4 3" xfId="13510"/>
    <cellStyle name="Nota 3 2 5 4 4" xfId="20508"/>
    <cellStyle name="Nota 3 2 5 4 5" xfId="27657"/>
    <cellStyle name="Nota 3 2 5 4 6" xfId="24405"/>
    <cellStyle name="Nota 3 2 5 4 7" xfId="22949"/>
    <cellStyle name="Nota 3 2 5 4 8" xfId="31859"/>
    <cellStyle name="Nota 3 2 5 4 9" xfId="35513"/>
    <cellStyle name="Nota 3 2 5 5" xfId="4610"/>
    <cellStyle name="Nota 3 2 5 5 2" xfId="7517"/>
    <cellStyle name="Nota 3 2 5 5 2 2" xfId="16670"/>
    <cellStyle name="Nota 3 2 5 5 2 3" xfId="23651"/>
    <cellStyle name="Nota 3 2 5 5 2 4" xfId="30495"/>
    <cellStyle name="Nota 3 2 5 5 2 5" xfId="34445"/>
    <cellStyle name="Nota 3 2 5 5 2 6" xfId="37997"/>
    <cellStyle name="Nota 3 2 5 5 2 7" xfId="39955"/>
    <cellStyle name="Nota 3 2 5 5 3" xfId="13764"/>
    <cellStyle name="Nota 3 2 5 5 4" xfId="20762"/>
    <cellStyle name="Nota 3 2 5 5 5" xfId="22766"/>
    <cellStyle name="Nota 3 2 5 5 6" xfId="23395"/>
    <cellStyle name="Nota 3 2 5 5 7" xfId="25989"/>
    <cellStyle name="Nota 3 2 5 5 8" xfId="30964"/>
    <cellStyle name="Nota 3 2 5 5 9" xfId="28802"/>
    <cellStyle name="Nota 3 2 5 6" xfId="4856"/>
    <cellStyle name="Nota 3 2 5 6 2" xfId="7518"/>
    <cellStyle name="Nota 3 2 5 6 2 2" xfId="16671"/>
    <cellStyle name="Nota 3 2 5 6 2 3" xfId="23652"/>
    <cellStyle name="Nota 3 2 5 6 2 4" xfId="30496"/>
    <cellStyle name="Nota 3 2 5 6 2 5" xfId="34446"/>
    <cellStyle name="Nota 3 2 5 6 2 6" xfId="37998"/>
    <cellStyle name="Nota 3 2 5 6 2 7" xfId="39956"/>
    <cellStyle name="Nota 3 2 5 6 3" xfId="14010"/>
    <cellStyle name="Nota 3 2 5 6 4" xfId="21008"/>
    <cellStyle name="Nota 3 2 5 6 5" xfId="24028"/>
    <cellStyle name="Nota 3 2 5 6 6" xfId="9302"/>
    <cellStyle name="Nota 3 2 5 6 7" xfId="23075"/>
    <cellStyle name="Nota 3 2 5 6 8" xfId="35580"/>
    <cellStyle name="Nota 3 2 5 6 9" xfId="38491"/>
    <cellStyle name="Nota 3 2 5 7" xfId="7513"/>
    <cellStyle name="Nota 3 2 5 7 2" xfId="16666"/>
    <cellStyle name="Nota 3 2 5 7 3" xfId="23647"/>
    <cellStyle name="Nota 3 2 5 7 4" xfId="30491"/>
    <cellStyle name="Nota 3 2 5 7 5" xfId="34441"/>
    <cellStyle name="Nota 3 2 5 7 6" xfId="37993"/>
    <cellStyle name="Nota 3 2 5 7 7" xfId="39951"/>
    <cellStyle name="Nota 3 2 5 8" xfId="11390"/>
    <cellStyle name="Nota 3 2 5 9" xfId="18393"/>
    <cellStyle name="Nota 3 2 6" xfId="1758"/>
    <cellStyle name="Nota 3 2 6 10" xfId="28623"/>
    <cellStyle name="Nota 3 2 6 11" xfId="24576"/>
    <cellStyle name="Nota 3 2 6 12" xfId="30954"/>
    <cellStyle name="Nota 3 2 6 13" xfId="29602"/>
    <cellStyle name="Nota 3 2 6 14" xfId="33595"/>
    <cellStyle name="Nota 3 2 6 2" xfId="2529"/>
    <cellStyle name="Nota 3 2 6 2 2" xfId="7520"/>
    <cellStyle name="Nota 3 2 6 2 2 2" xfId="16673"/>
    <cellStyle name="Nota 3 2 6 2 2 3" xfId="23654"/>
    <cellStyle name="Nota 3 2 6 2 2 4" xfId="30498"/>
    <cellStyle name="Nota 3 2 6 2 2 5" xfId="34448"/>
    <cellStyle name="Nota 3 2 6 2 2 6" xfId="38000"/>
    <cellStyle name="Nota 3 2 6 2 2 7" xfId="39958"/>
    <cellStyle name="Nota 3 2 6 2 3" xfId="11683"/>
    <cellStyle name="Nota 3 2 6 2 4" xfId="18686"/>
    <cellStyle name="Nota 3 2 6 2 5" xfId="10240"/>
    <cellStyle name="Nota 3 2 6 2 6" xfId="26234"/>
    <cellStyle name="Nota 3 2 6 2 7" xfId="19499"/>
    <cellStyle name="Nota 3 2 6 2 8" xfId="34044"/>
    <cellStyle name="Nota 3 2 6 2 9" xfId="37606"/>
    <cellStyle name="Nota 3 2 6 3" xfId="3689"/>
    <cellStyle name="Nota 3 2 6 3 2" xfId="7521"/>
    <cellStyle name="Nota 3 2 6 3 2 2" xfId="16674"/>
    <cellStyle name="Nota 3 2 6 3 2 3" xfId="23655"/>
    <cellStyle name="Nota 3 2 6 3 2 4" xfId="30499"/>
    <cellStyle name="Nota 3 2 6 3 2 5" xfId="34449"/>
    <cellStyle name="Nota 3 2 6 3 2 6" xfId="38001"/>
    <cellStyle name="Nota 3 2 6 3 2 7" xfId="39959"/>
    <cellStyle name="Nota 3 2 6 3 3" xfId="12843"/>
    <cellStyle name="Nota 3 2 6 3 4" xfId="19842"/>
    <cellStyle name="Nota 3 2 6 3 5" xfId="27984"/>
    <cellStyle name="Nota 3 2 6 3 6" xfId="29182"/>
    <cellStyle name="Nota 3 2 6 3 7" xfId="29547"/>
    <cellStyle name="Nota 3 2 6 3 8" xfId="33569"/>
    <cellStyle name="Nota 3 2 6 3 9" xfId="37237"/>
    <cellStyle name="Nota 3 2 6 4" xfId="4201"/>
    <cellStyle name="Nota 3 2 6 4 2" xfId="7522"/>
    <cellStyle name="Nota 3 2 6 4 2 2" xfId="16675"/>
    <cellStyle name="Nota 3 2 6 4 2 3" xfId="23656"/>
    <cellStyle name="Nota 3 2 6 4 2 4" xfId="30500"/>
    <cellStyle name="Nota 3 2 6 4 2 5" xfId="34450"/>
    <cellStyle name="Nota 3 2 6 4 2 6" xfId="38002"/>
    <cellStyle name="Nota 3 2 6 4 2 7" xfId="39960"/>
    <cellStyle name="Nota 3 2 6 4 3" xfId="13355"/>
    <cellStyle name="Nota 3 2 6 4 4" xfId="20353"/>
    <cellStyle name="Nota 3 2 6 4 5" xfId="27731"/>
    <cellStyle name="Nota 3 2 6 4 6" xfId="18145"/>
    <cellStyle name="Nota 3 2 6 4 7" xfId="27268"/>
    <cellStyle name="Nota 3 2 6 4 8" xfId="29039"/>
    <cellStyle name="Nota 3 2 6 4 9" xfId="31029"/>
    <cellStyle name="Nota 3 2 6 5" xfId="3117"/>
    <cellStyle name="Nota 3 2 6 5 2" xfId="7523"/>
    <cellStyle name="Nota 3 2 6 5 2 2" xfId="16676"/>
    <cellStyle name="Nota 3 2 6 5 2 3" xfId="23657"/>
    <cellStyle name="Nota 3 2 6 5 2 4" xfId="30501"/>
    <cellStyle name="Nota 3 2 6 5 2 5" xfId="34451"/>
    <cellStyle name="Nota 3 2 6 5 2 6" xfId="38003"/>
    <cellStyle name="Nota 3 2 6 5 2 7" xfId="39961"/>
    <cellStyle name="Nota 3 2 6 5 3" xfId="12271"/>
    <cellStyle name="Nota 3 2 6 5 4" xfId="19274"/>
    <cellStyle name="Nota 3 2 6 5 5" xfId="24712"/>
    <cellStyle name="Nota 3 2 6 5 6" xfId="26428"/>
    <cellStyle name="Nota 3 2 6 5 7" xfId="25649"/>
    <cellStyle name="Nota 3 2 6 5 8" xfId="33758"/>
    <cellStyle name="Nota 3 2 6 5 9" xfId="37320"/>
    <cellStyle name="Nota 3 2 6 6" xfId="4308"/>
    <cellStyle name="Nota 3 2 6 6 2" xfId="7524"/>
    <cellStyle name="Nota 3 2 6 6 2 2" xfId="16677"/>
    <cellStyle name="Nota 3 2 6 6 2 3" xfId="23658"/>
    <cellStyle name="Nota 3 2 6 6 2 4" xfId="30502"/>
    <cellStyle name="Nota 3 2 6 6 2 5" xfId="34452"/>
    <cellStyle name="Nota 3 2 6 6 2 6" xfId="38004"/>
    <cellStyle name="Nota 3 2 6 6 2 7" xfId="39962"/>
    <cellStyle name="Nota 3 2 6 6 3" xfId="13462"/>
    <cellStyle name="Nota 3 2 6 6 4" xfId="20460"/>
    <cellStyle name="Nota 3 2 6 6 5" xfId="27678"/>
    <cellStyle name="Nota 3 2 6 6 6" xfId="9458"/>
    <cellStyle name="Nota 3 2 6 6 7" xfId="25594"/>
    <cellStyle name="Nota 3 2 6 6 8" xfId="31167"/>
    <cellStyle name="Nota 3 2 6 6 9" xfId="25761"/>
    <cellStyle name="Nota 3 2 6 7" xfId="7519"/>
    <cellStyle name="Nota 3 2 6 7 2" xfId="16672"/>
    <cellStyle name="Nota 3 2 6 7 3" xfId="23653"/>
    <cellStyle name="Nota 3 2 6 7 4" xfId="30497"/>
    <cellStyle name="Nota 3 2 6 7 5" xfId="34447"/>
    <cellStyle name="Nota 3 2 6 7 6" xfId="37999"/>
    <cellStyle name="Nota 3 2 6 7 7" xfId="39957"/>
    <cellStyle name="Nota 3 2 6 8" xfId="10912"/>
    <cellStyle name="Nota 3 2 6 9" xfId="9628"/>
    <cellStyle name="Nota 3 2 7" xfId="1643"/>
    <cellStyle name="Nota 3 2 7 10" xfId="29403"/>
    <cellStyle name="Nota 3 2 7 11" xfId="9546"/>
    <cellStyle name="Nota 3 2 7 12" xfId="31364"/>
    <cellStyle name="Nota 3 2 7 13" xfId="35124"/>
    <cellStyle name="Nota 3 2 7 2" xfId="3520"/>
    <cellStyle name="Nota 3 2 7 2 2" xfId="7526"/>
    <cellStyle name="Nota 3 2 7 2 2 2" xfId="16679"/>
    <cellStyle name="Nota 3 2 7 2 2 3" xfId="23660"/>
    <cellStyle name="Nota 3 2 7 2 2 4" xfId="30504"/>
    <cellStyle name="Nota 3 2 7 2 2 5" xfId="34454"/>
    <cellStyle name="Nota 3 2 7 2 2 6" xfId="38006"/>
    <cellStyle name="Nota 3 2 7 2 2 7" xfId="39964"/>
    <cellStyle name="Nota 3 2 7 2 3" xfId="12674"/>
    <cellStyle name="Nota 3 2 7 2 4" xfId="19675"/>
    <cellStyle name="Nota 3 2 7 2 5" xfId="28069"/>
    <cellStyle name="Nota 3 2 7 2 6" xfId="17936"/>
    <cellStyle name="Nota 3 2 7 2 7" xfId="29615"/>
    <cellStyle name="Nota 3 2 7 2 8" xfId="33602"/>
    <cellStyle name="Nota 3 2 7 2 9" xfId="37264"/>
    <cellStyle name="Nota 3 2 7 3" xfId="4116"/>
    <cellStyle name="Nota 3 2 7 3 2" xfId="7527"/>
    <cellStyle name="Nota 3 2 7 3 2 2" xfId="16680"/>
    <cellStyle name="Nota 3 2 7 3 2 3" xfId="23661"/>
    <cellStyle name="Nota 3 2 7 3 2 4" xfId="30505"/>
    <cellStyle name="Nota 3 2 7 3 2 5" xfId="34455"/>
    <cellStyle name="Nota 3 2 7 3 2 6" xfId="38007"/>
    <cellStyle name="Nota 3 2 7 3 2 7" xfId="39965"/>
    <cellStyle name="Nota 3 2 7 3 3" xfId="13270"/>
    <cellStyle name="Nota 3 2 7 3 4" xfId="20268"/>
    <cellStyle name="Nota 3 2 7 3 5" xfId="15456"/>
    <cellStyle name="Nota 3 2 7 3 6" xfId="29208"/>
    <cellStyle name="Nota 3 2 7 3 7" xfId="10250"/>
    <cellStyle name="Nota 3 2 7 3 8" xfId="30936"/>
    <cellStyle name="Nota 3 2 7 3 9" xfId="31390"/>
    <cellStyle name="Nota 3 2 7 4" xfId="2977"/>
    <cellStyle name="Nota 3 2 7 4 2" xfId="7528"/>
    <cellStyle name="Nota 3 2 7 4 2 2" xfId="16681"/>
    <cellStyle name="Nota 3 2 7 4 2 3" xfId="23662"/>
    <cellStyle name="Nota 3 2 7 4 2 4" xfId="30506"/>
    <cellStyle name="Nota 3 2 7 4 2 5" xfId="34456"/>
    <cellStyle name="Nota 3 2 7 4 2 6" xfId="38008"/>
    <cellStyle name="Nota 3 2 7 4 2 7" xfId="39966"/>
    <cellStyle name="Nota 3 2 7 4 3" xfId="12131"/>
    <cellStyle name="Nota 3 2 7 4 4" xfId="19134"/>
    <cellStyle name="Nota 3 2 7 4 5" xfId="21205"/>
    <cellStyle name="Nota 3 2 7 4 6" xfId="24548"/>
    <cellStyle name="Nota 3 2 7 4 7" xfId="29846"/>
    <cellStyle name="Nota 3 2 7 4 8" xfId="33822"/>
    <cellStyle name="Nota 3 2 7 4 9" xfId="37384"/>
    <cellStyle name="Nota 3 2 7 5" xfId="2910"/>
    <cellStyle name="Nota 3 2 7 5 2" xfId="7529"/>
    <cellStyle name="Nota 3 2 7 5 2 2" xfId="16682"/>
    <cellStyle name="Nota 3 2 7 5 2 3" xfId="23663"/>
    <cellStyle name="Nota 3 2 7 5 2 4" xfId="30507"/>
    <cellStyle name="Nota 3 2 7 5 2 5" xfId="34457"/>
    <cellStyle name="Nota 3 2 7 5 2 6" xfId="38009"/>
    <cellStyle name="Nota 3 2 7 5 2 7" xfId="39967"/>
    <cellStyle name="Nota 3 2 7 5 3" xfId="12064"/>
    <cellStyle name="Nota 3 2 7 5 4" xfId="19067"/>
    <cellStyle name="Nota 3 2 7 5 5" xfId="28334"/>
    <cellStyle name="Nota 3 2 7 5 6" xfId="19416"/>
    <cellStyle name="Nota 3 2 7 5 7" xfId="25215"/>
    <cellStyle name="Nota 3 2 7 5 8" xfId="31550"/>
    <cellStyle name="Nota 3 2 7 5 9" xfId="35260"/>
    <cellStyle name="Nota 3 2 7 6" xfId="7525"/>
    <cellStyle name="Nota 3 2 7 6 2" xfId="16678"/>
    <cellStyle name="Nota 3 2 7 6 3" xfId="23659"/>
    <cellStyle name="Nota 3 2 7 6 4" xfId="30503"/>
    <cellStyle name="Nota 3 2 7 6 5" xfId="34453"/>
    <cellStyle name="Nota 3 2 7 6 6" xfId="38005"/>
    <cellStyle name="Nota 3 2 7 6 7" xfId="39963"/>
    <cellStyle name="Nota 3 2 7 7" xfId="10797"/>
    <cellStyle name="Nota 3 2 7 8" xfId="9791"/>
    <cellStyle name="Nota 3 2 7 9" xfId="28679"/>
    <cellStyle name="Nota 3 2 8" xfId="2471"/>
    <cellStyle name="Nota 3 2 8 2" xfId="7530"/>
    <cellStyle name="Nota 3 2 8 2 2" xfId="16683"/>
    <cellStyle name="Nota 3 2 8 2 3" xfId="23664"/>
    <cellStyle name="Nota 3 2 8 2 4" xfId="30508"/>
    <cellStyle name="Nota 3 2 8 2 5" xfId="34458"/>
    <cellStyle name="Nota 3 2 8 2 6" xfId="38010"/>
    <cellStyle name="Nota 3 2 8 2 7" xfId="39968"/>
    <cellStyle name="Nota 3 2 8 3" xfId="11625"/>
    <cellStyle name="Nota 3 2 8 4" xfId="18628"/>
    <cellStyle name="Nota 3 2 8 5" xfId="17700"/>
    <cellStyle name="Nota 3 2 8 6" xfId="26201"/>
    <cellStyle name="Nota 3 2 8 7" xfId="23332"/>
    <cellStyle name="Nota 3 2 8 8" xfId="24810"/>
    <cellStyle name="Nota 3 2 8 9" xfId="31613"/>
    <cellStyle name="Nota 3 2 9" xfId="3049"/>
    <cellStyle name="Nota 3 2 9 2" xfId="7531"/>
    <cellStyle name="Nota 3 2 9 2 2" xfId="16684"/>
    <cellStyle name="Nota 3 2 9 2 3" xfId="23665"/>
    <cellStyle name="Nota 3 2 9 2 4" xfId="30509"/>
    <cellStyle name="Nota 3 2 9 2 5" xfId="34459"/>
    <cellStyle name="Nota 3 2 9 2 6" xfId="38011"/>
    <cellStyle name="Nota 3 2 9 2 7" xfId="39969"/>
    <cellStyle name="Nota 3 2 9 3" xfId="12203"/>
    <cellStyle name="Nota 3 2 9 4" xfId="19206"/>
    <cellStyle name="Nota 3 2 9 5" xfId="28291"/>
    <cellStyle name="Nota 3 2 9 6" xfId="17070"/>
    <cellStyle name="Nota 3 2 9 7" xfId="29810"/>
    <cellStyle name="Nota 3 2 9 8" xfId="33787"/>
    <cellStyle name="Nota 3 2 9 9" xfId="37349"/>
    <cellStyle name="Nota 3 20" xfId="31453"/>
    <cellStyle name="Nota 3 21" xfId="35163"/>
    <cellStyle name="Nota 3 22" xfId="38441"/>
    <cellStyle name="Nota 3 3" xfId="746"/>
    <cellStyle name="Nota 3 3 10" xfId="2851"/>
    <cellStyle name="Nota 3 3 10 2" xfId="7533"/>
    <cellStyle name="Nota 3 3 10 2 2" xfId="16686"/>
    <cellStyle name="Nota 3 3 10 2 3" xfId="23667"/>
    <cellStyle name="Nota 3 3 10 2 4" xfId="30511"/>
    <cellStyle name="Nota 3 3 10 2 5" xfId="34461"/>
    <cellStyle name="Nota 3 3 10 2 6" xfId="38013"/>
    <cellStyle name="Nota 3 3 10 2 7" xfId="39971"/>
    <cellStyle name="Nota 3 3 10 3" xfId="12005"/>
    <cellStyle name="Nota 3 3 10 4" xfId="19008"/>
    <cellStyle name="Nota 3 3 10 5" xfId="23993"/>
    <cellStyle name="Nota 3 3 10 6" xfId="23137"/>
    <cellStyle name="Nota 3 3 10 7" xfId="29908"/>
    <cellStyle name="Nota 3 3 10 8" xfId="31104"/>
    <cellStyle name="Nota 3 3 10 9" xfId="23248"/>
    <cellStyle name="Nota 3 3 11" xfId="3180"/>
    <cellStyle name="Nota 3 3 11 2" xfId="7534"/>
    <cellStyle name="Nota 3 3 11 2 2" xfId="16687"/>
    <cellStyle name="Nota 3 3 11 2 3" xfId="23668"/>
    <cellStyle name="Nota 3 3 11 2 4" xfId="30512"/>
    <cellStyle name="Nota 3 3 11 2 5" xfId="34462"/>
    <cellStyle name="Nota 3 3 11 2 6" xfId="38014"/>
    <cellStyle name="Nota 3 3 11 2 7" xfId="39972"/>
    <cellStyle name="Nota 3 3 11 3" xfId="12334"/>
    <cellStyle name="Nota 3 3 11 4" xfId="19337"/>
    <cellStyle name="Nota 3 3 11 5" xfId="28231"/>
    <cellStyle name="Nota 3 3 11 6" xfId="29148"/>
    <cellStyle name="Nota 3 3 11 7" xfId="29750"/>
    <cellStyle name="Nota 3 3 11 8" xfId="33727"/>
    <cellStyle name="Nota 3 3 11 9" xfId="37289"/>
    <cellStyle name="Nota 3 3 12" xfId="7532"/>
    <cellStyle name="Nota 3 3 12 2" xfId="16685"/>
    <cellStyle name="Nota 3 3 12 3" xfId="23666"/>
    <cellStyle name="Nota 3 3 12 4" xfId="30510"/>
    <cellStyle name="Nota 3 3 12 5" xfId="34460"/>
    <cellStyle name="Nota 3 3 12 6" xfId="38012"/>
    <cellStyle name="Nota 3 3 12 7" xfId="39970"/>
    <cellStyle name="Nota 3 3 13" xfId="9903"/>
    <cellStyle name="Nota 3 3 14" xfId="17552"/>
    <cellStyle name="Nota 3 3 15" xfId="29116"/>
    <cellStyle name="Nota 3 3 16" xfId="25691"/>
    <cellStyle name="Nota 3 3 17" xfId="31450"/>
    <cellStyle name="Nota 3 3 18" xfId="35160"/>
    <cellStyle name="Nota 3 3 19" xfId="38438"/>
    <cellStyle name="Nota 3 3 2" xfId="2251"/>
    <cellStyle name="Nota 3 3 2 10" xfId="19451"/>
    <cellStyle name="Nota 3 3 2 11" xfId="18300"/>
    <cellStyle name="Nota 3 3 2 12" xfId="17894"/>
    <cellStyle name="Nota 3 3 2 13" xfId="24114"/>
    <cellStyle name="Nota 3 3 2 14" xfId="28727"/>
    <cellStyle name="Nota 3 3 2 2" xfId="2651"/>
    <cellStyle name="Nota 3 3 2 2 2" xfId="7536"/>
    <cellStyle name="Nota 3 3 2 2 2 2" xfId="16689"/>
    <cellStyle name="Nota 3 3 2 2 2 3" xfId="23670"/>
    <cellStyle name="Nota 3 3 2 2 2 4" xfId="30514"/>
    <cellStyle name="Nota 3 3 2 2 2 5" xfId="34464"/>
    <cellStyle name="Nota 3 3 2 2 2 6" xfId="38016"/>
    <cellStyle name="Nota 3 3 2 2 2 7" xfId="39974"/>
    <cellStyle name="Nota 3 3 2 2 3" xfId="11805"/>
    <cellStyle name="Nota 3 3 2 2 4" xfId="18808"/>
    <cellStyle name="Nota 3 3 2 2 5" xfId="24615"/>
    <cellStyle name="Nota 3 3 2 2 6" xfId="17881"/>
    <cellStyle name="Nota 3 3 2 2 7" xfId="30007"/>
    <cellStyle name="Nota 3 3 2 2 8" xfId="25470"/>
    <cellStyle name="Nota 3 3 2 2 9" xfId="34977"/>
    <cellStyle name="Nota 3 3 2 3" xfId="3933"/>
    <cellStyle name="Nota 3 3 2 3 2" xfId="7537"/>
    <cellStyle name="Nota 3 3 2 3 2 2" xfId="16690"/>
    <cellStyle name="Nota 3 3 2 3 2 3" xfId="23671"/>
    <cellStyle name="Nota 3 3 2 3 2 4" xfId="30515"/>
    <cellStyle name="Nota 3 3 2 3 2 5" xfId="34465"/>
    <cellStyle name="Nota 3 3 2 3 2 6" xfId="38017"/>
    <cellStyle name="Nota 3 3 2 3 2 7" xfId="39975"/>
    <cellStyle name="Nota 3 3 2 3 3" xfId="13087"/>
    <cellStyle name="Nota 3 3 2 3 4" xfId="20085"/>
    <cellStyle name="Nota 3 3 2 3 5" xfId="15545"/>
    <cellStyle name="Nota 3 3 2 3 6" xfId="10023"/>
    <cellStyle name="Nota 3 3 2 3 7" xfId="17574"/>
    <cellStyle name="Nota 3 3 2 3 8" xfId="33460"/>
    <cellStyle name="Nota 3 3 2 3 9" xfId="37134"/>
    <cellStyle name="Nota 3 3 2 4" xfId="4371"/>
    <cellStyle name="Nota 3 3 2 4 2" xfId="7538"/>
    <cellStyle name="Nota 3 3 2 4 2 2" xfId="16691"/>
    <cellStyle name="Nota 3 3 2 4 2 3" xfId="23672"/>
    <cellStyle name="Nota 3 3 2 4 2 4" xfId="30516"/>
    <cellStyle name="Nota 3 3 2 4 2 5" xfId="34466"/>
    <cellStyle name="Nota 3 3 2 4 2 6" xfId="38018"/>
    <cellStyle name="Nota 3 3 2 4 2 7" xfId="39976"/>
    <cellStyle name="Nota 3 3 2 4 3" xfId="13525"/>
    <cellStyle name="Nota 3 3 2 4 4" xfId="20523"/>
    <cellStyle name="Nota 3 3 2 4 5" xfId="27650"/>
    <cellStyle name="Nota 3 3 2 4 6" xfId="9387"/>
    <cellStyle name="Nota 3 3 2 4 7" xfId="25520"/>
    <cellStyle name="Nota 3 3 2 4 8" xfId="35549"/>
    <cellStyle name="Nota 3 3 2 4 9" xfId="38471"/>
    <cellStyle name="Nota 3 3 2 5" xfId="4625"/>
    <cellStyle name="Nota 3 3 2 5 2" xfId="7539"/>
    <cellStyle name="Nota 3 3 2 5 2 2" xfId="16692"/>
    <cellStyle name="Nota 3 3 2 5 2 3" xfId="23673"/>
    <cellStyle name="Nota 3 3 2 5 2 4" xfId="30517"/>
    <cellStyle name="Nota 3 3 2 5 2 5" xfId="34467"/>
    <cellStyle name="Nota 3 3 2 5 2 6" xfId="38019"/>
    <cellStyle name="Nota 3 3 2 5 2 7" xfId="39977"/>
    <cellStyle name="Nota 3 3 2 5 3" xfId="13779"/>
    <cellStyle name="Nota 3 3 2 5 4" xfId="20777"/>
    <cellStyle name="Nota 3 3 2 5 5" xfId="19527"/>
    <cellStyle name="Nota 3 3 2 5 6" xfId="15514"/>
    <cellStyle name="Nota 3 3 2 5 7" xfId="26826"/>
    <cellStyle name="Nota 3 3 2 5 8" xfId="29722"/>
    <cellStyle name="Nota 3 3 2 5 9" xfId="33700"/>
    <cellStyle name="Nota 3 3 2 6" xfId="4871"/>
    <cellStyle name="Nota 3 3 2 6 2" xfId="7540"/>
    <cellStyle name="Nota 3 3 2 6 2 2" xfId="16693"/>
    <cellStyle name="Nota 3 3 2 6 2 3" xfId="23674"/>
    <cellStyle name="Nota 3 3 2 6 2 4" xfId="30518"/>
    <cellStyle name="Nota 3 3 2 6 2 5" xfId="34468"/>
    <cellStyle name="Nota 3 3 2 6 2 6" xfId="38020"/>
    <cellStyle name="Nota 3 3 2 6 2 7" xfId="39978"/>
    <cellStyle name="Nota 3 3 2 6 3" xfId="14025"/>
    <cellStyle name="Nota 3 3 2 6 4" xfId="21023"/>
    <cellStyle name="Nota 3 3 2 6 5" xfId="27403"/>
    <cellStyle name="Nota 3 3 2 6 6" xfId="28937"/>
    <cellStyle name="Nota 3 3 2 6 7" xfId="17027"/>
    <cellStyle name="Nota 3 3 2 6 8" xfId="35595"/>
    <cellStyle name="Nota 3 3 2 6 9" xfId="38506"/>
    <cellStyle name="Nota 3 3 2 7" xfId="7535"/>
    <cellStyle name="Nota 3 3 2 7 2" xfId="16688"/>
    <cellStyle name="Nota 3 3 2 7 3" xfId="23669"/>
    <cellStyle name="Nota 3 3 2 7 4" xfId="30513"/>
    <cellStyle name="Nota 3 3 2 7 5" xfId="34463"/>
    <cellStyle name="Nota 3 3 2 7 6" xfId="38015"/>
    <cellStyle name="Nota 3 3 2 7 7" xfId="39973"/>
    <cellStyle name="Nota 3 3 2 8" xfId="11405"/>
    <cellStyle name="Nota 3 3 2 9" xfId="18408"/>
    <cellStyle name="Nota 3 3 3" xfId="2101"/>
    <cellStyle name="Nota 3 3 3 10" xfId="25151"/>
    <cellStyle name="Nota 3 3 3 11" xfId="18187"/>
    <cellStyle name="Nota 3 3 3 12" xfId="25692"/>
    <cellStyle name="Nota 3 3 3 13" xfId="31824"/>
    <cellStyle name="Nota 3 3 3 14" xfId="35484"/>
    <cellStyle name="Nota 3 3 3 2" xfId="2597"/>
    <cellStyle name="Nota 3 3 3 2 2" xfId="7542"/>
    <cellStyle name="Nota 3 3 3 2 2 2" xfId="16695"/>
    <cellStyle name="Nota 3 3 3 2 2 3" xfId="23676"/>
    <cellStyle name="Nota 3 3 3 2 2 4" xfId="30520"/>
    <cellStyle name="Nota 3 3 3 2 2 5" xfId="34470"/>
    <cellStyle name="Nota 3 3 3 2 2 6" xfId="38022"/>
    <cellStyle name="Nota 3 3 3 2 2 7" xfId="39980"/>
    <cellStyle name="Nota 3 3 3 2 3" xfId="11751"/>
    <cellStyle name="Nota 3 3 3 2 4" xfId="18754"/>
    <cellStyle name="Nota 3 3 3 2 5" xfId="23163"/>
    <cellStyle name="Nota 3 3 3 2 6" xfId="26267"/>
    <cellStyle name="Nota 3 3 3 2 7" xfId="30034"/>
    <cellStyle name="Nota 3 3 3 2 8" xfId="34011"/>
    <cellStyle name="Nota 3 3 3 2 9" xfId="37573"/>
    <cellStyle name="Nota 3 3 3 3" xfId="3844"/>
    <cellStyle name="Nota 3 3 3 3 2" xfId="7543"/>
    <cellStyle name="Nota 3 3 3 3 2 2" xfId="16696"/>
    <cellStyle name="Nota 3 3 3 3 2 3" xfId="23677"/>
    <cellStyle name="Nota 3 3 3 3 2 4" xfId="30521"/>
    <cellStyle name="Nota 3 3 3 3 2 5" xfId="34471"/>
    <cellStyle name="Nota 3 3 3 3 2 6" xfId="38023"/>
    <cellStyle name="Nota 3 3 3 3 2 7" xfId="39981"/>
    <cellStyle name="Nota 3 3 3 3 3" xfId="12998"/>
    <cellStyle name="Nota 3 3 3 3 4" xfId="19997"/>
    <cellStyle name="Nota 3 3 3 3 5" xfId="27908"/>
    <cellStyle name="Nota 3 3 3 3 6" xfId="26600"/>
    <cellStyle name="Nota 3 3 3 3 7" xfId="17603"/>
    <cellStyle name="Nota 3 3 3 3 8" xfId="33488"/>
    <cellStyle name="Nota 3 3 3 3 9" xfId="37156"/>
    <cellStyle name="Nota 3 3 3 4" xfId="4309"/>
    <cellStyle name="Nota 3 3 3 4 2" xfId="7544"/>
    <cellStyle name="Nota 3 3 3 4 2 2" xfId="16697"/>
    <cellStyle name="Nota 3 3 3 4 2 3" xfId="23678"/>
    <cellStyle name="Nota 3 3 3 4 2 4" xfId="30522"/>
    <cellStyle name="Nota 3 3 3 4 2 5" xfId="34472"/>
    <cellStyle name="Nota 3 3 3 4 2 6" xfId="38024"/>
    <cellStyle name="Nota 3 3 3 4 2 7" xfId="39982"/>
    <cellStyle name="Nota 3 3 3 4 3" xfId="13463"/>
    <cellStyle name="Nota 3 3 3 4 4" xfId="20461"/>
    <cellStyle name="Nota 3 3 3 4 5" xfId="15522"/>
    <cellStyle name="Nota 3 3 3 4 6" xfId="26683"/>
    <cellStyle name="Nota 3 3 3 4 7" xfId="22891"/>
    <cellStyle name="Nota 3 3 3 4 8" xfId="33340"/>
    <cellStyle name="Nota 3 3 3 4 9" xfId="37015"/>
    <cellStyle name="Nota 3 3 3 5" xfId="4579"/>
    <cellStyle name="Nota 3 3 3 5 2" xfId="7545"/>
    <cellStyle name="Nota 3 3 3 5 2 2" xfId="16698"/>
    <cellStyle name="Nota 3 3 3 5 2 3" xfId="23679"/>
    <cellStyle name="Nota 3 3 3 5 2 4" xfId="30523"/>
    <cellStyle name="Nota 3 3 3 5 2 5" xfId="34473"/>
    <cellStyle name="Nota 3 3 3 5 2 6" xfId="38025"/>
    <cellStyle name="Nota 3 3 3 5 2 7" xfId="39983"/>
    <cellStyle name="Nota 3 3 3 5 3" xfId="13733"/>
    <cellStyle name="Nota 3 3 3 5 4" xfId="20731"/>
    <cellStyle name="Nota 3 3 3 5 5" xfId="24023"/>
    <cellStyle name="Nota 3 3 3 5 6" xfId="18044"/>
    <cellStyle name="Nota 3 3 3 5 7" xfId="24182"/>
    <cellStyle name="Nota 3 3 3 5 8" xfId="32226"/>
    <cellStyle name="Nota 3 3 3 5 9" xfId="35901"/>
    <cellStyle name="Nota 3 3 3 6" xfId="4829"/>
    <cellStyle name="Nota 3 3 3 6 2" xfId="7546"/>
    <cellStyle name="Nota 3 3 3 6 2 2" xfId="16699"/>
    <cellStyle name="Nota 3 3 3 6 2 3" xfId="23680"/>
    <cellStyle name="Nota 3 3 3 6 2 4" xfId="30524"/>
    <cellStyle name="Nota 3 3 3 6 2 5" xfId="34474"/>
    <cellStyle name="Nota 3 3 3 6 2 6" xfId="38026"/>
    <cellStyle name="Nota 3 3 3 6 2 7" xfId="39984"/>
    <cellStyle name="Nota 3 3 3 6 3" xfId="13983"/>
    <cellStyle name="Nota 3 3 3 6 4" xfId="20981"/>
    <cellStyle name="Nota 3 3 3 6 5" xfId="27423"/>
    <cellStyle name="Nota 3 3 3 6 6" xfId="24339"/>
    <cellStyle name="Nota 3 3 3 6 7" xfId="25185"/>
    <cellStyle name="Nota 3 3 3 6 8" xfId="32110"/>
    <cellStyle name="Nota 3 3 3 6 9" xfId="35785"/>
    <cellStyle name="Nota 3 3 3 7" xfId="7541"/>
    <cellStyle name="Nota 3 3 3 7 2" xfId="16694"/>
    <cellStyle name="Nota 3 3 3 7 3" xfId="23675"/>
    <cellStyle name="Nota 3 3 3 7 4" xfId="30519"/>
    <cellStyle name="Nota 3 3 3 7 5" xfId="34469"/>
    <cellStyle name="Nota 3 3 3 7 6" xfId="38021"/>
    <cellStyle name="Nota 3 3 3 7 7" xfId="39979"/>
    <cellStyle name="Nota 3 3 3 8" xfId="11255"/>
    <cellStyle name="Nota 3 3 3 9" xfId="9436"/>
    <cellStyle name="Nota 3 3 4" xfId="2237"/>
    <cellStyle name="Nota 3 3 4 10" xfId="23227"/>
    <cellStyle name="Nota 3 3 4 11" xfId="19794"/>
    <cellStyle name="Nota 3 3 4 12" xfId="30208"/>
    <cellStyle name="Nota 3 3 4 13" xfId="34183"/>
    <cellStyle name="Nota 3 3 4 14" xfId="37745"/>
    <cellStyle name="Nota 3 3 4 2" xfId="2637"/>
    <cellStyle name="Nota 3 3 4 2 2" xfId="7548"/>
    <cellStyle name="Nota 3 3 4 2 2 2" xfId="16701"/>
    <cellStyle name="Nota 3 3 4 2 2 3" xfId="23682"/>
    <cellStyle name="Nota 3 3 4 2 2 4" xfId="30526"/>
    <cellStyle name="Nota 3 3 4 2 2 5" xfId="34476"/>
    <cellStyle name="Nota 3 3 4 2 2 6" xfId="38028"/>
    <cellStyle name="Nota 3 3 4 2 2 7" xfId="39986"/>
    <cellStyle name="Nota 3 3 4 2 3" xfId="11791"/>
    <cellStyle name="Nota 3 3 4 2 4" xfId="18794"/>
    <cellStyle name="Nota 3 3 4 2 5" xfId="17923"/>
    <cellStyle name="Nota 3 3 4 2 6" xfId="25057"/>
    <cellStyle name="Nota 3 3 4 2 7" xfId="21281"/>
    <cellStyle name="Nota 3 3 4 2 8" xfId="25900"/>
    <cellStyle name="Nota 3 3 4 2 9" xfId="19585"/>
    <cellStyle name="Nota 3 3 4 3" xfId="3919"/>
    <cellStyle name="Nota 3 3 4 3 2" xfId="7549"/>
    <cellStyle name="Nota 3 3 4 3 2 2" xfId="16702"/>
    <cellStyle name="Nota 3 3 4 3 2 3" xfId="23683"/>
    <cellStyle name="Nota 3 3 4 3 2 4" xfId="30527"/>
    <cellStyle name="Nota 3 3 4 3 2 5" xfId="34477"/>
    <cellStyle name="Nota 3 3 4 3 2 6" xfId="38029"/>
    <cellStyle name="Nota 3 3 4 3 2 7" xfId="39987"/>
    <cellStyle name="Nota 3 3 4 3 3" xfId="13073"/>
    <cellStyle name="Nota 3 3 4 3 4" xfId="20071"/>
    <cellStyle name="Nota 3 3 4 3 5" xfId="22466"/>
    <cellStyle name="Nota 3 3 4 3 6" xfId="22725"/>
    <cellStyle name="Nota 3 3 4 3 7" xfId="18078"/>
    <cellStyle name="Nota 3 3 4 3 8" xfId="33467"/>
    <cellStyle name="Nota 3 3 4 3 9" xfId="37140"/>
    <cellStyle name="Nota 3 3 4 4" xfId="4357"/>
    <cellStyle name="Nota 3 3 4 4 2" xfId="7550"/>
    <cellStyle name="Nota 3 3 4 4 2 2" xfId="16703"/>
    <cellStyle name="Nota 3 3 4 4 2 3" xfId="23684"/>
    <cellStyle name="Nota 3 3 4 4 2 4" xfId="30528"/>
    <cellStyle name="Nota 3 3 4 4 2 5" xfId="34478"/>
    <cellStyle name="Nota 3 3 4 4 2 6" xfId="38030"/>
    <cellStyle name="Nota 3 3 4 4 2 7" xfId="39988"/>
    <cellStyle name="Nota 3 3 4 4 3" xfId="13511"/>
    <cellStyle name="Nota 3 3 4 4 4" xfId="20509"/>
    <cellStyle name="Nota 3 3 4 4 5" xfId="17738"/>
    <cellStyle name="Nota 3 3 4 4 6" xfId="26693"/>
    <cellStyle name="Nota 3 3 4 4 7" xfId="29351"/>
    <cellStyle name="Nota 3 3 4 4 8" xfId="9955"/>
    <cellStyle name="Nota 3 3 4 4 9" xfId="29582"/>
    <cellStyle name="Nota 3 3 4 5" xfId="4611"/>
    <cellStyle name="Nota 3 3 4 5 2" xfId="7551"/>
    <cellStyle name="Nota 3 3 4 5 2 2" xfId="16704"/>
    <cellStyle name="Nota 3 3 4 5 2 3" xfId="23685"/>
    <cellStyle name="Nota 3 3 4 5 2 4" xfId="30529"/>
    <cellStyle name="Nota 3 3 4 5 2 5" xfId="34479"/>
    <cellStyle name="Nota 3 3 4 5 2 6" xfId="38031"/>
    <cellStyle name="Nota 3 3 4 5 2 7" xfId="39989"/>
    <cellStyle name="Nota 3 3 4 5 3" xfId="13765"/>
    <cellStyle name="Nota 3 3 4 5 4" xfId="20763"/>
    <cellStyle name="Nota 3 3 4 5 5" xfId="27531"/>
    <cellStyle name="Nota 3 3 4 5 6" xfId="29252"/>
    <cellStyle name="Nota 3 3 4 5 7" xfId="25564"/>
    <cellStyle name="Nota 3 3 4 5 8" xfId="31772"/>
    <cellStyle name="Nota 3 3 4 5 9" xfId="35452"/>
    <cellStyle name="Nota 3 3 4 6" xfId="4857"/>
    <cellStyle name="Nota 3 3 4 6 2" xfId="7552"/>
    <cellStyle name="Nota 3 3 4 6 2 2" xfId="16705"/>
    <cellStyle name="Nota 3 3 4 6 2 3" xfId="23686"/>
    <cellStyle name="Nota 3 3 4 6 2 4" xfId="30530"/>
    <cellStyle name="Nota 3 3 4 6 2 5" xfId="34480"/>
    <cellStyle name="Nota 3 3 4 6 2 6" xfId="38032"/>
    <cellStyle name="Nota 3 3 4 6 2 7" xfId="39990"/>
    <cellStyle name="Nota 3 3 4 6 3" xfId="14011"/>
    <cellStyle name="Nota 3 3 4 6 4" xfId="21009"/>
    <cellStyle name="Nota 3 3 4 6 5" xfId="24803"/>
    <cellStyle name="Nota 3 3 4 6 6" xfId="29278"/>
    <cellStyle name="Nota 3 3 4 6 7" xfId="17298"/>
    <cellStyle name="Nota 3 3 4 6 8" xfId="35581"/>
    <cellStyle name="Nota 3 3 4 6 9" xfId="38492"/>
    <cellStyle name="Nota 3 3 4 7" xfId="7547"/>
    <cellStyle name="Nota 3 3 4 7 2" xfId="16700"/>
    <cellStyle name="Nota 3 3 4 7 3" xfId="23681"/>
    <cellStyle name="Nota 3 3 4 7 4" xfId="30525"/>
    <cellStyle name="Nota 3 3 4 7 5" xfId="34475"/>
    <cellStyle name="Nota 3 3 4 7 6" xfId="38027"/>
    <cellStyle name="Nota 3 3 4 7 7" xfId="39985"/>
    <cellStyle name="Nota 3 3 4 8" xfId="11391"/>
    <cellStyle name="Nota 3 3 4 9" xfId="18394"/>
    <cellStyle name="Nota 3 3 5" xfId="1759"/>
    <cellStyle name="Nota 3 3 5 10" xfId="17445"/>
    <cellStyle name="Nota 3 3 5 11" xfId="19488"/>
    <cellStyle name="Nota 3 3 5 12" xfId="19559"/>
    <cellStyle name="Nota 3 3 5 13" xfId="34878"/>
    <cellStyle name="Nota 3 3 5 14" xfId="38362"/>
    <cellStyle name="Nota 3 3 5 2" xfId="2530"/>
    <cellStyle name="Nota 3 3 5 2 2" xfId="7554"/>
    <cellStyle name="Nota 3 3 5 2 2 2" xfId="16707"/>
    <cellStyle name="Nota 3 3 5 2 2 3" xfId="23688"/>
    <cellStyle name="Nota 3 3 5 2 2 4" xfId="30532"/>
    <cellStyle name="Nota 3 3 5 2 2 5" xfId="34482"/>
    <cellStyle name="Nota 3 3 5 2 2 6" xfId="38034"/>
    <cellStyle name="Nota 3 3 5 2 2 7" xfId="39992"/>
    <cellStyle name="Nota 3 3 5 2 3" xfId="11684"/>
    <cellStyle name="Nota 3 3 5 2 4" xfId="18687"/>
    <cellStyle name="Nota 3 3 5 2 5" xfId="19604"/>
    <cellStyle name="Nota 3 3 5 2 6" xfId="25374"/>
    <cellStyle name="Nota 3 3 5 2 7" xfId="25663"/>
    <cellStyle name="Nota 3 3 5 2 8" xfId="9559"/>
    <cellStyle name="Nota 3 3 5 2 9" xfId="34809"/>
    <cellStyle name="Nota 3 3 5 3" xfId="3690"/>
    <cellStyle name="Nota 3 3 5 3 2" xfId="7555"/>
    <cellStyle name="Nota 3 3 5 3 2 2" xfId="16708"/>
    <cellStyle name="Nota 3 3 5 3 2 3" xfId="23689"/>
    <cellStyle name="Nota 3 3 5 3 2 4" xfId="30533"/>
    <cellStyle name="Nota 3 3 5 3 2 5" xfId="34483"/>
    <cellStyle name="Nota 3 3 5 3 2 6" xfId="38035"/>
    <cellStyle name="Nota 3 3 5 3 2 7" xfId="39993"/>
    <cellStyle name="Nota 3 3 5 3 3" xfId="12844"/>
    <cellStyle name="Nota 3 3 5 3 4" xfId="19843"/>
    <cellStyle name="Nota 3 3 5 3 5" xfId="22431"/>
    <cellStyle name="Nota 3 3 5 3 6" xfId="18351"/>
    <cellStyle name="Nota 3 3 5 3 7" xfId="25890"/>
    <cellStyle name="Nota 3 3 5 3 8" xfId="30915"/>
    <cellStyle name="Nota 3 3 5 3 9" xfId="30852"/>
    <cellStyle name="Nota 3 3 5 4" xfId="4202"/>
    <cellStyle name="Nota 3 3 5 4 2" xfId="7556"/>
    <cellStyle name="Nota 3 3 5 4 2 2" xfId="16709"/>
    <cellStyle name="Nota 3 3 5 4 2 3" xfId="23690"/>
    <cellStyle name="Nota 3 3 5 4 2 4" xfId="30534"/>
    <cellStyle name="Nota 3 3 5 4 2 5" xfId="34484"/>
    <cellStyle name="Nota 3 3 5 4 2 6" xfId="38036"/>
    <cellStyle name="Nota 3 3 5 4 2 7" xfId="39994"/>
    <cellStyle name="Nota 3 3 5 4 3" xfId="13356"/>
    <cellStyle name="Nota 3 3 5 4 4" xfId="20354"/>
    <cellStyle name="Nota 3 3 5 4 5" xfId="17602"/>
    <cellStyle name="Nota 3 3 5 4 6" xfId="18294"/>
    <cellStyle name="Nota 3 3 5 4 7" xfId="18061"/>
    <cellStyle name="Nota 3 3 5 4 8" xfId="33353"/>
    <cellStyle name="Nota 3 3 5 4 9" xfId="37028"/>
    <cellStyle name="Nota 3 3 5 5" xfId="2869"/>
    <cellStyle name="Nota 3 3 5 5 2" xfId="7557"/>
    <cellStyle name="Nota 3 3 5 5 2 2" xfId="16710"/>
    <cellStyle name="Nota 3 3 5 5 2 3" xfId="23691"/>
    <cellStyle name="Nota 3 3 5 5 2 4" xfId="30535"/>
    <cellStyle name="Nota 3 3 5 5 2 5" xfId="34485"/>
    <cellStyle name="Nota 3 3 5 5 2 6" xfId="38037"/>
    <cellStyle name="Nota 3 3 5 5 2 7" xfId="39995"/>
    <cellStyle name="Nota 3 3 5 5 3" xfId="12023"/>
    <cellStyle name="Nota 3 3 5 5 4" xfId="19026"/>
    <cellStyle name="Nota 3 3 5 5 5" xfId="24656"/>
    <cellStyle name="Nota 3 3 5 5 6" xfId="29127"/>
    <cellStyle name="Nota 3 3 5 5 7" xfId="29899"/>
    <cellStyle name="Nota 3 3 5 5 8" xfId="33876"/>
    <cellStyle name="Nota 3 3 5 5 9" xfId="37438"/>
    <cellStyle name="Nota 3 3 5 6" xfId="2849"/>
    <cellStyle name="Nota 3 3 5 6 2" xfId="7558"/>
    <cellStyle name="Nota 3 3 5 6 2 2" xfId="16711"/>
    <cellStyle name="Nota 3 3 5 6 2 3" xfId="23692"/>
    <cellStyle name="Nota 3 3 5 6 2 4" xfId="30536"/>
    <cellStyle name="Nota 3 3 5 6 2 5" xfId="34486"/>
    <cellStyle name="Nota 3 3 5 6 2 6" xfId="38038"/>
    <cellStyle name="Nota 3 3 5 6 2 7" xfId="39996"/>
    <cellStyle name="Nota 3 3 5 6 3" xfId="12003"/>
    <cellStyle name="Nota 3 3 5 6 4" xfId="19006"/>
    <cellStyle name="Nota 3 3 5 6 5" xfId="17750"/>
    <cellStyle name="Nota 3 3 5 6 6" xfId="17576"/>
    <cellStyle name="Nota 3 3 5 6 7" xfId="29909"/>
    <cellStyle name="Nota 3 3 5 6 8" xfId="33870"/>
    <cellStyle name="Nota 3 3 5 6 9" xfId="37432"/>
    <cellStyle name="Nota 3 3 5 7" xfId="7553"/>
    <cellStyle name="Nota 3 3 5 7 2" xfId="16706"/>
    <cellStyle name="Nota 3 3 5 7 3" xfId="23687"/>
    <cellStyle name="Nota 3 3 5 7 4" xfId="30531"/>
    <cellStyle name="Nota 3 3 5 7 5" xfId="34481"/>
    <cellStyle name="Nota 3 3 5 7 6" xfId="38033"/>
    <cellStyle name="Nota 3 3 5 7 7" xfId="39991"/>
    <cellStyle name="Nota 3 3 5 8" xfId="10913"/>
    <cellStyle name="Nota 3 3 5 9" xfId="9244"/>
    <cellStyle name="Nota 3 3 6" xfId="1645"/>
    <cellStyle name="Nota 3 3 6 10" xfId="28902"/>
    <cellStyle name="Nota 3 3 6 11" xfId="31000"/>
    <cellStyle name="Nota 3 3 6 12" xfId="34921"/>
    <cellStyle name="Nota 3 3 6 13" xfId="38384"/>
    <cellStyle name="Nota 3 3 6 2" xfId="3522"/>
    <cellStyle name="Nota 3 3 6 2 2" xfId="7560"/>
    <cellStyle name="Nota 3 3 6 2 2 2" xfId="16713"/>
    <cellStyle name="Nota 3 3 6 2 2 3" xfId="23694"/>
    <cellStyle name="Nota 3 3 6 2 2 4" xfId="30538"/>
    <cellStyle name="Nota 3 3 6 2 2 5" xfId="34488"/>
    <cellStyle name="Nota 3 3 6 2 2 6" xfId="38040"/>
    <cellStyle name="Nota 3 3 6 2 2 7" xfId="39998"/>
    <cellStyle name="Nota 3 3 6 2 3" xfId="12676"/>
    <cellStyle name="Nota 3 3 6 2 4" xfId="19677"/>
    <cellStyle name="Nota 3 3 6 2 5" xfId="9300"/>
    <cellStyle name="Nota 3 3 6 2 6" xfId="25427"/>
    <cellStyle name="Nota 3 3 6 2 7" xfId="29614"/>
    <cellStyle name="Nota 3 3 6 2 8" xfId="33601"/>
    <cellStyle name="Nota 3 3 6 2 9" xfId="37263"/>
    <cellStyle name="Nota 3 3 6 3" xfId="4118"/>
    <cellStyle name="Nota 3 3 6 3 2" xfId="7561"/>
    <cellStyle name="Nota 3 3 6 3 2 2" xfId="16714"/>
    <cellStyle name="Nota 3 3 6 3 2 3" xfId="23695"/>
    <cellStyle name="Nota 3 3 6 3 2 4" xfId="30539"/>
    <cellStyle name="Nota 3 3 6 3 2 5" xfId="34489"/>
    <cellStyle name="Nota 3 3 6 3 2 6" xfId="38041"/>
    <cellStyle name="Nota 3 3 6 3 2 7" xfId="39999"/>
    <cellStyle name="Nota 3 3 6 3 3" xfId="13272"/>
    <cellStyle name="Nota 3 3 6 3 4" xfId="20270"/>
    <cellStyle name="Nota 3 3 6 3 5" xfId="17605"/>
    <cellStyle name="Nota 3 3 6 3 6" xfId="29209"/>
    <cellStyle name="Nota 3 3 6 3 7" xfId="19608"/>
    <cellStyle name="Nota 3 3 6 3 8" xfId="33403"/>
    <cellStyle name="Nota 3 3 6 3 9" xfId="37078"/>
    <cellStyle name="Nota 3 3 6 4" xfId="3067"/>
    <cellStyle name="Nota 3 3 6 4 2" xfId="7562"/>
    <cellStyle name="Nota 3 3 6 4 2 2" xfId="16715"/>
    <cellStyle name="Nota 3 3 6 4 2 3" xfId="23696"/>
    <cellStyle name="Nota 3 3 6 4 2 4" xfId="30540"/>
    <cellStyle name="Nota 3 3 6 4 2 5" xfId="34490"/>
    <cellStyle name="Nota 3 3 6 4 2 6" xfId="38042"/>
    <cellStyle name="Nota 3 3 6 4 2 7" xfId="40000"/>
    <cellStyle name="Nota 3 3 6 4 3" xfId="12221"/>
    <cellStyle name="Nota 3 3 6 4 4" xfId="19224"/>
    <cellStyle name="Nota 3 3 6 4 5" xfId="23356"/>
    <cellStyle name="Nota 3 3 6 4 6" xfId="23096"/>
    <cellStyle name="Nota 3 3 6 4 7" xfId="28473"/>
    <cellStyle name="Nota 3 3 6 4 8" xfId="31574"/>
    <cellStyle name="Nota 3 3 6 4 9" xfId="35284"/>
    <cellStyle name="Nota 3 3 6 5" xfId="4188"/>
    <cellStyle name="Nota 3 3 6 5 2" xfId="7563"/>
    <cellStyle name="Nota 3 3 6 5 2 2" xfId="16716"/>
    <cellStyle name="Nota 3 3 6 5 2 3" xfId="23697"/>
    <cellStyle name="Nota 3 3 6 5 2 4" xfId="30541"/>
    <cellStyle name="Nota 3 3 6 5 2 5" xfId="34491"/>
    <cellStyle name="Nota 3 3 6 5 2 6" xfId="38043"/>
    <cellStyle name="Nota 3 3 6 5 2 7" xfId="40001"/>
    <cellStyle name="Nota 3 3 6 5 3" xfId="13342"/>
    <cellStyle name="Nota 3 3 6 5 4" xfId="20340"/>
    <cellStyle name="Nota 3 3 6 5 5" xfId="27738"/>
    <cellStyle name="Nota 3 3 6 5 6" xfId="9634"/>
    <cellStyle name="Nota 3 3 6 5 7" xfId="27269"/>
    <cellStyle name="Nota 3 3 6 5 8" xfId="33376"/>
    <cellStyle name="Nota 3 3 6 5 9" xfId="37051"/>
    <cellStyle name="Nota 3 3 6 6" xfId="7559"/>
    <cellStyle name="Nota 3 3 6 6 2" xfId="16712"/>
    <cellStyle name="Nota 3 3 6 6 3" xfId="23693"/>
    <cellStyle name="Nota 3 3 6 6 4" xfId="30537"/>
    <cellStyle name="Nota 3 3 6 6 5" xfId="34487"/>
    <cellStyle name="Nota 3 3 6 6 6" xfId="38039"/>
    <cellStyle name="Nota 3 3 6 6 7" xfId="39997"/>
    <cellStyle name="Nota 3 3 6 7" xfId="10799"/>
    <cellStyle name="Nota 3 3 6 8" xfId="9773"/>
    <cellStyle name="Nota 3 3 6 9" xfId="24472"/>
    <cellStyle name="Nota 3 3 7" xfId="2473"/>
    <cellStyle name="Nota 3 3 7 2" xfId="7564"/>
    <cellStyle name="Nota 3 3 7 2 2" xfId="16717"/>
    <cellStyle name="Nota 3 3 7 2 3" xfId="23698"/>
    <cellStyle name="Nota 3 3 7 2 4" xfId="30542"/>
    <cellStyle name="Nota 3 3 7 2 5" xfId="34492"/>
    <cellStyle name="Nota 3 3 7 2 6" xfId="38044"/>
    <cellStyle name="Nota 3 3 7 2 7" xfId="40002"/>
    <cellStyle name="Nota 3 3 7 3" xfId="11627"/>
    <cellStyle name="Nota 3 3 7 4" xfId="18630"/>
    <cellStyle name="Nota 3 3 7 5" xfId="25473"/>
    <cellStyle name="Nota 3 3 7 6" xfId="26206"/>
    <cellStyle name="Nota 3 3 7 7" xfId="29096"/>
    <cellStyle name="Nota 3 3 7 8" xfId="30876"/>
    <cellStyle name="Nota 3 3 7 9" xfId="30856"/>
    <cellStyle name="Nota 3 3 8" xfId="3051"/>
    <cellStyle name="Nota 3 3 8 2" xfId="7565"/>
    <cellStyle name="Nota 3 3 8 2 2" xfId="16718"/>
    <cellStyle name="Nota 3 3 8 2 3" xfId="23699"/>
    <cellStyle name="Nota 3 3 8 2 4" xfId="30543"/>
    <cellStyle name="Nota 3 3 8 2 5" xfId="34493"/>
    <cellStyle name="Nota 3 3 8 2 6" xfId="38045"/>
    <cellStyle name="Nota 3 3 8 2 7" xfId="40003"/>
    <cellStyle name="Nota 3 3 8 3" xfId="12205"/>
    <cellStyle name="Nota 3 3 8 4" xfId="19208"/>
    <cellStyle name="Nota 3 3 8 5" xfId="28287"/>
    <cellStyle name="Nota 3 3 8 6" xfId="26411"/>
    <cellStyle name="Nota 3 3 8 7" xfId="28986"/>
    <cellStyle name="Nota 3 3 8 8" xfId="33786"/>
    <cellStyle name="Nota 3 3 8 9" xfId="37348"/>
    <cellStyle name="Nota 3 3 9" xfId="3026"/>
    <cellStyle name="Nota 3 3 9 2" xfId="7566"/>
    <cellStyle name="Nota 3 3 9 2 2" xfId="16719"/>
    <cellStyle name="Nota 3 3 9 2 3" xfId="23700"/>
    <cellStyle name="Nota 3 3 9 2 4" xfId="30544"/>
    <cellStyle name="Nota 3 3 9 2 5" xfId="34494"/>
    <cellStyle name="Nota 3 3 9 2 6" xfId="38046"/>
    <cellStyle name="Nota 3 3 9 2 7" xfId="40004"/>
    <cellStyle name="Nota 3 3 9 3" xfId="12180"/>
    <cellStyle name="Nota 3 3 9 4" xfId="19183"/>
    <cellStyle name="Nota 3 3 9 5" xfId="17386"/>
    <cellStyle name="Nota 3 3 9 6" xfId="28501"/>
    <cellStyle name="Nota 3 3 9 7" xfId="29821"/>
    <cellStyle name="Nota 3 3 9 8" xfId="33798"/>
    <cellStyle name="Nota 3 3 9 9" xfId="37360"/>
    <cellStyle name="Nota 3 4" xfId="1165"/>
    <cellStyle name="Nota 3 4 10" xfId="25802"/>
    <cellStyle name="Nota 3 4 11" xfId="31807"/>
    <cellStyle name="Nota 3 4 12" xfId="35480"/>
    <cellStyle name="Nota 3 4 2" xfId="2368"/>
    <cellStyle name="Nota 3 4 2 10" xfId="19411"/>
    <cellStyle name="Nota 3 4 2 11" xfId="26158"/>
    <cellStyle name="Nota 3 4 2 12" xfId="26038"/>
    <cellStyle name="Nota 3 4 2 13" xfId="34123"/>
    <cellStyle name="Nota 3 4 2 14" xfId="37685"/>
    <cellStyle name="Nota 3 4 2 2" xfId="2768"/>
    <cellStyle name="Nota 3 4 2 2 2" xfId="7568"/>
    <cellStyle name="Nota 3 4 2 2 2 2" xfId="16721"/>
    <cellStyle name="Nota 3 4 2 2 2 3" xfId="23702"/>
    <cellStyle name="Nota 3 4 2 2 2 4" xfId="30546"/>
    <cellStyle name="Nota 3 4 2 2 2 5" xfId="34496"/>
    <cellStyle name="Nota 3 4 2 2 2 6" xfId="38048"/>
    <cellStyle name="Nota 3 4 2 2 2 7" xfId="40006"/>
    <cellStyle name="Nota 3 4 2 2 3" xfId="11922"/>
    <cellStyle name="Nota 3 4 2 2 4" xfId="18925"/>
    <cellStyle name="Nota 3 4 2 2 5" xfId="24641"/>
    <cellStyle name="Nota 3 4 2 2 6" xfId="26341"/>
    <cellStyle name="Nota 3 4 2 2 7" xfId="9232"/>
    <cellStyle name="Nota 3 4 2 2 8" xfId="9561"/>
    <cellStyle name="Nota 3 4 2 2 9" xfId="31311"/>
    <cellStyle name="Nota 3 4 2 3" xfId="4050"/>
    <cellStyle name="Nota 3 4 2 3 2" xfId="7569"/>
    <cellStyle name="Nota 3 4 2 3 2 2" xfId="16722"/>
    <cellStyle name="Nota 3 4 2 3 2 3" xfId="23703"/>
    <cellStyle name="Nota 3 4 2 3 2 4" xfId="30547"/>
    <cellStyle name="Nota 3 4 2 3 2 5" xfId="34497"/>
    <cellStyle name="Nota 3 4 2 3 2 6" xfId="38049"/>
    <cellStyle name="Nota 3 4 2 3 2 7" xfId="40007"/>
    <cellStyle name="Nota 3 4 2 3 3" xfId="13204"/>
    <cellStyle name="Nota 3 4 2 3 4" xfId="20202"/>
    <cellStyle name="Nota 3 4 2 3 5" xfId="27806"/>
    <cellStyle name="Nota 3 4 2 3 6" xfId="28828"/>
    <cellStyle name="Nota 3 4 2 3 7" xfId="25221"/>
    <cellStyle name="Nota 3 4 2 3 8" xfId="33439"/>
    <cellStyle name="Nota 3 4 2 3 9" xfId="37114"/>
    <cellStyle name="Nota 3 4 2 4" xfId="4488"/>
    <cellStyle name="Nota 3 4 2 4 2" xfId="7570"/>
    <cellStyle name="Nota 3 4 2 4 2 2" xfId="16723"/>
    <cellStyle name="Nota 3 4 2 4 2 3" xfId="23704"/>
    <cellStyle name="Nota 3 4 2 4 2 4" xfId="30548"/>
    <cellStyle name="Nota 3 4 2 4 2 5" xfId="34498"/>
    <cellStyle name="Nota 3 4 2 4 2 6" xfId="38050"/>
    <cellStyle name="Nota 3 4 2 4 2 7" xfId="40008"/>
    <cellStyle name="Nota 3 4 2 4 3" xfId="13642"/>
    <cellStyle name="Nota 3 4 2 4 4" xfId="20640"/>
    <cellStyle name="Nota 3 4 2 4 5" xfId="27592"/>
    <cellStyle name="Nota 3 4 2 4 6" xfId="25369"/>
    <cellStyle name="Nota 3 4 2 4 7" xfId="26855"/>
    <cellStyle name="Nota 3 4 2 4 8" xfId="30958"/>
    <cellStyle name="Nota 3 4 2 4 9" xfId="29600"/>
    <cellStyle name="Nota 3 4 2 5" xfId="4742"/>
    <cellStyle name="Nota 3 4 2 5 2" xfId="7571"/>
    <cellStyle name="Nota 3 4 2 5 2 2" xfId="16724"/>
    <cellStyle name="Nota 3 4 2 5 2 3" xfId="23705"/>
    <cellStyle name="Nota 3 4 2 5 2 4" xfId="30549"/>
    <cellStyle name="Nota 3 4 2 5 2 5" xfId="34499"/>
    <cellStyle name="Nota 3 4 2 5 2 6" xfId="38051"/>
    <cellStyle name="Nota 3 4 2 5 2 7" xfId="40009"/>
    <cellStyle name="Nota 3 4 2 5 3" xfId="13896"/>
    <cellStyle name="Nota 3 4 2 5 4" xfId="20894"/>
    <cellStyle name="Nota 3 4 2 5 5" xfId="27459"/>
    <cellStyle name="Nota 3 4 2 5 6" xfId="24341"/>
    <cellStyle name="Nota 3 4 2 5 7" xfId="25560"/>
    <cellStyle name="Nota 3 4 2 5 8" xfId="25732"/>
    <cellStyle name="Nota 3 4 2 5 9" xfId="34892"/>
    <cellStyle name="Nota 3 4 2 6" xfId="4988"/>
    <cellStyle name="Nota 3 4 2 6 2" xfId="7572"/>
    <cellStyle name="Nota 3 4 2 6 2 2" xfId="16725"/>
    <cellStyle name="Nota 3 4 2 6 2 3" xfId="23706"/>
    <cellStyle name="Nota 3 4 2 6 2 4" xfId="30550"/>
    <cellStyle name="Nota 3 4 2 6 2 5" xfId="34500"/>
    <cellStyle name="Nota 3 4 2 6 2 6" xfId="38052"/>
    <cellStyle name="Nota 3 4 2 6 2 7" xfId="40010"/>
    <cellStyle name="Nota 3 4 2 6 3" xfId="14142"/>
    <cellStyle name="Nota 3 4 2 6 4" xfId="21140"/>
    <cellStyle name="Nota 3 4 2 6 5" xfId="10145"/>
    <cellStyle name="Nota 3 4 2 6 6" xfId="10214"/>
    <cellStyle name="Nota 3 4 2 6 7" xfId="32034"/>
    <cellStyle name="Nota 3 4 2 6 8" xfId="35712"/>
    <cellStyle name="Nota 3 4 2 6 9" xfId="38623"/>
    <cellStyle name="Nota 3 4 2 7" xfId="7567"/>
    <cellStyle name="Nota 3 4 2 7 2" xfId="16720"/>
    <cellStyle name="Nota 3 4 2 7 3" xfId="23701"/>
    <cellStyle name="Nota 3 4 2 7 4" xfId="30545"/>
    <cellStyle name="Nota 3 4 2 7 5" xfId="34495"/>
    <cellStyle name="Nota 3 4 2 7 6" xfId="38047"/>
    <cellStyle name="Nota 3 4 2 7 7" xfId="40005"/>
    <cellStyle name="Nota 3 4 2 8" xfId="11522"/>
    <cellStyle name="Nota 3 4 2 9" xfId="18525"/>
    <cellStyle name="Nota 3 4 3" xfId="2392"/>
    <cellStyle name="Nota 3 4 3 10" xfId="9970"/>
    <cellStyle name="Nota 3 4 3 11" xfId="18282"/>
    <cellStyle name="Nota 3 4 3 12" xfId="29101"/>
    <cellStyle name="Nota 3 4 3 13" xfId="26028"/>
    <cellStyle name="Nota 3 4 3 14" xfId="33620"/>
    <cellStyle name="Nota 3 4 3 2" xfId="2792"/>
    <cellStyle name="Nota 3 4 3 2 2" xfId="7574"/>
    <cellStyle name="Nota 3 4 3 2 2 2" xfId="16727"/>
    <cellStyle name="Nota 3 4 3 2 2 3" xfId="23708"/>
    <cellStyle name="Nota 3 4 3 2 2 4" xfId="30552"/>
    <cellStyle name="Nota 3 4 3 2 2 5" xfId="34502"/>
    <cellStyle name="Nota 3 4 3 2 2 6" xfId="38054"/>
    <cellStyle name="Nota 3 4 3 2 2 7" xfId="40012"/>
    <cellStyle name="Nota 3 4 3 2 3" xfId="11946"/>
    <cellStyle name="Nota 3 4 3 2 4" xfId="18949"/>
    <cellStyle name="Nota 3 4 3 2 5" xfId="28387"/>
    <cellStyle name="Nota 3 4 3 2 6" xfId="26348"/>
    <cellStyle name="Nota 3 4 3 2 7" xfId="29937"/>
    <cellStyle name="Nota 3 4 3 2 8" xfId="33914"/>
    <cellStyle name="Nota 3 4 3 2 9" xfId="37476"/>
    <cellStyle name="Nota 3 4 3 3" xfId="4074"/>
    <cellStyle name="Nota 3 4 3 3 2" xfId="7575"/>
    <cellStyle name="Nota 3 4 3 3 2 2" xfId="16728"/>
    <cellStyle name="Nota 3 4 3 3 2 3" xfId="23709"/>
    <cellStyle name="Nota 3 4 3 3 2 4" xfId="30553"/>
    <cellStyle name="Nota 3 4 3 3 2 5" xfId="34503"/>
    <cellStyle name="Nota 3 4 3 3 2 6" xfId="38055"/>
    <cellStyle name="Nota 3 4 3 3 2 7" xfId="40013"/>
    <cellStyle name="Nota 3 4 3 3 3" xfId="13228"/>
    <cellStyle name="Nota 3 4 3 3 4" xfId="20226"/>
    <cellStyle name="Nota 3 4 3 3 5" xfId="27794"/>
    <cellStyle name="Nota 3 4 3 3 6" xfId="9549"/>
    <cellStyle name="Nota 3 4 3 3 7" xfId="10052"/>
    <cellStyle name="Nota 3 4 3 3 8" xfId="23091"/>
    <cellStyle name="Nota 3 4 3 3 9" xfId="30241"/>
    <cellStyle name="Nota 3 4 3 4" xfId="4512"/>
    <cellStyle name="Nota 3 4 3 4 2" xfId="7576"/>
    <cellStyle name="Nota 3 4 3 4 2 2" xfId="16729"/>
    <cellStyle name="Nota 3 4 3 4 2 3" xfId="23710"/>
    <cellStyle name="Nota 3 4 3 4 2 4" xfId="30554"/>
    <cellStyle name="Nota 3 4 3 4 2 5" xfId="34504"/>
    <cellStyle name="Nota 3 4 3 4 2 6" xfId="38056"/>
    <cellStyle name="Nota 3 4 3 4 2 7" xfId="40014"/>
    <cellStyle name="Nota 3 4 3 4 3" xfId="13666"/>
    <cellStyle name="Nota 3 4 3 4 4" xfId="20664"/>
    <cellStyle name="Nota 3 4 3 4 5" xfId="27580"/>
    <cellStyle name="Nota 3 4 3 4 6" xfId="24204"/>
    <cellStyle name="Nota 3 4 3 4 7" xfId="22828"/>
    <cellStyle name="Nota 3 4 3 4 8" xfId="32260"/>
    <cellStyle name="Nota 3 4 3 4 9" xfId="35935"/>
    <cellStyle name="Nota 3 4 3 5" xfId="4766"/>
    <cellStyle name="Nota 3 4 3 5 2" xfId="7577"/>
    <cellStyle name="Nota 3 4 3 5 2 2" xfId="16730"/>
    <cellStyle name="Nota 3 4 3 5 2 3" xfId="23711"/>
    <cellStyle name="Nota 3 4 3 5 2 4" xfId="30555"/>
    <cellStyle name="Nota 3 4 3 5 2 5" xfId="34505"/>
    <cellStyle name="Nota 3 4 3 5 2 6" xfId="38057"/>
    <cellStyle name="Nota 3 4 3 5 2 7" xfId="40015"/>
    <cellStyle name="Nota 3 4 3 5 3" xfId="13920"/>
    <cellStyle name="Nota 3 4 3 5 4" xfId="20918"/>
    <cellStyle name="Nota 3 4 3 5 5" xfId="24791"/>
    <cellStyle name="Nota 3 4 3 5 6" xfId="22576"/>
    <cellStyle name="Nota 3 4 3 5 7" xfId="24985"/>
    <cellStyle name="Nota 3 4 3 5 8" xfId="32143"/>
    <cellStyle name="Nota 3 4 3 5 9" xfId="35818"/>
    <cellStyle name="Nota 3 4 3 6" xfId="5012"/>
    <cellStyle name="Nota 3 4 3 6 2" xfId="7578"/>
    <cellStyle name="Nota 3 4 3 6 2 2" xfId="16731"/>
    <cellStyle name="Nota 3 4 3 6 2 3" xfId="23712"/>
    <cellStyle name="Nota 3 4 3 6 2 4" xfId="30556"/>
    <cellStyle name="Nota 3 4 3 6 2 5" xfId="34506"/>
    <cellStyle name="Nota 3 4 3 6 2 6" xfId="38058"/>
    <cellStyle name="Nota 3 4 3 6 2 7" xfId="40016"/>
    <cellStyle name="Nota 3 4 3 6 3" xfId="14166"/>
    <cellStyle name="Nota 3 4 3 6 4" xfId="21164"/>
    <cellStyle name="Nota 3 4 3 6 5" xfId="15488"/>
    <cellStyle name="Nota 3 4 3 6 6" xfId="26784"/>
    <cellStyle name="Nota 3 4 3 6 7" xfId="32058"/>
    <cellStyle name="Nota 3 4 3 6 8" xfId="35736"/>
    <cellStyle name="Nota 3 4 3 6 9" xfId="38647"/>
    <cellStyle name="Nota 3 4 3 7" xfId="7573"/>
    <cellStyle name="Nota 3 4 3 7 2" xfId="16726"/>
    <cellStyle name="Nota 3 4 3 7 3" xfId="23707"/>
    <cellStyle name="Nota 3 4 3 7 4" xfId="30551"/>
    <cellStyle name="Nota 3 4 3 7 5" xfId="34501"/>
    <cellStyle name="Nota 3 4 3 7 6" xfId="38053"/>
    <cellStyle name="Nota 3 4 3 7 7" xfId="40011"/>
    <cellStyle name="Nota 3 4 3 8" xfId="11546"/>
    <cellStyle name="Nota 3 4 3 9" xfId="18549"/>
    <cellStyle name="Nota 3 4 4" xfId="2416"/>
    <cellStyle name="Nota 3 4 4 10" xfId="25340"/>
    <cellStyle name="Nota 3 4 4 11" xfId="28912"/>
    <cellStyle name="Nota 3 4 4 12" xfId="30123"/>
    <cellStyle name="Nota 3 4 4 13" xfId="34099"/>
    <cellStyle name="Nota 3 4 4 14" xfId="37661"/>
    <cellStyle name="Nota 3 4 4 2" xfId="2816"/>
    <cellStyle name="Nota 3 4 4 2 2" xfId="7580"/>
    <cellStyle name="Nota 3 4 4 2 2 2" xfId="16733"/>
    <cellStyle name="Nota 3 4 4 2 2 3" xfId="23714"/>
    <cellStyle name="Nota 3 4 4 2 2 4" xfId="30558"/>
    <cellStyle name="Nota 3 4 4 2 2 5" xfId="34508"/>
    <cellStyle name="Nota 3 4 4 2 2 6" xfId="38060"/>
    <cellStyle name="Nota 3 4 4 2 2 7" xfId="40018"/>
    <cellStyle name="Nota 3 4 4 2 3" xfId="11970"/>
    <cellStyle name="Nota 3 4 4 2 4" xfId="18973"/>
    <cellStyle name="Nota 3 4 4 2 5" xfId="19511"/>
    <cellStyle name="Nota 3 4 4 2 6" xfId="29119"/>
    <cellStyle name="Nota 3 4 4 2 7" xfId="29926"/>
    <cellStyle name="Nota 3 4 4 2 8" xfId="33901"/>
    <cellStyle name="Nota 3 4 4 2 9" xfId="37463"/>
    <cellStyle name="Nota 3 4 4 3" xfId="4098"/>
    <cellStyle name="Nota 3 4 4 3 2" xfId="7581"/>
    <cellStyle name="Nota 3 4 4 3 2 2" xfId="16734"/>
    <cellStyle name="Nota 3 4 4 3 2 3" xfId="23715"/>
    <cellStyle name="Nota 3 4 4 3 2 4" xfId="30559"/>
    <cellStyle name="Nota 3 4 4 3 2 5" xfId="34509"/>
    <cellStyle name="Nota 3 4 4 3 2 6" xfId="38061"/>
    <cellStyle name="Nota 3 4 4 3 2 7" xfId="40019"/>
    <cellStyle name="Nota 3 4 4 3 3" xfId="13252"/>
    <cellStyle name="Nota 3 4 4 3 4" xfId="20250"/>
    <cellStyle name="Nota 3 4 4 3 5" xfId="9344"/>
    <cellStyle name="Nota 3 4 4 3 6" xfId="28132"/>
    <cellStyle name="Nota 3 4 4 3 7" xfId="24286"/>
    <cellStyle name="Nota 3 4 4 3 8" xfId="33420"/>
    <cellStyle name="Nota 3 4 4 3 9" xfId="37095"/>
    <cellStyle name="Nota 3 4 4 4" xfId="4536"/>
    <cellStyle name="Nota 3 4 4 4 2" xfId="7582"/>
    <cellStyle name="Nota 3 4 4 4 2 2" xfId="16735"/>
    <cellStyle name="Nota 3 4 4 4 2 3" xfId="23716"/>
    <cellStyle name="Nota 3 4 4 4 2 4" xfId="30560"/>
    <cellStyle name="Nota 3 4 4 4 2 5" xfId="34510"/>
    <cellStyle name="Nota 3 4 4 4 2 6" xfId="38062"/>
    <cellStyle name="Nota 3 4 4 4 2 7" xfId="40020"/>
    <cellStyle name="Nota 3 4 4 4 3" xfId="13690"/>
    <cellStyle name="Nota 3 4 4 4 4" xfId="20688"/>
    <cellStyle name="Nota 3 4 4 4 5" xfId="24249"/>
    <cellStyle name="Nota 3 4 4 4 6" xfId="26713"/>
    <cellStyle name="Nota 3 4 4 4 7" xfId="21231"/>
    <cellStyle name="Nota 3 4 4 4 8" xfId="32246"/>
    <cellStyle name="Nota 3 4 4 4 9" xfId="35921"/>
    <cellStyle name="Nota 3 4 4 5" xfId="4790"/>
    <cellStyle name="Nota 3 4 4 5 2" xfId="7583"/>
    <cellStyle name="Nota 3 4 4 5 2 2" xfId="16736"/>
    <cellStyle name="Nota 3 4 4 5 2 3" xfId="23717"/>
    <cellStyle name="Nota 3 4 4 5 2 4" xfId="30561"/>
    <cellStyle name="Nota 3 4 4 5 2 5" xfId="34511"/>
    <cellStyle name="Nota 3 4 4 5 2 6" xfId="38063"/>
    <cellStyle name="Nota 3 4 4 5 2 7" xfId="40021"/>
    <cellStyle name="Nota 3 4 4 5 3" xfId="13944"/>
    <cellStyle name="Nota 3 4 4 5 4" xfId="20942"/>
    <cellStyle name="Nota 3 4 4 5 5" xfId="24794"/>
    <cellStyle name="Nota 3 4 4 5 6" xfId="24999"/>
    <cellStyle name="Nota 3 4 4 5 7" xfId="17141"/>
    <cellStyle name="Nota 3 4 4 5 8" xfId="32132"/>
    <cellStyle name="Nota 3 4 4 5 9" xfId="35807"/>
    <cellStyle name="Nota 3 4 4 6" xfId="5036"/>
    <cellStyle name="Nota 3 4 4 6 2" xfId="7584"/>
    <cellStyle name="Nota 3 4 4 6 2 2" xfId="16737"/>
    <cellStyle name="Nota 3 4 4 6 2 3" xfId="23718"/>
    <cellStyle name="Nota 3 4 4 6 2 4" xfId="30562"/>
    <cellStyle name="Nota 3 4 4 6 2 5" xfId="34512"/>
    <cellStyle name="Nota 3 4 4 6 2 6" xfId="38064"/>
    <cellStyle name="Nota 3 4 4 6 2 7" xfId="40022"/>
    <cellStyle name="Nota 3 4 4 6 3" xfId="14190"/>
    <cellStyle name="Nota 3 4 4 6 4" xfId="21188"/>
    <cellStyle name="Nota 3 4 4 6 5" xfId="27321"/>
    <cellStyle name="Nota 3 4 4 6 6" xfId="26792"/>
    <cellStyle name="Nota 3 4 4 6 7" xfId="32082"/>
    <cellStyle name="Nota 3 4 4 6 8" xfId="35760"/>
    <cellStyle name="Nota 3 4 4 6 9" xfId="38671"/>
    <cellStyle name="Nota 3 4 4 7" xfId="7579"/>
    <cellStyle name="Nota 3 4 4 7 2" xfId="16732"/>
    <cellStyle name="Nota 3 4 4 7 3" xfId="23713"/>
    <cellStyle name="Nota 3 4 4 7 4" xfId="30557"/>
    <cellStyle name="Nota 3 4 4 7 5" xfId="34507"/>
    <cellStyle name="Nota 3 4 4 7 6" xfId="38059"/>
    <cellStyle name="Nota 3 4 4 7 7" xfId="40017"/>
    <cellStyle name="Nota 3 4 4 8" xfId="11570"/>
    <cellStyle name="Nota 3 4 4 9" xfId="18573"/>
    <cellStyle name="Nota 3 4 5" xfId="2618"/>
    <cellStyle name="Nota 3 4 5 10" xfId="26277"/>
    <cellStyle name="Nota 3 4 5 11" xfId="30021"/>
    <cellStyle name="Nota 3 4 5 12" xfId="33997"/>
    <cellStyle name="Nota 3 4 5 13" xfId="37559"/>
    <cellStyle name="Nota 3 4 5 2" xfId="3907"/>
    <cellStyle name="Nota 3 4 5 2 2" xfId="7586"/>
    <cellStyle name="Nota 3 4 5 2 2 2" xfId="16739"/>
    <cellStyle name="Nota 3 4 5 2 2 3" xfId="23720"/>
    <cellStyle name="Nota 3 4 5 2 2 4" xfId="30564"/>
    <cellStyle name="Nota 3 4 5 2 2 5" xfId="34514"/>
    <cellStyle name="Nota 3 4 5 2 2 6" xfId="38066"/>
    <cellStyle name="Nota 3 4 5 2 2 7" xfId="40024"/>
    <cellStyle name="Nota 3 4 5 2 3" xfId="13061"/>
    <cellStyle name="Nota 3 4 5 2 4" xfId="20059"/>
    <cellStyle name="Nota 3 4 5 2 5" xfId="18000"/>
    <cellStyle name="Nota 3 4 5 2 6" xfId="26612"/>
    <cellStyle name="Nota 3 4 5 2 7" xfId="25618"/>
    <cellStyle name="Nota 3 4 5 2 8" xfId="25723"/>
    <cellStyle name="Nota 3 4 5 2 9" xfId="34849"/>
    <cellStyle name="Nota 3 4 5 3" xfId="4348"/>
    <cellStyle name="Nota 3 4 5 3 2" xfId="7587"/>
    <cellStyle name="Nota 3 4 5 3 2 2" xfId="16740"/>
    <cellStyle name="Nota 3 4 5 3 2 3" xfId="23721"/>
    <cellStyle name="Nota 3 4 5 3 2 4" xfId="30565"/>
    <cellStyle name="Nota 3 4 5 3 2 5" xfId="34515"/>
    <cellStyle name="Nota 3 4 5 3 2 6" xfId="38067"/>
    <cellStyle name="Nota 3 4 5 3 2 7" xfId="40025"/>
    <cellStyle name="Nota 3 4 5 3 3" xfId="13502"/>
    <cellStyle name="Nota 3 4 5 3 4" xfId="20500"/>
    <cellStyle name="Nota 3 4 5 3 5" xfId="24236"/>
    <cellStyle name="Nota 3 4 5 3 6" xfId="26688"/>
    <cellStyle name="Nota 3 4 5 3 7" xfId="17518"/>
    <cellStyle name="Nota 3 4 5 3 8" xfId="23333"/>
    <cellStyle name="Nota 3 4 5 3 9" xfId="24534"/>
    <cellStyle name="Nota 3 4 5 4" xfId="4603"/>
    <cellStyle name="Nota 3 4 5 4 2" xfId="7588"/>
    <cellStyle name="Nota 3 4 5 4 2 2" xfId="16741"/>
    <cellStyle name="Nota 3 4 5 4 2 3" xfId="23722"/>
    <cellStyle name="Nota 3 4 5 4 2 4" xfId="30566"/>
    <cellStyle name="Nota 3 4 5 4 2 5" xfId="34516"/>
    <cellStyle name="Nota 3 4 5 4 2 6" xfId="38068"/>
    <cellStyle name="Nota 3 4 5 4 2 7" xfId="40026"/>
    <cellStyle name="Nota 3 4 5 4 3" xfId="13757"/>
    <cellStyle name="Nota 3 4 5 4 4" xfId="20755"/>
    <cellStyle name="Nota 3 4 5 4 5" xfId="27534"/>
    <cellStyle name="Nota 3 4 5 4 6" xfId="25122"/>
    <cellStyle name="Nota 3 4 5 4 7" xfId="18070"/>
    <cellStyle name="Nota 3 4 5 4 8" xfId="31875"/>
    <cellStyle name="Nota 3 4 5 4 9" xfId="35529"/>
    <cellStyle name="Nota 3 4 5 5" xfId="4850"/>
    <cellStyle name="Nota 3 4 5 5 2" xfId="7589"/>
    <cellStyle name="Nota 3 4 5 5 2 2" xfId="16742"/>
    <cellStyle name="Nota 3 4 5 5 2 3" xfId="23723"/>
    <cellStyle name="Nota 3 4 5 5 2 4" xfId="30567"/>
    <cellStyle name="Nota 3 4 5 5 2 5" xfId="34517"/>
    <cellStyle name="Nota 3 4 5 5 2 6" xfId="38069"/>
    <cellStyle name="Nota 3 4 5 5 2 7" xfId="40027"/>
    <cellStyle name="Nota 3 4 5 5 3" xfId="14004"/>
    <cellStyle name="Nota 3 4 5 5 4" xfId="21002"/>
    <cellStyle name="Nota 3 4 5 5 5" xfId="27410"/>
    <cellStyle name="Nota 3 4 5 5 6" xfId="24095"/>
    <cellStyle name="Nota 3 4 5 5 7" xfId="21314"/>
    <cellStyle name="Nota 3 4 5 5 8" xfId="18092"/>
    <cellStyle name="Nota 3 4 5 5 9" xfId="33713"/>
    <cellStyle name="Nota 3 4 5 6" xfId="7585"/>
    <cellStyle name="Nota 3 4 5 6 2" xfId="16738"/>
    <cellStyle name="Nota 3 4 5 6 3" xfId="23719"/>
    <cellStyle name="Nota 3 4 5 6 4" xfId="30563"/>
    <cellStyle name="Nota 3 4 5 6 5" xfId="34513"/>
    <cellStyle name="Nota 3 4 5 6 6" xfId="38065"/>
    <cellStyle name="Nota 3 4 5 6 7" xfId="40023"/>
    <cellStyle name="Nota 3 4 5 7" xfId="11772"/>
    <cellStyle name="Nota 3 4 5 8" xfId="18775"/>
    <cellStyle name="Nota 3 4 5 9" xfId="17157"/>
    <cellStyle name="Nota 3 4 6" xfId="2213"/>
    <cellStyle name="Nota 3 4 6 2" xfId="7590"/>
    <cellStyle name="Nota 3 4 6 2 2" xfId="16743"/>
    <cellStyle name="Nota 3 4 6 2 3" xfId="23724"/>
    <cellStyle name="Nota 3 4 6 2 4" xfId="30568"/>
    <cellStyle name="Nota 3 4 6 2 5" xfId="34518"/>
    <cellStyle name="Nota 3 4 6 2 6" xfId="38070"/>
    <cellStyle name="Nota 3 4 6 2 7" xfId="40028"/>
    <cellStyle name="Nota 3 4 6 3" xfId="11367"/>
    <cellStyle name="Nota 3 4 6 4" xfId="18370"/>
    <cellStyle name="Nota 3 4 6 5" xfId="21329"/>
    <cellStyle name="Nota 3 4 6 6" xfId="26097"/>
    <cellStyle name="Nota 3 4 6 7" xfId="30223"/>
    <cellStyle name="Nota 3 4 6 8" xfId="27827"/>
    <cellStyle name="Nota 3 4 6 9" xfId="17041"/>
    <cellStyle name="Nota 3 4 7" xfId="10319"/>
    <cellStyle name="Nota 3 4 8" xfId="10084"/>
    <cellStyle name="Nota 3 4 9" xfId="25854"/>
    <cellStyle name="Nota 3 5" xfId="1166"/>
    <cellStyle name="Nota 3 5 10" xfId="4326"/>
    <cellStyle name="Nota 3 5 10 2" xfId="7591"/>
    <cellStyle name="Nota 3 5 10 2 2" xfId="16744"/>
    <cellStyle name="Nota 3 5 10 2 3" xfId="23725"/>
    <cellStyle name="Nota 3 5 10 2 4" xfId="30569"/>
    <cellStyle name="Nota 3 5 10 2 5" xfId="34519"/>
    <cellStyle name="Nota 3 5 10 2 6" xfId="38071"/>
    <cellStyle name="Nota 3 5 10 2 7" xfId="40029"/>
    <cellStyle name="Nota 3 5 10 3" xfId="13480"/>
    <cellStyle name="Nota 3 5 10 4" xfId="20478"/>
    <cellStyle name="Nota 3 5 10 5" xfId="27670"/>
    <cellStyle name="Nota 3 5 10 6" xfId="26686"/>
    <cellStyle name="Nota 3 5 10 7" xfId="28200"/>
    <cellStyle name="Nota 3 5 10 8" xfId="31168"/>
    <cellStyle name="Nota 3 5 10 9" xfId="35033"/>
    <cellStyle name="Nota 3 5 11" xfId="2229"/>
    <cellStyle name="Nota 3 5 11 2" xfId="7592"/>
    <cellStyle name="Nota 3 5 11 2 2" xfId="16745"/>
    <cellStyle name="Nota 3 5 11 2 3" xfId="23726"/>
    <cellStyle name="Nota 3 5 11 2 4" xfId="30570"/>
    <cellStyle name="Nota 3 5 11 2 5" xfId="34520"/>
    <cellStyle name="Nota 3 5 11 2 6" xfId="38072"/>
    <cellStyle name="Nota 3 5 11 2 7" xfId="40030"/>
    <cellStyle name="Nota 3 5 11 3" xfId="11383"/>
    <cellStyle name="Nota 3 5 11 4" xfId="18386"/>
    <cellStyle name="Nota 3 5 11 5" xfId="17473"/>
    <cellStyle name="Nota 3 5 11 6" xfId="17152"/>
    <cellStyle name="Nota 3 5 11 7" xfId="30215"/>
    <cellStyle name="Nota 3 5 11 8" xfId="31461"/>
    <cellStyle name="Nota 3 5 11 9" xfId="35170"/>
    <cellStyle name="Nota 3 5 12" xfId="10320"/>
    <cellStyle name="Nota 3 5 13" xfId="17261"/>
    <cellStyle name="Nota 3 5 14" xfId="25421"/>
    <cellStyle name="Nota 3 5 15" xfId="25131"/>
    <cellStyle name="Nota 3 5 16" xfId="35074"/>
    <cellStyle name="Nota 3 5 17" xfId="38410"/>
    <cellStyle name="Nota 3 5 2" xfId="2352"/>
    <cellStyle name="Nota 3 5 2 10" xfId="9674"/>
    <cellStyle name="Nota 3 5 2 11" xfId="26147"/>
    <cellStyle name="Nota 3 5 2 12" xfId="30155"/>
    <cellStyle name="Nota 3 5 2 13" xfId="34131"/>
    <cellStyle name="Nota 3 5 2 14" xfId="37693"/>
    <cellStyle name="Nota 3 5 2 2" xfId="2752"/>
    <cellStyle name="Nota 3 5 2 2 2" xfId="7594"/>
    <cellStyle name="Nota 3 5 2 2 2 2" xfId="16747"/>
    <cellStyle name="Nota 3 5 2 2 2 3" xfId="23728"/>
    <cellStyle name="Nota 3 5 2 2 2 4" xfId="30572"/>
    <cellStyle name="Nota 3 5 2 2 2 5" xfId="34522"/>
    <cellStyle name="Nota 3 5 2 2 2 6" xfId="38074"/>
    <cellStyle name="Nota 3 5 2 2 2 7" xfId="40032"/>
    <cellStyle name="Nota 3 5 2 2 3" xfId="11906"/>
    <cellStyle name="Nota 3 5 2 2 4" xfId="18909"/>
    <cellStyle name="Nota 3 5 2 2 5" xfId="23988"/>
    <cellStyle name="Nota 3 5 2 2 6" xfId="26335"/>
    <cellStyle name="Nota 3 5 2 2 7" xfId="25918"/>
    <cellStyle name="Nota 3 5 2 2 8" xfId="33934"/>
    <cellStyle name="Nota 3 5 2 2 9" xfId="37496"/>
    <cellStyle name="Nota 3 5 2 3" xfId="4034"/>
    <cellStyle name="Nota 3 5 2 3 2" xfId="7595"/>
    <cellStyle name="Nota 3 5 2 3 2 2" xfId="16748"/>
    <cellStyle name="Nota 3 5 2 3 2 3" xfId="23729"/>
    <cellStyle name="Nota 3 5 2 3 2 4" xfId="30573"/>
    <cellStyle name="Nota 3 5 2 3 2 5" xfId="34523"/>
    <cellStyle name="Nota 3 5 2 3 2 6" xfId="38075"/>
    <cellStyle name="Nota 3 5 2 3 2 7" xfId="40033"/>
    <cellStyle name="Nota 3 5 2 3 3" xfId="13188"/>
    <cellStyle name="Nota 3 5 2 3 4" xfId="20186"/>
    <cellStyle name="Nota 3 5 2 3 5" xfId="27814"/>
    <cellStyle name="Nota 3 5 2 3 6" xfId="9347"/>
    <cellStyle name="Nota 3 5 2 3 7" xfId="17778"/>
    <cellStyle name="Nota 3 5 2 3 8" xfId="31670"/>
    <cellStyle name="Nota 3 5 2 3 9" xfId="35350"/>
    <cellStyle name="Nota 3 5 2 4" xfId="4472"/>
    <cellStyle name="Nota 3 5 2 4 2" xfId="7596"/>
    <cellStyle name="Nota 3 5 2 4 2 2" xfId="16749"/>
    <cellStyle name="Nota 3 5 2 4 2 3" xfId="23730"/>
    <cellStyle name="Nota 3 5 2 4 2 4" xfId="30574"/>
    <cellStyle name="Nota 3 5 2 4 2 5" xfId="34524"/>
    <cellStyle name="Nota 3 5 2 4 2 6" xfId="38076"/>
    <cellStyle name="Nota 3 5 2 4 2 7" xfId="40034"/>
    <cellStyle name="Nota 3 5 2 4 3" xfId="13626"/>
    <cellStyle name="Nota 3 5 2 4 4" xfId="20624"/>
    <cellStyle name="Nota 3 5 2 4 5" xfId="24240"/>
    <cellStyle name="Nota 3 5 2 4 6" xfId="18219"/>
    <cellStyle name="Nota 3 5 2 4 7" xfId="28960"/>
    <cellStyle name="Nota 3 5 2 4 8" xfId="32274"/>
    <cellStyle name="Nota 3 5 2 4 9" xfId="35949"/>
    <cellStyle name="Nota 3 5 2 5" xfId="4726"/>
    <cellStyle name="Nota 3 5 2 5 2" xfId="7597"/>
    <cellStyle name="Nota 3 5 2 5 2 2" xfId="16750"/>
    <cellStyle name="Nota 3 5 2 5 2 3" xfId="23731"/>
    <cellStyle name="Nota 3 5 2 5 2 4" xfId="30575"/>
    <cellStyle name="Nota 3 5 2 5 2 5" xfId="34525"/>
    <cellStyle name="Nota 3 5 2 5 2 6" xfId="38077"/>
    <cellStyle name="Nota 3 5 2 5 2 7" xfId="40035"/>
    <cellStyle name="Nota 3 5 2 5 3" xfId="13880"/>
    <cellStyle name="Nota 3 5 2 5 4" xfId="20878"/>
    <cellStyle name="Nota 3 5 2 5 5" xfId="24785"/>
    <cellStyle name="Nota 3 5 2 5 6" xfId="24338"/>
    <cellStyle name="Nota 3 5 2 5 7" xfId="24335"/>
    <cellStyle name="Nota 3 5 2 5 8" xfId="31789"/>
    <cellStyle name="Nota 3 5 2 5 9" xfId="35469"/>
    <cellStyle name="Nota 3 5 2 6" xfId="4972"/>
    <cellStyle name="Nota 3 5 2 6 2" xfId="7598"/>
    <cellStyle name="Nota 3 5 2 6 2 2" xfId="16751"/>
    <cellStyle name="Nota 3 5 2 6 2 3" xfId="23732"/>
    <cellStyle name="Nota 3 5 2 6 2 4" xfId="30576"/>
    <cellStyle name="Nota 3 5 2 6 2 5" xfId="34526"/>
    <cellStyle name="Nota 3 5 2 6 2 6" xfId="38078"/>
    <cellStyle name="Nota 3 5 2 6 2 7" xfId="40036"/>
    <cellStyle name="Nota 3 5 2 6 3" xfId="14126"/>
    <cellStyle name="Nota 3 5 2 6 4" xfId="21124"/>
    <cellStyle name="Nota 3 5 2 6 5" xfId="27353"/>
    <cellStyle name="Nota 3 5 2 6 6" xfId="17196"/>
    <cellStyle name="Nota 3 5 2 6 7" xfId="32018"/>
    <cellStyle name="Nota 3 5 2 6 8" xfId="35696"/>
    <cellStyle name="Nota 3 5 2 6 9" xfId="38607"/>
    <cellStyle name="Nota 3 5 2 7" xfId="7593"/>
    <cellStyle name="Nota 3 5 2 7 2" xfId="16746"/>
    <cellStyle name="Nota 3 5 2 7 3" xfId="23727"/>
    <cellStyle name="Nota 3 5 2 7 4" xfId="30571"/>
    <cellStyle name="Nota 3 5 2 7 5" xfId="34521"/>
    <cellStyle name="Nota 3 5 2 7 6" xfId="38073"/>
    <cellStyle name="Nota 3 5 2 7 7" xfId="40031"/>
    <cellStyle name="Nota 3 5 2 8" xfId="11506"/>
    <cellStyle name="Nota 3 5 2 9" xfId="18509"/>
    <cellStyle name="Nota 3 5 3" xfId="2380"/>
    <cellStyle name="Nota 3 5 3 10" xfId="18012"/>
    <cellStyle name="Nota 3 5 3 11" xfId="26164"/>
    <cellStyle name="Nota 3 5 3 12" xfId="18003"/>
    <cellStyle name="Nota 3 5 3 13" xfId="25775"/>
    <cellStyle name="Nota 3 5 3 14" xfId="34961"/>
    <cellStyle name="Nota 3 5 3 2" xfId="2780"/>
    <cellStyle name="Nota 3 5 3 2 2" xfId="7600"/>
    <cellStyle name="Nota 3 5 3 2 2 2" xfId="16753"/>
    <cellStyle name="Nota 3 5 3 2 2 3" xfId="23734"/>
    <cellStyle name="Nota 3 5 3 2 2 4" xfId="30578"/>
    <cellStyle name="Nota 3 5 3 2 2 5" xfId="34528"/>
    <cellStyle name="Nota 3 5 3 2 2 6" xfId="38080"/>
    <cellStyle name="Nota 3 5 3 2 2 7" xfId="40038"/>
    <cellStyle name="Nota 3 5 3 2 3" xfId="11934"/>
    <cellStyle name="Nota 3 5 3 2 4" xfId="18937"/>
    <cellStyle name="Nota 3 5 3 2 5" xfId="28389"/>
    <cellStyle name="Nota 3 5 3 2 6" xfId="26344"/>
    <cellStyle name="Nota 3 5 3 2 7" xfId="22697"/>
    <cellStyle name="Nota 3 5 3 2 8" xfId="21299"/>
    <cellStyle name="Nota 3 5 3 2 9" xfId="18039"/>
    <cellStyle name="Nota 3 5 3 3" xfId="4062"/>
    <cellStyle name="Nota 3 5 3 3 2" xfId="7601"/>
    <cellStyle name="Nota 3 5 3 3 2 2" xfId="16754"/>
    <cellStyle name="Nota 3 5 3 3 2 3" xfId="23735"/>
    <cellStyle name="Nota 3 5 3 3 2 4" xfId="30579"/>
    <cellStyle name="Nota 3 5 3 3 2 5" xfId="34529"/>
    <cellStyle name="Nota 3 5 3 3 2 6" xfId="38081"/>
    <cellStyle name="Nota 3 5 3 3 2 7" xfId="40039"/>
    <cellStyle name="Nota 3 5 3 3 3" xfId="13216"/>
    <cellStyle name="Nota 3 5 3 3 4" xfId="20214"/>
    <cellStyle name="Nota 3 5 3 3 5" xfId="27800"/>
    <cellStyle name="Nota 3 5 3 3 6" xfId="23371"/>
    <cellStyle name="Nota 3 5 3 3 7" xfId="28729"/>
    <cellStyle name="Nota 3 5 3 3 8" xfId="31156"/>
    <cellStyle name="Nota 3 5 3 3 9" xfId="35029"/>
    <cellStyle name="Nota 3 5 3 4" xfId="4500"/>
    <cellStyle name="Nota 3 5 3 4 2" xfId="7602"/>
    <cellStyle name="Nota 3 5 3 4 2 2" xfId="16755"/>
    <cellStyle name="Nota 3 5 3 4 2 3" xfId="23736"/>
    <cellStyle name="Nota 3 5 3 4 2 4" xfId="30580"/>
    <cellStyle name="Nota 3 5 3 4 2 5" xfId="34530"/>
    <cellStyle name="Nota 3 5 3 4 2 6" xfId="38082"/>
    <cellStyle name="Nota 3 5 3 4 2 7" xfId="40040"/>
    <cellStyle name="Nota 3 5 3 4 3" xfId="13654"/>
    <cellStyle name="Nota 3 5 3 4 4" xfId="20652"/>
    <cellStyle name="Nota 3 5 3 4 5" xfId="24756"/>
    <cellStyle name="Nota 3 5 3 4 6" xfId="19755"/>
    <cellStyle name="Nota 3 5 3 4 7" xfId="24968"/>
    <cellStyle name="Nota 3 5 3 4 8" xfId="32265"/>
    <cellStyle name="Nota 3 5 3 4 9" xfId="35940"/>
    <cellStyle name="Nota 3 5 3 5" xfId="4754"/>
    <cellStyle name="Nota 3 5 3 5 2" xfId="7603"/>
    <cellStyle name="Nota 3 5 3 5 2 2" xfId="16756"/>
    <cellStyle name="Nota 3 5 3 5 2 3" xfId="23737"/>
    <cellStyle name="Nota 3 5 3 5 2 4" xfId="30581"/>
    <cellStyle name="Nota 3 5 3 5 2 5" xfId="34531"/>
    <cellStyle name="Nota 3 5 3 5 2 6" xfId="38083"/>
    <cellStyle name="Nota 3 5 3 5 2 7" xfId="40041"/>
    <cellStyle name="Nota 3 5 3 5 3" xfId="13908"/>
    <cellStyle name="Nota 3 5 3 5 4" xfId="20906"/>
    <cellStyle name="Nota 3 5 3 5 5" xfId="27461"/>
    <cellStyle name="Nota 3 5 3 5 6" xfId="25252"/>
    <cellStyle name="Nota 3 5 3 5 7" xfId="24984"/>
    <cellStyle name="Nota 3 5 3 5 8" xfId="25407"/>
    <cellStyle name="Nota 3 5 3 5 9" xfId="35060"/>
    <cellStyle name="Nota 3 5 3 6" xfId="5000"/>
    <cellStyle name="Nota 3 5 3 6 2" xfId="7604"/>
    <cellStyle name="Nota 3 5 3 6 2 2" xfId="16757"/>
    <cellStyle name="Nota 3 5 3 6 2 3" xfId="23738"/>
    <cellStyle name="Nota 3 5 3 6 2 4" xfId="30582"/>
    <cellStyle name="Nota 3 5 3 6 2 5" xfId="34532"/>
    <cellStyle name="Nota 3 5 3 6 2 6" xfId="38084"/>
    <cellStyle name="Nota 3 5 3 6 2 7" xfId="40042"/>
    <cellStyle name="Nota 3 5 3 6 3" xfId="14154"/>
    <cellStyle name="Nota 3 5 3 6 4" xfId="21152"/>
    <cellStyle name="Nota 3 5 3 6 5" xfId="24821"/>
    <cellStyle name="Nota 3 5 3 6 6" xfId="29305"/>
    <cellStyle name="Nota 3 5 3 6 7" xfId="32046"/>
    <cellStyle name="Nota 3 5 3 6 8" xfId="35724"/>
    <cellStyle name="Nota 3 5 3 6 9" xfId="38635"/>
    <cellStyle name="Nota 3 5 3 7" xfId="7599"/>
    <cellStyle name="Nota 3 5 3 7 2" xfId="16752"/>
    <cellStyle name="Nota 3 5 3 7 3" xfId="23733"/>
    <cellStyle name="Nota 3 5 3 7 4" xfId="30577"/>
    <cellStyle name="Nota 3 5 3 7 5" xfId="34527"/>
    <cellStyle name="Nota 3 5 3 7 6" xfId="38079"/>
    <cellStyle name="Nota 3 5 3 7 7" xfId="40037"/>
    <cellStyle name="Nota 3 5 3 8" xfId="11534"/>
    <cellStyle name="Nota 3 5 3 9" xfId="18537"/>
    <cellStyle name="Nota 3 5 4" xfId="2404"/>
    <cellStyle name="Nota 3 5 4 10" xfId="25312"/>
    <cellStyle name="Nota 3 5 4 11" xfId="23009"/>
    <cellStyle name="Nota 3 5 4 12" xfId="30128"/>
    <cellStyle name="Nota 3 5 4 13" xfId="34097"/>
    <cellStyle name="Nota 3 5 4 14" xfId="37659"/>
    <cellStyle name="Nota 3 5 4 2" xfId="2804"/>
    <cellStyle name="Nota 3 5 4 2 2" xfId="7606"/>
    <cellStyle name="Nota 3 5 4 2 2 2" xfId="16759"/>
    <cellStyle name="Nota 3 5 4 2 2 3" xfId="23740"/>
    <cellStyle name="Nota 3 5 4 2 2 4" xfId="30584"/>
    <cellStyle name="Nota 3 5 4 2 2 5" xfId="34534"/>
    <cellStyle name="Nota 3 5 4 2 2 6" xfId="38086"/>
    <cellStyle name="Nota 3 5 4 2 2 7" xfId="40044"/>
    <cellStyle name="Nota 3 5 4 2 3" xfId="11958"/>
    <cellStyle name="Nota 3 5 4 2 4" xfId="18961"/>
    <cellStyle name="Nota 3 5 4 2 5" xfId="24648"/>
    <cellStyle name="Nota 3 5 4 2 6" xfId="17695"/>
    <cellStyle name="Nota 3 5 4 2 7" xfId="20041"/>
    <cellStyle name="Nota 3 5 4 2 8" xfId="22901"/>
    <cellStyle name="Nota 3 5 4 2 9" xfId="31429"/>
    <cellStyle name="Nota 3 5 4 3" xfId="4086"/>
    <cellStyle name="Nota 3 5 4 3 2" xfId="7607"/>
    <cellStyle name="Nota 3 5 4 3 2 2" xfId="16760"/>
    <cellStyle name="Nota 3 5 4 3 2 3" xfId="23741"/>
    <cellStyle name="Nota 3 5 4 3 2 4" xfId="30585"/>
    <cellStyle name="Nota 3 5 4 3 2 5" xfId="34535"/>
    <cellStyle name="Nota 3 5 4 3 2 6" xfId="38087"/>
    <cellStyle name="Nota 3 5 4 3 2 7" xfId="40045"/>
    <cellStyle name="Nota 3 5 4 3 3" xfId="13240"/>
    <cellStyle name="Nota 3 5 4 3 4" xfId="20238"/>
    <cellStyle name="Nota 3 5 4 3 5" xfId="27788"/>
    <cellStyle name="Nota 3 5 4 3 6" xfId="17087"/>
    <cellStyle name="Nota 3 5 4 3 7" xfId="25604"/>
    <cellStyle name="Nota 3 5 4 3 8" xfId="33425"/>
    <cellStyle name="Nota 3 5 4 3 9" xfId="37100"/>
    <cellStyle name="Nota 3 5 4 4" xfId="4524"/>
    <cellStyle name="Nota 3 5 4 4 2" xfId="7608"/>
    <cellStyle name="Nota 3 5 4 4 2 2" xfId="16761"/>
    <cellStyle name="Nota 3 5 4 4 2 3" xfId="23742"/>
    <cellStyle name="Nota 3 5 4 4 2 4" xfId="30586"/>
    <cellStyle name="Nota 3 5 4 4 2 5" xfId="34536"/>
    <cellStyle name="Nota 3 5 4 4 2 6" xfId="38088"/>
    <cellStyle name="Nota 3 5 4 4 2 7" xfId="40046"/>
    <cellStyle name="Nota 3 5 4 4 3" xfId="13678"/>
    <cellStyle name="Nota 3 5 4 4 4" xfId="20676"/>
    <cellStyle name="Nota 3 5 4 4 5" xfId="27571"/>
    <cellStyle name="Nota 3 5 4 4 6" xfId="9956"/>
    <cellStyle name="Nota 3 5 4 4 7" xfId="26847"/>
    <cellStyle name="Nota 3 5 4 4 8" xfId="25831"/>
    <cellStyle name="Nota 3 5 4 4 9" xfId="22686"/>
    <cellStyle name="Nota 3 5 4 5" xfId="4778"/>
    <cellStyle name="Nota 3 5 4 5 2" xfId="7609"/>
    <cellStyle name="Nota 3 5 4 5 2 2" xfId="16762"/>
    <cellStyle name="Nota 3 5 4 5 2 3" xfId="23743"/>
    <cellStyle name="Nota 3 5 4 5 2 4" xfId="30587"/>
    <cellStyle name="Nota 3 5 4 5 2 5" xfId="34537"/>
    <cellStyle name="Nota 3 5 4 5 2 6" xfId="38089"/>
    <cellStyle name="Nota 3 5 4 5 2 7" xfId="40047"/>
    <cellStyle name="Nota 3 5 4 5 3" xfId="13932"/>
    <cellStyle name="Nota 3 5 4 5 4" xfId="20930"/>
    <cellStyle name="Nota 3 5 4 5 5" xfId="27449"/>
    <cellStyle name="Nota 3 5 4 5 6" xfId="26755"/>
    <cellStyle name="Nota 3 5 4 5 7" xfId="10113"/>
    <cellStyle name="Nota 3 5 4 5 8" xfId="31793"/>
    <cellStyle name="Nota 3 5 4 5 9" xfId="35472"/>
    <cellStyle name="Nota 3 5 4 6" xfId="5024"/>
    <cellStyle name="Nota 3 5 4 6 2" xfId="7610"/>
    <cellStyle name="Nota 3 5 4 6 2 2" xfId="16763"/>
    <cellStyle name="Nota 3 5 4 6 2 3" xfId="23744"/>
    <cellStyle name="Nota 3 5 4 6 2 4" xfId="30588"/>
    <cellStyle name="Nota 3 5 4 6 2 5" xfId="34538"/>
    <cellStyle name="Nota 3 5 4 6 2 6" xfId="38090"/>
    <cellStyle name="Nota 3 5 4 6 2 7" xfId="40048"/>
    <cellStyle name="Nota 3 5 4 6 3" xfId="14178"/>
    <cellStyle name="Nota 3 5 4 6 4" xfId="21176"/>
    <cellStyle name="Nota 3 5 4 6 5" xfId="22880"/>
    <cellStyle name="Nota 3 5 4 6 6" xfId="22837"/>
    <cellStyle name="Nota 3 5 4 6 7" xfId="32070"/>
    <cellStyle name="Nota 3 5 4 6 8" xfId="35748"/>
    <cellStyle name="Nota 3 5 4 6 9" xfId="38659"/>
    <cellStyle name="Nota 3 5 4 7" xfId="7605"/>
    <cellStyle name="Nota 3 5 4 7 2" xfId="16758"/>
    <cellStyle name="Nota 3 5 4 7 3" xfId="23739"/>
    <cellStyle name="Nota 3 5 4 7 4" xfId="30583"/>
    <cellStyle name="Nota 3 5 4 7 5" xfId="34533"/>
    <cellStyle name="Nota 3 5 4 7 6" xfId="38085"/>
    <cellStyle name="Nota 3 5 4 7 7" xfId="40043"/>
    <cellStyle name="Nota 3 5 4 8" xfId="11558"/>
    <cellStyle name="Nota 3 5 4 9" xfId="18561"/>
    <cellStyle name="Nota 3 5 5" xfId="2428"/>
    <cellStyle name="Nota 3 5 5 10" xfId="17194"/>
    <cellStyle name="Nota 3 5 5 11" xfId="17812"/>
    <cellStyle name="Nota 3 5 5 12" xfId="9605"/>
    <cellStyle name="Nota 3 5 5 13" xfId="34093"/>
    <cellStyle name="Nota 3 5 5 14" xfId="37655"/>
    <cellStyle name="Nota 3 5 5 2" xfId="2828"/>
    <cellStyle name="Nota 3 5 5 2 2" xfId="7612"/>
    <cellStyle name="Nota 3 5 5 2 2 2" xfId="16765"/>
    <cellStyle name="Nota 3 5 5 2 2 3" xfId="23746"/>
    <cellStyle name="Nota 3 5 5 2 2 4" xfId="30590"/>
    <cellStyle name="Nota 3 5 5 2 2 5" xfId="34540"/>
    <cellStyle name="Nota 3 5 5 2 2 6" xfId="38092"/>
    <cellStyle name="Nota 3 5 5 2 2 7" xfId="40050"/>
    <cellStyle name="Nota 3 5 5 2 3" xfId="11982"/>
    <cellStyle name="Nota 3 5 5 2 4" xfId="18985"/>
    <cellStyle name="Nota 3 5 5 2 5" xfId="28370"/>
    <cellStyle name="Nota 3 5 5 2 6" xfId="28076"/>
    <cellStyle name="Nota 3 5 5 2 7" xfId="29919"/>
    <cellStyle name="Nota 3 5 5 2 8" xfId="33896"/>
    <cellStyle name="Nota 3 5 5 2 9" xfId="37458"/>
    <cellStyle name="Nota 3 5 5 3" xfId="4110"/>
    <cellStyle name="Nota 3 5 5 3 2" xfId="7613"/>
    <cellStyle name="Nota 3 5 5 3 2 2" xfId="16766"/>
    <cellStyle name="Nota 3 5 5 3 2 3" xfId="23747"/>
    <cellStyle name="Nota 3 5 5 3 2 4" xfId="30591"/>
    <cellStyle name="Nota 3 5 5 3 2 5" xfId="34541"/>
    <cellStyle name="Nota 3 5 5 3 2 6" xfId="38093"/>
    <cellStyle name="Nota 3 5 5 3 2 7" xfId="40051"/>
    <cellStyle name="Nota 3 5 5 3 3" xfId="13264"/>
    <cellStyle name="Nota 3 5 5 3 4" xfId="20262"/>
    <cellStyle name="Nota 3 5 5 3 5" xfId="9296"/>
    <cellStyle name="Nota 3 5 5 3 6" xfId="26654"/>
    <cellStyle name="Nota 3 5 5 3 7" xfId="29386"/>
    <cellStyle name="Nota 3 5 5 3 8" xfId="33411"/>
    <cellStyle name="Nota 3 5 5 3 9" xfId="37086"/>
    <cellStyle name="Nota 3 5 5 4" xfId="4548"/>
    <cellStyle name="Nota 3 5 5 4 2" xfId="7614"/>
    <cellStyle name="Nota 3 5 5 4 2 2" xfId="16767"/>
    <cellStyle name="Nota 3 5 5 4 2 3" xfId="23748"/>
    <cellStyle name="Nota 3 5 5 4 2 4" xfId="30592"/>
    <cellStyle name="Nota 3 5 5 4 2 5" xfId="34542"/>
    <cellStyle name="Nota 3 5 5 4 2 6" xfId="38094"/>
    <cellStyle name="Nota 3 5 5 4 2 7" xfId="40052"/>
    <cellStyle name="Nota 3 5 5 4 3" xfId="13702"/>
    <cellStyle name="Nota 3 5 5 4 4" xfId="20700"/>
    <cellStyle name="Nota 3 5 5 4 5" xfId="20067"/>
    <cellStyle name="Nota 3 5 5 4 6" xfId="29239"/>
    <cellStyle name="Nota 3 5 5 4 7" xfId="25358"/>
    <cellStyle name="Nota 3 5 5 4 8" xfId="29718"/>
    <cellStyle name="Nota 3 5 5 4 9" xfId="33696"/>
    <cellStyle name="Nota 3 5 5 5" xfId="4802"/>
    <cellStyle name="Nota 3 5 5 5 2" xfId="7615"/>
    <cellStyle name="Nota 3 5 5 5 2 2" xfId="16768"/>
    <cellStyle name="Nota 3 5 5 5 2 3" xfId="23749"/>
    <cellStyle name="Nota 3 5 5 5 2 4" xfId="30593"/>
    <cellStyle name="Nota 3 5 5 5 2 5" xfId="34543"/>
    <cellStyle name="Nota 3 5 5 5 2 6" xfId="38095"/>
    <cellStyle name="Nota 3 5 5 5 2 7" xfId="40053"/>
    <cellStyle name="Nota 3 5 5 5 3" xfId="13956"/>
    <cellStyle name="Nota 3 5 5 5 4" xfId="20954"/>
    <cellStyle name="Nota 3 5 5 5 5" xfId="22770"/>
    <cellStyle name="Nota 3 5 5 5 6" xfId="26757"/>
    <cellStyle name="Nota 3 5 5 5 7" xfId="27892"/>
    <cellStyle name="Nota 3 5 5 5 8" xfId="25330"/>
    <cellStyle name="Nota 3 5 5 5 9" xfId="31020"/>
    <cellStyle name="Nota 3 5 5 6" xfId="5048"/>
    <cellStyle name="Nota 3 5 5 6 2" xfId="7616"/>
    <cellStyle name="Nota 3 5 5 6 2 2" xfId="16769"/>
    <cellStyle name="Nota 3 5 5 6 2 3" xfId="23750"/>
    <cellStyle name="Nota 3 5 5 6 2 4" xfId="30594"/>
    <cellStyle name="Nota 3 5 5 6 2 5" xfId="34544"/>
    <cellStyle name="Nota 3 5 5 6 2 6" xfId="38096"/>
    <cellStyle name="Nota 3 5 5 6 2 7" xfId="40054"/>
    <cellStyle name="Nota 3 5 5 6 3" xfId="14202"/>
    <cellStyle name="Nota 3 5 5 6 4" xfId="21200"/>
    <cellStyle name="Nota 3 5 5 6 5" xfId="27315"/>
    <cellStyle name="Nota 3 5 5 6 6" xfId="19751"/>
    <cellStyle name="Nota 3 5 5 6 7" xfId="32094"/>
    <cellStyle name="Nota 3 5 5 6 8" xfId="35772"/>
    <cellStyle name="Nota 3 5 5 6 9" xfId="38683"/>
    <cellStyle name="Nota 3 5 5 7" xfId="7611"/>
    <cellStyle name="Nota 3 5 5 7 2" xfId="16764"/>
    <cellStyle name="Nota 3 5 5 7 3" xfId="23745"/>
    <cellStyle name="Nota 3 5 5 7 4" xfId="30589"/>
    <cellStyle name="Nota 3 5 5 7 5" xfId="34539"/>
    <cellStyle name="Nota 3 5 5 7 6" xfId="38091"/>
    <cellStyle name="Nota 3 5 5 7 7" xfId="40049"/>
    <cellStyle name="Nota 3 5 5 8" xfId="11582"/>
    <cellStyle name="Nota 3 5 5 9" xfId="18585"/>
    <cellStyle name="Nota 3 5 6" xfId="2630"/>
    <cellStyle name="Nota 3 5 6 2" xfId="7617"/>
    <cellStyle name="Nota 3 5 6 2 2" xfId="16770"/>
    <cellStyle name="Nota 3 5 6 2 3" xfId="23751"/>
    <cellStyle name="Nota 3 5 6 2 4" xfId="30595"/>
    <cellStyle name="Nota 3 5 6 2 5" xfId="34545"/>
    <cellStyle name="Nota 3 5 6 2 6" xfId="38097"/>
    <cellStyle name="Nota 3 5 6 2 7" xfId="40055"/>
    <cellStyle name="Nota 3 5 6 3" xfId="11784"/>
    <cellStyle name="Nota 3 5 6 4" xfId="18787"/>
    <cellStyle name="Nota 3 5 6 5" xfId="24151"/>
    <cellStyle name="Nota 3 5 6 6" xfId="19516"/>
    <cellStyle name="Nota 3 5 6 7" xfId="18344"/>
    <cellStyle name="Nota 3 5 6 8" xfId="33994"/>
    <cellStyle name="Nota 3 5 6 9" xfId="37556"/>
    <cellStyle name="Nota 3 5 7" xfId="3198"/>
    <cellStyle name="Nota 3 5 7 2" xfId="7618"/>
    <cellStyle name="Nota 3 5 7 2 2" xfId="16771"/>
    <cellStyle name="Nota 3 5 7 2 3" xfId="23752"/>
    <cellStyle name="Nota 3 5 7 2 4" xfId="30596"/>
    <cellStyle name="Nota 3 5 7 2 5" xfId="34546"/>
    <cellStyle name="Nota 3 5 7 2 6" xfId="38098"/>
    <cellStyle name="Nota 3 5 7 2 7" xfId="40056"/>
    <cellStyle name="Nota 3 5 7 3" xfId="12352"/>
    <cellStyle name="Nota 3 5 7 4" xfId="19355"/>
    <cellStyle name="Nota 3 5 7 5" xfId="21361"/>
    <cellStyle name="Nota 3 5 7 6" xfId="28778"/>
    <cellStyle name="Nota 3 5 7 7" xfId="23184"/>
    <cellStyle name="Nota 3 5 7 8" xfId="22714"/>
    <cellStyle name="Nota 3 5 7 9" xfId="35565"/>
    <cellStyle name="Nota 3 5 8" xfId="3703"/>
    <cellStyle name="Nota 3 5 8 2" xfId="7619"/>
    <cellStyle name="Nota 3 5 8 2 2" xfId="16772"/>
    <cellStyle name="Nota 3 5 8 2 3" xfId="23753"/>
    <cellStyle name="Nota 3 5 8 2 4" xfId="30597"/>
    <cellStyle name="Nota 3 5 8 2 5" xfId="34547"/>
    <cellStyle name="Nota 3 5 8 2 6" xfId="38099"/>
    <cellStyle name="Nota 3 5 8 2 7" xfId="40057"/>
    <cellStyle name="Nota 3 5 8 3" xfId="12857"/>
    <cellStyle name="Nota 3 5 8 4" xfId="19856"/>
    <cellStyle name="Nota 3 5 8 5" xfId="17626"/>
    <cellStyle name="Nota 3 5 8 6" xfId="9564"/>
    <cellStyle name="Nota 3 5 8 7" xfId="10238"/>
    <cellStyle name="Nota 3 5 8 8" xfId="29069"/>
    <cellStyle name="Nota 3 5 8 9" xfId="31213"/>
    <cellStyle name="Nota 3 5 9" xfId="3164"/>
    <cellStyle name="Nota 3 5 9 2" xfId="7620"/>
    <cellStyle name="Nota 3 5 9 2 2" xfId="16773"/>
    <cellStyle name="Nota 3 5 9 2 3" xfId="23754"/>
    <cellStyle name="Nota 3 5 9 2 4" xfId="30598"/>
    <cellStyle name="Nota 3 5 9 2 5" xfId="34548"/>
    <cellStyle name="Nota 3 5 9 2 6" xfId="38100"/>
    <cellStyle name="Nota 3 5 9 2 7" xfId="40058"/>
    <cellStyle name="Nota 3 5 9 3" xfId="12318"/>
    <cellStyle name="Nota 3 5 9 4" xfId="19321"/>
    <cellStyle name="Nota 3 5 9 5" xfId="28244"/>
    <cellStyle name="Nota 3 5 9 6" xfId="26437"/>
    <cellStyle name="Nota 3 5 9 7" xfId="24454"/>
    <cellStyle name="Nota 3 5 9 8" xfId="33716"/>
    <cellStyle name="Nota 3 5 9 9" xfId="37278"/>
    <cellStyle name="Nota 3 6" xfId="2248"/>
    <cellStyle name="Nota 3 6 10" xfId="10180"/>
    <cellStyle name="Nota 3 6 11" xfId="19765"/>
    <cellStyle name="Nota 3 6 12" xfId="30206"/>
    <cellStyle name="Nota 3 6 13" xfId="34181"/>
    <cellStyle name="Nota 3 6 14" xfId="37743"/>
    <cellStyle name="Nota 3 6 2" xfId="2648"/>
    <cellStyle name="Nota 3 6 2 2" xfId="7622"/>
    <cellStyle name="Nota 3 6 2 2 2" xfId="16775"/>
    <cellStyle name="Nota 3 6 2 2 3" xfId="23756"/>
    <cellStyle name="Nota 3 6 2 2 4" xfId="30600"/>
    <cellStyle name="Nota 3 6 2 2 5" xfId="34550"/>
    <cellStyle name="Nota 3 6 2 2 6" xfId="38102"/>
    <cellStyle name="Nota 3 6 2 2 7" xfId="40060"/>
    <cellStyle name="Nota 3 6 2 3" xfId="11802"/>
    <cellStyle name="Nota 3 6 2 4" xfId="18805"/>
    <cellStyle name="Nota 3 6 2 5" xfId="23319"/>
    <cellStyle name="Nota 3 6 2 6" xfId="26287"/>
    <cellStyle name="Nota 3 6 2 7" xfId="30001"/>
    <cellStyle name="Nota 3 6 2 8" xfId="31518"/>
    <cellStyle name="Nota 3 6 2 9" xfId="35224"/>
    <cellStyle name="Nota 3 6 3" xfId="3930"/>
    <cellStyle name="Nota 3 6 3 2" xfId="7623"/>
    <cellStyle name="Nota 3 6 3 2 2" xfId="16776"/>
    <cellStyle name="Nota 3 6 3 2 3" xfId="23757"/>
    <cellStyle name="Nota 3 6 3 2 4" xfId="30601"/>
    <cellStyle name="Nota 3 6 3 2 5" xfId="34551"/>
    <cellStyle name="Nota 3 6 3 2 6" xfId="38103"/>
    <cellStyle name="Nota 3 6 3 2 7" xfId="40061"/>
    <cellStyle name="Nota 3 6 3 3" xfId="13084"/>
    <cellStyle name="Nota 3 6 3 4" xfId="20082"/>
    <cellStyle name="Nota 3 6 3 5" xfId="27865"/>
    <cellStyle name="Nota 3 6 3 6" xfId="28556"/>
    <cellStyle name="Nota 3 6 3 7" xfId="26009"/>
    <cellStyle name="Nota 3 6 3 8" xfId="33461"/>
    <cellStyle name="Nota 3 6 3 9" xfId="37135"/>
    <cellStyle name="Nota 3 6 4" xfId="4368"/>
    <cellStyle name="Nota 3 6 4 2" xfId="7624"/>
    <cellStyle name="Nota 3 6 4 2 2" xfId="16777"/>
    <cellStyle name="Nota 3 6 4 2 3" xfId="23758"/>
    <cellStyle name="Nota 3 6 4 2 4" xfId="30602"/>
    <cellStyle name="Nota 3 6 4 2 5" xfId="34552"/>
    <cellStyle name="Nota 3 6 4 2 6" xfId="38104"/>
    <cellStyle name="Nota 3 6 4 2 7" xfId="40062"/>
    <cellStyle name="Nota 3 6 4 3" xfId="13522"/>
    <cellStyle name="Nota 3 6 4 4" xfId="20520"/>
    <cellStyle name="Nota 3 6 4 5" xfId="27648"/>
    <cellStyle name="Nota 3 6 4 6" xfId="15460"/>
    <cellStyle name="Nota 3 6 4 7" xfId="22658"/>
    <cellStyle name="Nota 3 6 4 8" xfId="23180"/>
    <cellStyle name="Nota 3 6 4 9" xfId="29569"/>
    <cellStyle name="Nota 3 6 5" xfId="4622"/>
    <cellStyle name="Nota 3 6 5 2" xfId="7625"/>
    <cellStyle name="Nota 3 6 5 2 2" xfId="16778"/>
    <cellStyle name="Nota 3 6 5 2 3" xfId="23759"/>
    <cellStyle name="Nota 3 6 5 2 4" xfId="30603"/>
    <cellStyle name="Nota 3 6 5 2 5" xfId="34553"/>
    <cellStyle name="Nota 3 6 5 2 6" xfId="38105"/>
    <cellStyle name="Nota 3 6 5 2 7" xfId="40063"/>
    <cellStyle name="Nota 3 6 5 3" xfId="13776"/>
    <cellStyle name="Nota 3 6 5 4" xfId="20774"/>
    <cellStyle name="Nota 3 6 5 5" xfId="27526"/>
    <cellStyle name="Nota 3 6 5 6" xfId="29255"/>
    <cellStyle name="Nota 3 6 5 7" xfId="22516"/>
    <cellStyle name="Nota 3 6 5 8" xfId="32209"/>
    <cellStyle name="Nota 3 6 5 9" xfId="35884"/>
    <cellStyle name="Nota 3 6 6" xfId="4868"/>
    <cellStyle name="Nota 3 6 6 2" xfId="7626"/>
    <cellStyle name="Nota 3 6 6 2 2" xfId="16779"/>
    <cellStyle name="Nota 3 6 6 2 3" xfId="23760"/>
    <cellStyle name="Nota 3 6 6 2 4" xfId="30604"/>
    <cellStyle name="Nota 3 6 6 2 5" xfId="34554"/>
    <cellStyle name="Nota 3 6 6 2 6" xfId="38106"/>
    <cellStyle name="Nota 3 6 6 2 7" xfId="40064"/>
    <cellStyle name="Nota 3 6 6 3" xfId="14022"/>
    <cellStyle name="Nota 3 6 6 4" xfId="21020"/>
    <cellStyle name="Nota 3 6 6 5" xfId="17420"/>
    <cellStyle name="Nota 3 6 6 6" xfId="19713"/>
    <cellStyle name="Nota 3 6 6 7" xfId="19716"/>
    <cellStyle name="Nota 3 6 6 8" xfId="35592"/>
    <cellStyle name="Nota 3 6 6 9" xfId="38503"/>
    <cellStyle name="Nota 3 6 7" xfId="7621"/>
    <cellStyle name="Nota 3 6 7 2" xfId="16774"/>
    <cellStyle name="Nota 3 6 7 3" xfId="23755"/>
    <cellStyle name="Nota 3 6 7 4" xfId="30599"/>
    <cellStyle name="Nota 3 6 7 5" xfId="34549"/>
    <cellStyle name="Nota 3 6 7 6" xfId="38101"/>
    <cellStyle name="Nota 3 6 7 7" xfId="40059"/>
    <cellStyle name="Nota 3 6 8" xfId="11402"/>
    <cellStyle name="Nota 3 6 9" xfId="18405"/>
    <cellStyle name="Nota 3 7" xfId="1667"/>
    <cellStyle name="Nota 3 7 10" xfId="28667"/>
    <cellStyle name="Nota 3 7 11" xfId="29064"/>
    <cellStyle name="Nota 3 7 12" xfId="25733"/>
    <cellStyle name="Nota 3 7 13" xfId="25684"/>
    <cellStyle name="Nota 3 7 14" xfId="34204"/>
    <cellStyle name="Nota 3 7 2" xfId="2495"/>
    <cellStyle name="Nota 3 7 2 2" xfId="7628"/>
    <cellStyle name="Nota 3 7 2 2 2" xfId="16781"/>
    <cellStyle name="Nota 3 7 2 2 3" xfId="23762"/>
    <cellStyle name="Nota 3 7 2 2 4" xfId="30606"/>
    <cellStyle name="Nota 3 7 2 2 5" xfId="34556"/>
    <cellStyle name="Nota 3 7 2 2 6" xfId="38108"/>
    <cellStyle name="Nota 3 7 2 2 7" xfId="40066"/>
    <cellStyle name="Nota 3 7 2 3" xfId="11649"/>
    <cellStyle name="Nota 3 7 2 4" xfId="18652"/>
    <cellStyle name="Nota 3 7 2 5" xfId="17130"/>
    <cellStyle name="Nota 3 7 2 6" xfId="26217"/>
    <cellStyle name="Nota 3 7 2 7" xfId="17197"/>
    <cellStyle name="Nota 3 7 2 8" xfId="25781"/>
    <cellStyle name="Nota 3 7 2 9" xfId="31325"/>
    <cellStyle name="Nota 3 7 3" xfId="3644"/>
    <cellStyle name="Nota 3 7 3 2" xfId="7629"/>
    <cellStyle name="Nota 3 7 3 2 2" xfId="16782"/>
    <cellStyle name="Nota 3 7 3 2 3" xfId="23763"/>
    <cellStyle name="Nota 3 7 3 2 4" xfId="30607"/>
    <cellStyle name="Nota 3 7 3 2 5" xfId="34557"/>
    <cellStyle name="Nota 3 7 3 2 6" xfId="38109"/>
    <cellStyle name="Nota 3 7 3 2 7" xfId="40067"/>
    <cellStyle name="Nota 3 7 3 3" xfId="12798"/>
    <cellStyle name="Nota 3 7 3 4" xfId="19797"/>
    <cellStyle name="Nota 3 7 3 5" xfId="28007"/>
    <cellStyle name="Nota 3 7 3 6" xfId="19425"/>
    <cellStyle name="Nota 3 7 3 7" xfId="29552"/>
    <cellStyle name="Nota 3 7 3 8" xfId="33578"/>
    <cellStyle name="Nota 3 7 3 9" xfId="37246"/>
    <cellStyle name="Nota 3 7 4" xfId="4154"/>
    <cellStyle name="Nota 3 7 4 2" xfId="7630"/>
    <cellStyle name="Nota 3 7 4 2 2" xfId="16783"/>
    <cellStyle name="Nota 3 7 4 2 3" xfId="23764"/>
    <cellStyle name="Nota 3 7 4 2 4" xfId="30608"/>
    <cellStyle name="Nota 3 7 4 2 5" xfId="34558"/>
    <cellStyle name="Nota 3 7 4 2 6" xfId="38110"/>
    <cellStyle name="Nota 3 7 4 2 7" xfId="40068"/>
    <cellStyle name="Nota 3 7 4 3" xfId="13308"/>
    <cellStyle name="Nota 3 7 4 4" xfId="20306"/>
    <cellStyle name="Nota 3 7 4 5" xfId="27755"/>
    <cellStyle name="Nota 3 7 4 6" xfId="21323"/>
    <cellStyle name="Nota 3 7 4 7" xfId="29365"/>
    <cellStyle name="Nota 3 7 4 8" xfId="33385"/>
    <cellStyle name="Nota 3 7 4 9" xfId="37060"/>
    <cellStyle name="Nota 3 7 5" xfId="2903"/>
    <cellStyle name="Nota 3 7 5 2" xfId="7631"/>
    <cellStyle name="Nota 3 7 5 2 2" xfId="16784"/>
    <cellStyle name="Nota 3 7 5 2 3" xfId="23765"/>
    <cellStyle name="Nota 3 7 5 2 4" xfId="30609"/>
    <cellStyle name="Nota 3 7 5 2 5" xfId="34559"/>
    <cellStyle name="Nota 3 7 5 2 6" xfId="38111"/>
    <cellStyle name="Nota 3 7 5 2 7" xfId="40069"/>
    <cellStyle name="Nota 3 7 5 3" xfId="12057"/>
    <cellStyle name="Nota 3 7 5 4" xfId="19060"/>
    <cellStyle name="Nota 3 7 5 5" xfId="10159"/>
    <cellStyle name="Nota 3 7 5 6" xfId="23230"/>
    <cellStyle name="Nota 3 7 5 7" xfId="29879"/>
    <cellStyle name="Nota 3 7 5 8" xfId="33856"/>
    <cellStyle name="Nota 3 7 5 9" xfId="37418"/>
    <cellStyle name="Nota 3 7 6" xfId="3013"/>
    <cellStyle name="Nota 3 7 6 2" xfId="7632"/>
    <cellStyle name="Nota 3 7 6 2 2" xfId="16785"/>
    <cellStyle name="Nota 3 7 6 2 3" xfId="23766"/>
    <cellStyle name="Nota 3 7 6 2 4" xfId="30610"/>
    <cellStyle name="Nota 3 7 6 2 5" xfId="34560"/>
    <cellStyle name="Nota 3 7 6 2 6" xfId="38112"/>
    <cellStyle name="Nota 3 7 6 2 7" xfId="40070"/>
    <cellStyle name="Nota 3 7 6 3" xfId="12167"/>
    <cellStyle name="Nota 3 7 6 4" xfId="19170"/>
    <cellStyle name="Nota 3 7 6 5" xfId="24697"/>
    <cellStyle name="Nota 3 7 6 6" xfId="18015"/>
    <cellStyle name="Nota 3 7 6 7" xfId="29825"/>
    <cellStyle name="Nota 3 7 6 8" xfId="33804"/>
    <cellStyle name="Nota 3 7 6 9" xfId="37366"/>
    <cellStyle name="Nota 3 7 7" xfId="7627"/>
    <cellStyle name="Nota 3 7 7 2" xfId="16780"/>
    <cellStyle name="Nota 3 7 7 3" xfId="23761"/>
    <cellStyle name="Nota 3 7 7 4" xfId="30605"/>
    <cellStyle name="Nota 3 7 7 5" xfId="34555"/>
    <cellStyle name="Nota 3 7 7 6" xfId="38107"/>
    <cellStyle name="Nota 3 7 7 7" xfId="40065"/>
    <cellStyle name="Nota 3 7 8" xfId="10821"/>
    <cellStyle name="Nota 3 7 9" xfId="9749"/>
    <cellStyle name="Nota 3 8" xfId="2315"/>
    <cellStyle name="Nota 3 8 10" xfId="23170"/>
    <cellStyle name="Nota 3 8 11" xfId="26123"/>
    <cellStyle name="Nota 3 8 12" xfId="30173"/>
    <cellStyle name="Nota 3 8 13" xfId="34149"/>
    <cellStyle name="Nota 3 8 14" xfId="37711"/>
    <cellStyle name="Nota 3 8 2" xfId="2715"/>
    <cellStyle name="Nota 3 8 2 2" xfId="7634"/>
    <cellStyle name="Nota 3 8 2 2 2" xfId="16787"/>
    <cellStyle name="Nota 3 8 2 2 3" xfId="23768"/>
    <cellStyle name="Nota 3 8 2 2 4" xfId="30612"/>
    <cellStyle name="Nota 3 8 2 2 5" xfId="34562"/>
    <cellStyle name="Nota 3 8 2 2 6" xfId="38114"/>
    <cellStyle name="Nota 3 8 2 2 7" xfId="40072"/>
    <cellStyle name="Nota 3 8 2 3" xfId="11869"/>
    <cellStyle name="Nota 3 8 2 4" xfId="18872"/>
    <cellStyle name="Nota 3 8 2 5" xfId="24635"/>
    <cellStyle name="Nota 3 8 2 6" xfId="22450"/>
    <cellStyle name="Nota 3 8 2 7" xfId="26510"/>
    <cellStyle name="Nota 3 8 2 8" xfId="33951"/>
    <cellStyle name="Nota 3 8 2 9" xfId="37513"/>
    <cellStyle name="Nota 3 8 3" xfId="3997"/>
    <cellStyle name="Nota 3 8 3 2" xfId="7635"/>
    <cellStyle name="Nota 3 8 3 2 2" xfId="16788"/>
    <cellStyle name="Nota 3 8 3 2 3" xfId="23769"/>
    <cellStyle name="Nota 3 8 3 2 4" xfId="30613"/>
    <cellStyle name="Nota 3 8 3 2 5" xfId="34563"/>
    <cellStyle name="Nota 3 8 3 2 6" xfId="38115"/>
    <cellStyle name="Nota 3 8 3 2 7" xfId="40073"/>
    <cellStyle name="Nota 3 8 3 3" xfId="13151"/>
    <cellStyle name="Nota 3 8 3 4" xfId="20149"/>
    <cellStyle name="Nota 3 8 3 5" xfId="27832"/>
    <cellStyle name="Nota 3 8 3 6" xfId="26632"/>
    <cellStyle name="Nota 3 8 3 7" xfId="24459"/>
    <cellStyle name="Nota 3 8 3 8" xfId="19558"/>
    <cellStyle name="Nota 3 8 3 9" xfId="26524"/>
    <cellStyle name="Nota 3 8 4" xfId="4435"/>
    <cellStyle name="Nota 3 8 4 2" xfId="7636"/>
    <cellStyle name="Nota 3 8 4 2 2" xfId="16789"/>
    <cellStyle name="Nota 3 8 4 2 3" xfId="23770"/>
    <cellStyle name="Nota 3 8 4 2 4" xfId="30614"/>
    <cellStyle name="Nota 3 8 4 2 5" xfId="34564"/>
    <cellStyle name="Nota 3 8 4 2 6" xfId="38116"/>
    <cellStyle name="Nota 3 8 4 2 7" xfId="40074"/>
    <cellStyle name="Nota 3 8 4 3" xfId="13589"/>
    <cellStyle name="Nota 3 8 4 4" xfId="20587"/>
    <cellStyle name="Nota 3 8 4 5" xfId="27618"/>
    <cellStyle name="Nota 3 8 4 6" xfId="24103"/>
    <cellStyle name="Nota 3 8 4 7" xfId="25104"/>
    <cellStyle name="Nota 3 8 4 8" xfId="31761"/>
    <cellStyle name="Nota 3 8 4 9" xfId="35441"/>
    <cellStyle name="Nota 3 8 5" xfId="4689"/>
    <cellStyle name="Nota 3 8 5 2" xfId="7637"/>
    <cellStyle name="Nota 3 8 5 2 2" xfId="16790"/>
    <cellStyle name="Nota 3 8 5 2 3" xfId="23771"/>
    <cellStyle name="Nota 3 8 5 2 4" xfId="30615"/>
    <cellStyle name="Nota 3 8 5 2 5" xfId="34565"/>
    <cellStyle name="Nota 3 8 5 2 6" xfId="38117"/>
    <cellStyle name="Nota 3 8 5 2 7" xfId="40075"/>
    <cellStyle name="Nota 3 8 5 3" xfId="13843"/>
    <cellStyle name="Nota 3 8 5 4" xfId="20841"/>
    <cellStyle name="Nota 3 8 5 5" xfId="27493"/>
    <cellStyle name="Nota 3 8 5 6" xfId="26728"/>
    <cellStyle name="Nota 3 8 5 7" xfId="25988"/>
    <cellStyle name="Nota 3 8 5 8" xfId="29726"/>
    <cellStyle name="Nota 3 8 5 9" xfId="25532"/>
    <cellStyle name="Nota 3 8 6" xfId="4935"/>
    <cellStyle name="Nota 3 8 6 2" xfId="7638"/>
    <cellStyle name="Nota 3 8 6 2 2" xfId="16791"/>
    <cellStyle name="Nota 3 8 6 2 3" xfId="23772"/>
    <cellStyle name="Nota 3 8 6 2 4" xfId="30616"/>
    <cellStyle name="Nota 3 8 6 2 5" xfId="34566"/>
    <cellStyle name="Nota 3 8 6 2 6" xfId="38118"/>
    <cellStyle name="Nota 3 8 6 2 7" xfId="40076"/>
    <cellStyle name="Nota 3 8 6 3" xfId="14089"/>
    <cellStyle name="Nota 3 8 6 4" xfId="21087"/>
    <cellStyle name="Nota 3 8 6 5" xfId="27371"/>
    <cellStyle name="Nota 3 8 6 6" xfId="26776"/>
    <cellStyle name="Nota 3 8 6 7" xfId="31981"/>
    <cellStyle name="Nota 3 8 6 8" xfId="35659"/>
    <cellStyle name="Nota 3 8 6 9" xfId="38570"/>
    <cellStyle name="Nota 3 8 7" xfId="7633"/>
    <cellStyle name="Nota 3 8 7 2" xfId="16786"/>
    <cellStyle name="Nota 3 8 7 3" xfId="23767"/>
    <cellStyle name="Nota 3 8 7 4" xfId="30611"/>
    <cellStyle name="Nota 3 8 7 5" xfId="34561"/>
    <cellStyle name="Nota 3 8 7 6" xfId="38113"/>
    <cellStyle name="Nota 3 8 7 7" xfId="40071"/>
    <cellStyle name="Nota 3 8 8" xfId="11469"/>
    <cellStyle name="Nota 3 8 9" xfId="18472"/>
    <cellStyle name="Nota 3 9" xfId="2056"/>
    <cellStyle name="Nota 3 9 10" xfId="28474"/>
    <cellStyle name="Nota 3 9 11" xfId="26050"/>
    <cellStyle name="Nota 3 9 12" xfId="30855"/>
    <cellStyle name="Nota 3 9 13" xfId="25902"/>
    <cellStyle name="Nota 3 9 14" xfId="33597"/>
    <cellStyle name="Nota 3 9 2" xfId="2584"/>
    <cellStyle name="Nota 3 9 2 2" xfId="7640"/>
    <cellStyle name="Nota 3 9 2 2 2" xfId="16793"/>
    <cellStyle name="Nota 3 9 2 2 3" xfId="23774"/>
    <cellStyle name="Nota 3 9 2 2 4" xfId="30618"/>
    <cellStyle name="Nota 3 9 2 2 5" xfId="34568"/>
    <cellStyle name="Nota 3 9 2 2 6" xfId="38120"/>
    <cellStyle name="Nota 3 9 2 2 7" xfId="40078"/>
    <cellStyle name="Nota 3 9 2 3" xfId="11738"/>
    <cellStyle name="Nota 3 9 2 4" xfId="18741"/>
    <cellStyle name="Nota 3 9 2 5" xfId="17242"/>
    <cellStyle name="Nota 3 9 2 6" xfId="26261"/>
    <cellStyle name="Nota 3 9 2 7" xfId="26512"/>
    <cellStyle name="Nota 3 9 2 8" xfId="34017"/>
    <cellStyle name="Nota 3 9 2 9" xfId="37579"/>
    <cellStyle name="Nota 3 9 3" xfId="3822"/>
    <cellStyle name="Nota 3 9 3 2" xfId="7641"/>
    <cellStyle name="Nota 3 9 3 2 2" xfId="16794"/>
    <cellStyle name="Nota 3 9 3 2 3" xfId="23775"/>
    <cellStyle name="Nota 3 9 3 2 4" xfId="30619"/>
    <cellStyle name="Nota 3 9 3 2 5" xfId="34569"/>
    <cellStyle name="Nota 3 9 3 2 6" xfId="38121"/>
    <cellStyle name="Nota 3 9 3 2 7" xfId="40079"/>
    <cellStyle name="Nota 3 9 3 3" xfId="12976"/>
    <cellStyle name="Nota 3 9 3 4" xfId="19975"/>
    <cellStyle name="Nota 3 9 3 5" xfId="27919"/>
    <cellStyle name="Nota 3 9 3 6" xfId="17312"/>
    <cellStyle name="Nota 3 9 3 7" xfId="17401"/>
    <cellStyle name="Nota 3 9 3 8" xfId="22913"/>
    <cellStyle name="Nota 3 9 3 9" xfId="30981"/>
    <cellStyle name="Nota 3 9 4" xfId="4294"/>
    <cellStyle name="Nota 3 9 4 2" xfId="7642"/>
    <cellStyle name="Nota 3 9 4 2 2" xfId="16795"/>
    <cellStyle name="Nota 3 9 4 2 3" xfId="23776"/>
    <cellStyle name="Nota 3 9 4 2 4" xfId="30620"/>
    <cellStyle name="Nota 3 9 4 2 5" xfId="34570"/>
    <cellStyle name="Nota 3 9 4 2 6" xfId="38122"/>
    <cellStyle name="Nota 3 9 4 2 7" xfId="40080"/>
    <cellStyle name="Nota 3 9 4 3" xfId="13448"/>
    <cellStyle name="Nota 3 9 4 4" xfId="20446"/>
    <cellStyle name="Nota 3 9 4 5" xfId="27685"/>
    <cellStyle name="Nota 3 9 4 6" xfId="18296"/>
    <cellStyle name="Nota 3 9 4 7" xfId="25097"/>
    <cellStyle name="Nota 3 9 4 8" xfId="17838"/>
    <cellStyle name="Nota 3 9 4 9" xfId="19395"/>
    <cellStyle name="Nota 3 9 5" xfId="4566"/>
    <cellStyle name="Nota 3 9 5 2" xfId="7643"/>
    <cellStyle name="Nota 3 9 5 2 2" xfId="16796"/>
    <cellStyle name="Nota 3 9 5 2 3" xfId="23777"/>
    <cellStyle name="Nota 3 9 5 2 4" xfId="30621"/>
    <cellStyle name="Nota 3 9 5 2 5" xfId="34571"/>
    <cellStyle name="Nota 3 9 5 2 6" xfId="38123"/>
    <cellStyle name="Nota 3 9 5 2 7" xfId="40081"/>
    <cellStyle name="Nota 3 9 5 3" xfId="13720"/>
    <cellStyle name="Nota 3 9 5 4" xfId="20718"/>
    <cellStyle name="Nota 3 9 5 5" xfId="27538"/>
    <cellStyle name="Nota 3 9 5 6" xfId="9251"/>
    <cellStyle name="Nota 3 9 5 7" xfId="26840"/>
    <cellStyle name="Nota 3 9 5 8" xfId="30962"/>
    <cellStyle name="Nota 3 9 5 9" xfId="29601"/>
    <cellStyle name="Nota 3 9 6" xfId="4816"/>
    <cellStyle name="Nota 3 9 6 2" xfId="7644"/>
    <cellStyle name="Nota 3 9 6 2 2" xfId="16797"/>
    <cellStyle name="Nota 3 9 6 2 3" xfId="23778"/>
    <cellStyle name="Nota 3 9 6 2 4" xfId="30622"/>
    <cellStyle name="Nota 3 9 6 2 5" xfId="34572"/>
    <cellStyle name="Nota 3 9 6 2 6" xfId="38124"/>
    <cellStyle name="Nota 3 9 6 2 7" xfId="40082"/>
    <cellStyle name="Nota 3 9 6 3" xfId="13970"/>
    <cellStyle name="Nota 3 9 6 4" xfId="20968"/>
    <cellStyle name="Nota 3 9 6 5" xfId="27431"/>
    <cellStyle name="Nota 3 9 6 6" xfId="9191"/>
    <cellStyle name="Nota 3 9 6 7" xfId="29151"/>
    <cellStyle name="Nota 3 9 6 8" xfId="32120"/>
    <cellStyle name="Nota 3 9 6 9" xfId="35795"/>
    <cellStyle name="Nota 3 9 7" xfId="7639"/>
    <cellStyle name="Nota 3 9 7 2" xfId="16792"/>
    <cellStyle name="Nota 3 9 7 3" xfId="23773"/>
    <cellStyle name="Nota 3 9 7 4" xfId="30617"/>
    <cellStyle name="Nota 3 9 7 5" xfId="34567"/>
    <cellStyle name="Nota 3 9 7 6" xfId="38119"/>
    <cellStyle name="Nota 3 9 7 7" xfId="40077"/>
    <cellStyle name="Nota 3 9 8" xfId="11210"/>
    <cellStyle name="Nota 3 9 9" xfId="9472"/>
    <cellStyle name="Nota 4" xfId="747"/>
    <cellStyle name="Nota 4 10" xfId="3052"/>
    <cellStyle name="Nota 4 10 2" xfId="7646"/>
    <cellStyle name="Nota 4 10 2 2" xfId="16799"/>
    <cellStyle name="Nota 4 10 2 3" xfId="23780"/>
    <cellStyle name="Nota 4 10 2 4" xfId="30624"/>
    <cellStyle name="Nota 4 10 2 5" xfId="34574"/>
    <cellStyle name="Nota 4 10 2 6" xfId="38126"/>
    <cellStyle name="Nota 4 10 2 7" xfId="40084"/>
    <cellStyle name="Nota 4 10 3" xfId="12206"/>
    <cellStyle name="Nota 4 10 4" xfId="19209"/>
    <cellStyle name="Nota 4 10 5" xfId="28290"/>
    <cellStyle name="Nota 4 10 6" xfId="26410"/>
    <cellStyle name="Nota 4 10 7" xfId="25650"/>
    <cellStyle name="Nota 4 10 8" xfId="25539"/>
    <cellStyle name="Nota 4 10 9" xfId="31876"/>
    <cellStyle name="Nota 4 11" xfId="3025"/>
    <cellStyle name="Nota 4 11 2" xfId="7647"/>
    <cellStyle name="Nota 4 11 2 2" xfId="16800"/>
    <cellStyle name="Nota 4 11 2 3" xfId="23781"/>
    <cellStyle name="Nota 4 11 2 4" xfId="30625"/>
    <cellStyle name="Nota 4 11 2 5" xfId="34575"/>
    <cellStyle name="Nota 4 11 2 6" xfId="38127"/>
    <cellStyle name="Nota 4 11 2 7" xfId="40085"/>
    <cellStyle name="Nota 4 11 3" xfId="12179"/>
    <cellStyle name="Nota 4 11 4" xfId="19182"/>
    <cellStyle name="Nota 4 11 5" xfId="22550"/>
    <cellStyle name="Nota 4 11 6" xfId="26404"/>
    <cellStyle name="Nota 4 11 7" xfId="29819"/>
    <cellStyle name="Nota 4 11 8" xfId="33796"/>
    <cellStyle name="Nota 4 11 9" xfId="37358"/>
    <cellStyle name="Nota 4 12" xfId="3163"/>
    <cellStyle name="Nota 4 12 2" xfId="7648"/>
    <cellStyle name="Nota 4 12 2 2" xfId="16801"/>
    <cellStyle name="Nota 4 12 2 3" xfId="23782"/>
    <cellStyle name="Nota 4 12 2 4" xfId="30626"/>
    <cellStyle name="Nota 4 12 2 5" xfId="34576"/>
    <cellStyle name="Nota 4 12 2 6" xfId="38128"/>
    <cellStyle name="Nota 4 12 2 7" xfId="40086"/>
    <cellStyle name="Nota 4 12 3" xfId="12317"/>
    <cellStyle name="Nota 4 12 4" xfId="19320"/>
    <cellStyle name="Nota 4 12 5" xfId="29511"/>
    <cellStyle name="Nota 4 12 6" xfId="22992"/>
    <cellStyle name="Nota 4 12 7" xfId="29759"/>
    <cellStyle name="Nota 4 12 8" xfId="31584"/>
    <cellStyle name="Nota 4 12 9" xfId="35295"/>
    <cellStyle name="Nota 4 13" xfId="4148"/>
    <cellStyle name="Nota 4 13 2" xfId="7649"/>
    <cellStyle name="Nota 4 13 2 2" xfId="16802"/>
    <cellStyle name="Nota 4 13 2 3" xfId="23783"/>
    <cellStyle name="Nota 4 13 2 4" xfId="30627"/>
    <cellStyle name="Nota 4 13 2 5" xfId="34577"/>
    <cellStyle name="Nota 4 13 2 6" xfId="38129"/>
    <cellStyle name="Nota 4 13 2 7" xfId="40087"/>
    <cellStyle name="Nota 4 13 3" xfId="13302"/>
    <cellStyle name="Nota 4 13 4" xfId="20300"/>
    <cellStyle name="Nota 4 13 5" xfId="27758"/>
    <cellStyle name="Nota 4 13 6" xfId="29210"/>
    <cellStyle name="Nota 4 13 7" xfId="22863"/>
    <cellStyle name="Nota 4 13 8" xfId="28806"/>
    <cellStyle name="Nota 4 13 9" xfId="31295"/>
    <cellStyle name="Nota 4 14" xfId="7645"/>
    <cellStyle name="Nota 4 14 2" xfId="16798"/>
    <cellStyle name="Nota 4 14 3" xfId="23779"/>
    <cellStyle name="Nota 4 14 4" xfId="30623"/>
    <cellStyle name="Nota 4 14 5" xfId="34573"/>
    <cellStyle name="Nota 4 14 6" xfId="38125"/>
    <cellStyle name="Nota 4 14 7" xfId="40083"/>
    <cellStyle name="Nota 4 15" xfId="9904"/>
    <cellStyle name="Nota 4 16" xfId="17548"/>
    <cellStyle name="Nota 4 17" xfId="9241"/>
    <cellStyle name="Nota 4 18" xfId="25686"/>
    <cellStyle name="Nota 4 19" xfId="31449"/>
    <cellStyle name="Nota 4 2" xfId="748"/>
    <cellStyle name="Nota 4 2 10" xfId="3024"/>
    <cellStyle name="Nota 4 2 10 2" xfId="7651"/>
    <cellStyle name="Nota 4 2 10 2 2" xfId="16804"/>
    <cellStyle name="Nota 4 2 10 2 3" xfId="23785"/>
    <cellStyle name="Nota 4 2 10 2 4" xfId="30629"/>
    <cellStyle name="Nota 4 2 10 2 5" xfId="34579"/>
    <cellStyle name="Nota 4 2 10 2 6" xfId="38131"/>
    <cellStyle name="Nota 4 2 10 2 7" xfId="40089"/>
    <cellStyle name="Nota 4 2 10 3" xfId="12178"/>
    <cellStyle name="Nota 4 2 10 4" xfId="19181"/>
    <cellStyle name="Nota 4 2 10 5" xfId="28303"/>
    <cellStyle name="Nota 4 2 10 6" xfId="28086"/>
    <cellStyle name="Nota 4 2 10 7" xfId="25086"/>
    <cellStyle name="Nota 4 2 10 8" xfId="30971"/>
    <cellStyle name="Nota 4 2 10 9" xfId="34910"/>
    <cellStyle name="Nota 4 2 11" xfId="2907"/>
    <cellStyle name="Nota 4 2 11 2" xfId="7652"/>
    <cellStyle name="Nota 4 2 11 2 2" xfId="16805"/>
    <cellStyle name="Nota 4 2 11 2 3" xfId="23786"/>
    <cellStyle name="Nota 4 2 11 2 4" xfId="30630"/>
    <cellStyle name="Nota 4 2 11 2 5" xfId="34580"/>
    <cellStyle name="Nota 4 2 11 2 6" xfId="38132"/>
    <cellStyle name="Nota 4 2 11 2 7" xfId="40090"/>
    <cellStyle name="Nota 4 2 11 3" xfId="12061"/>
    <cellStyle name="Nota 4 2 11 4" xfId="19064"/>
    <cellStyle name="Nota 4 2 11 5" xfId="18276"/>
    <cellStyle name="Nota 4 2 11 6" xfId="29129"/>
    <cellStyle name="Nota 4 2 11 7" xfId="24531"/>
    <cellStyle name="Nota 4 2 11 8" xfId="29656"/>
    <cellStyle name="Nota 4 2 11 9" xfId="33643"/>
    <cellStyle name="Nota 4 2 12" xfId="4223"/>
    <cellStyle name="Nota 4 2 12 2" xfId="7653"/>
    <cellStyle name="Nota 4 2 12 2 2" xfId="16806"/>
    <cellStyle name="Nota 4 2 12 2 3" xfId="23787"/>
    <cellStyle name="Nota 4 2 12 2 4" xfId="30631"/>
    <cellStyle name="Nota 4 2 12 2 5" xfId="34581"/>
    <cellStyle name="Nota 4 2 12 2 6" xfId="38133"/>
    <cellStyle name="Nota 4 2 12 2 7" xfId="40091"/>
    <cellStyle name="Nota 4 2 12 3" xfId="13377"/>
    <cellStyle name="Nota 4 2 12 4" xfId="20375"/>
    <cellStyle name="Nota 4 2 12 5" xfId="23207"/>
    <cellStyle name="Nota 4 2 12 6" xfId="22654"/>
    <cellStyle name="Nota 4 2 12 7" xfId="29073"/>
    <cellStyle name="Nota 4 2 12 8" xfId="33359"/>
    <cellStyle name="Nota 4 2 12 9" xfId="37034"/>
    <cellStyle name="Nota 4 2 13" xfId="7650"/>
    <cellStyle name="Nota 4 2 13 2" xfId="16803"/>
    <cellStyle name="Nota 4 2 13 3" xfId="23784"/>
    <cellStyle name="Nota 4 2 13 4" xfId="30628"/>
    <cellStyle name="Nota 4 2 13 5" xfId="34578"/>
    <cellStyle name="Nota 4 2 13 6" xfId="38130"/>
    <cellStyle name="Nota 4 2 13 7" xfId="40088"/>
    <cellStyle name="Nota 4 2 14" xfId="9905"/>
    <cellStyle name="Nota 4 2 15" xfId="17550"/>
    <cellStyle name="Nota 4 2 16" xfId="29115"/>
    <cellStyle name="Nota 4 2 17" xfId="9187"/>
    <cellStyle name="Nota 4 2 18" xfId="31448"/>
    <cellStyle name="Nota 4 2 19" xfId="35155"/>
    <cellStyle name="Nota 4 2 2" xfId="749"/>
    <cellStyle name="Nota 4 2 2 10" xfId="4279"/>
    <cellStyle name="Nota 4 2 2 10 2" xfId="7655"/>
    <cellStyle name="Nota 4 2 2 10 2 2" xfId="16808"/>
    <cellStyle name="Nota 4 2 2 10 2 3" xfId="23789"/>
    <cellStyle name="Nota 4 2 2 10 2 4" xfId="30633"/>
    <cellStyle name="Nota 4 2 2 10 2 5" xfId="34583"/>
    <cellStyle name="Nota 4 2 2 10 2 6" xfId="38135"/>
    <cellStyle name="Nota 4 2 2 10 2 7" xfId="40093"/>
    <cellStyle name="Nota 4 2 2 10 3" xfId="13433"/>
    <cellStyle name="Nota 4 2 2 10 4" xfId="20431"/>
    <cellStyle name="Nota 4 2 2 10 5" xfId="22429"/>
    <cellStyle name="Nota 4 2 2 10 6" xfId="28148"/>
    <cellStyle name="Nota 4 2 2 10 7" xfId="28901"/>
    <cellStyle name="Nota 4 2 2 10 8" xfId="31669"/>
    <cellStyle name="Nota 4 2 2 10 9" xfId="35349"/>
    <cellStyle name="Nota 4 2 2 11" xfId="4554"/>
    <cellStyle name="Nota 4 2 2 11 2" xfId="7656"/>
    <cellStyle name="Nota 4 2 2 11 2 2" xfId="16809"/>
    <cellStyle name="Nota 4 2 2 11 2 3" xfId="23790"/>
    <cellStyle name="Nota 4 2 2 11 2 4" xfId="30634"/>
    <cellStyle name="Nota 4 2 2 11 2 5" xfId="34584"/>
    <cellStyle name="Nota 4 2 2 11 2 6" xfId="38136"/>
    <cellStyle name="Nota 4 2 2 11 2 7" xfId="40094"/>
    <cellStyle name="Nota 4 2 2 11 3" xfId="13708"/>
    <cellStyle name="Nota 4 2 2 11 4" xfId="20706"/>
    <cellStyle name="Nota 4 2 2 11 5" xfId="19530"/>
    <cellStyle name="Nota 4 2 2 11 6" xfId="22839"/>
    <cellStyle name="Nota 4 2 2 11 7" xfId="26839"/>
    <cellStyle name="Nota 4 2 2 11 8" xfId="23025"/>
    <cellStyle name="Nota 4 2 2 11 9" xfId="22871"/>
    <cellStyle name="Nota 4 2 2 12" xfId="7654"/>
    <cellStyle name="Nota 4 2 2 12 2" xfId="16807"/>
    <cellStyle name="Nota 4 2 2 12 3" xfId="23788"/>
    <cellStyle name="Nota 4 2 2 12 4" xfId="30632"/>
    <cellStyle name="Nota 4 2 2 12 5" xfId="34582"/>
    <cellStyle name="Nota 4 2 2 12 6" xfId="38134"/>
    <cellStyle name="Nota 4 2 2 12 7" xfId="40092"/>
    <cellStyle name="Nota 4 2 2 13" xfId="9906"/>
    <cellStyle name="Nota 4 2 2 14" xfId="17549"/>
    <cellStyle name="Nota 4 2 2 15" xfId="22612"/>
    <cellStyle name="Nota 4 2 2 16" xfId="22852"/>
    <cellStyle name="Nota 4 2 2 17" xfId="31447"/>
    <cellStyle name="Nota 4 2 2 18" xfId="35158"/>
    <cellStyle name="Nota 4 2 2 19" xfId="38436"/>
    <cellStyle name="Nota 4 2 2 2" xfId="2254"/>
    <cellStyle name="Nota 4 2 2 2 10" xfId="9495"/>
    <cellStyle name="Nota 4 2 2 2 11" xfId="17010"/>
    <cellStyle name="Nota 4 2 2 2 12" xfId="25935"/>
    <cellStyle name="Nota 4 2 2 2 13" xfId="34176"/>
    <cellStyle name="Nota 4 2 2 2 14" xfId="37738"/>
    <cellStyle name="Nota 4 2 2 2 2" xfId="2654"/>
    <cellStyle name="Nota 4 2 2 2 2 2" xfId="7658"/>
    <cellStyle name="Nota 4 2 2 2 2 2 2" xfId="16811"/>
    <cellStyle name="Nota 4 2 2 2 2 2 3" xfId="23792"/>
    <cellStyle name="Nota 4 2 2 2 2 2 4" xfId="30636"/>
    <cellStyle name="Nota 4 2 2 2 2 2 5" xfId="34586"/>
    <cellStyle name="Nota 4 2 2 2 2 2 6" xfId="38138"/>
    <cellStyle name="Nota 4 2 2 2 2 2 7" xfId="40096"/>
    <cellStyle name="Nota 4 2 2 2 2 3" xfId="11808"/>
    <cellStyle name="Nota 4 2 2 2 2 4" xfId="18811"/>
    <cellStyle name="Nota 4 2 2 2 2 5" xfId="22967"/>
    <cellStyle name="Nota 4 2 2 2 2 6" xfId="26290"/>
    <cellStyle name="Nota 4 2 2 2 2 7" xfId="22691"/>
    <cellStyle name="Nota 4 2 2 2 2 8" xfId="33982"/>
    <cellStyle name="Nota 4 2 2 2 2 9" xfId="37544"/>
    <cellStyle name="Nota 4 2 2 2 3" xfId="3936"/>
    <cellStyle name="Nota 4 2 2 2 3 2" xfId="7659"/>
    <cellStyle name="Nota 4 2 2 2 3 2 2" xfId="16812"/>
    <cellStyle name="Nota 4 2 2 2 3 2 3" xfId="23793"/>
    <cellStyle name="Nota 4 2 2 2 3 2 4" xfId="30637"/>
    <cellStyle name="Nota 4 2 2 2 3 2 5" xfId="34587"/>
    <cellStyle name="Nota 4 2 2 2 3 2 6" xfId="38139"/>
    <cellStyle name="Nota 4 2 2 2 3 2 7" xfId="40097"/>
    <cellStyle name="Nota 4 2 2 2 3 3" xfId="13090"/>
    <cellStyle name="Nota 4 2 2 2 3 4" xfId="20088"/>
    <cellStyle name="Nota 4 2 2 2 3 5" xfId="19656"/>
    <cellStyle name="Nota 4 2 2 2 3 6" xfId="17911"/>
    <cellStyle name="Nota 4 2 2 2 3 7" xfId="27290"/>
    <cellStyle name="Nota 4 2 2 2 3 8" xfId="29688"/>
    <cellStyle name="Nota 4 2 2 2 3 9" xfId="31880"/>
    <cellStyle name="Nota 4 2 2 2 4" xfId="4374"/>
    <cellStyle name="Nota 4 2 2 2 4 2" xfId="7660"/>
    <cellStyle name="Nota 4 2 2 2 4 2 2" xfId="16813"/>
    <cellStyle name="Nota 4 2 2 2 4 2 3" xfId="23794"/>
    <cellStyle name="Nota 4 2 2 2 4 2 4" xfId="30638"/>
    <cellStyle name="Nota 4 2 2 2 4 2 5" xfId="34588"/>
    <cellStyle name="Nota 4 2 2 2 4 2 6" xfId="38140"/>
    <cellStyle name="Nota 4 2 2 2 4 2 7" xfId="40098"/>
    <cellStyle name="Nota 4 2 2 2 4 3" xfId="13528"/>
    <cellStyle name="Nota 4 2 2 2 4 4" xfId="20526"/>
    <cellStyle name="Nota 4 2 2 2 4 5" xfId="19690"/>
    <cellStyle name="Nota 4 2 2 2 4 6" xfId="25035"/>
    <cellStyle name="Nota 4 2 2 2 4 7" xfId="31902"/>
    <cellStyle name="Nota 4 2 2 2 4 8" xfId="29046"/>
    <cellStyle name="Nota 4 2 2 2 4 9" xfId="31014"/>
    <cellStyle name="Nota 4 2 2 2 5" xfId="4628"/>
    <cellStyle name="Nota 4 2 2 2 5 2" xfId="7661"/>
    <cellStyle name="Nota 4 2 2 2 5 2 2" xfId="16814"/>
    <cellStyle name="Nota 4 2 2 2 5 2 3" xfId="23795"/>
    <cellStyle name="Nota 4 2 2 2 5 2 4" xfId="30639"/>
    <cellStyle name="Nota 4 2 2 2 5 2 5" xfId="34589"/>
    <cellStyle name="Nota 4 2 2 2 5 2 6" xfId="38141"/>
    <cellStyle name="Nota 4 2 2 2 5 2 7" xfId="40099"/>
    <cellStyle name="Nota 4 2 2 2 5 3" xfId="13782"/>
    <cellStyle name="Nota 4 2 2 2 5 4" xfId="20780"/>
    <cellStyle name="Nota 4 2 2 2 5 5" xfId="24772"/>
    <cellStyle name="Nota 4 2 2 2 5 6" xfId="10167"/>
    <cellStyle name="Nota 4 2 2 2 5 7" xfId="25512"/>
    <cellStyle name="Nota 4 2 2 2 5 8" xfId="31781"/>
    <cellStyle name="Nota 4 2 2 2 5 9" xfId="35461"/>
    <cellStyle name="Nota 4 2 2 2 6" xfId="4874"/>
    <cellStyle name="Nota 4 2 2 2 6 2" xfId="7662"/>
    <cellStyle name="Nota 4 2 2 2 6 2 2" xfId="16815"/>
    <cellStyle name="Nota 4 2 2 2 6 2 3" xfId="23796"/>
    <cellStyle name="Nota 4 2 2 2 6 2 4" xfId="30640"/>
    <cellStyle name="Nota 4 2 2 2 6 2 5" xfId="34590"/>
    <cellStyle name="Nota 4 2 2 2 6 2 6" xfId="38142"/>
    <cellStyle name="Nota 4 2 2 2 6 2 7" xfId="40100"/>
    <cellStyle name="Nota 4 2 2 2 6 3" xfId="14028"/>
    <cellStyle name="Nota 4 2 2 2 6 4" xfId="21026"/>
    <cellStyle name="Nota 4 2 2 2 6 5" xfId="27394"/>
    <cellStyle name="Nota 4 2 2 2 6 6" xfId="26773"/>
    <cellStyle name="Nota 4 2 2 2 6 7" xfId="25189"/>
    <cellStyle name="Nota 4 2 2 2 6 8" xfId="35598"/>
    <cellStyle name="Nota 4 2 2 2 6 9" xfId="38509"/>
    <cellStyle name="Nota 4 2 2 2 7" xfId="7657"/>
    <cellStyle name="Nota 4 2 2 2 7 2" xfId="16810"/>
    <cellStyle name="Nota 4 2 2 2 7 3" xfId="23791"/>
    <cellStyle name="Nota 4 2 2 2 7 4" xfId="30635"/>
    <cellStyle name="Nota 4 2 2 2 7 5" xfId="34585"/>
    <cellStyle name="Nota 4 2 2 2 7 6" xfId="38137"/>
    <cellStyle name="Nota 4 2 2 2 7 7" xfId="40095"/>
    <cellStyle name="Nota 4 2 2 2 8" xfId="11408"/>
    <cellStyle name="Nota 4 2 2 2 9" xfId="18411"/>
    <cellStyle name="Nota 4 2 2 3" xfId="1770"/>
    <cellStyle name="Nota 4 2 2 3 10" xfId="28614"/>
    <cellStyle name="Nota 4 2 2 3 11" xfId="29075"/>
    <cellStyle name="Nota 4 2 2 3 12" xfId="29105"/>
    <cellStyle name="Nota 4 2 2 3 13" xfId="34873"/>
    <cellStyle name="Nota 4 2 2 3 14" xfId="38360"/>
    <cellStyle name="Nota 4 2 2 3 2" xfId="2535"/>
    <cellStyle name="Nota 4 2 2 3 2 2" xfId="7664"/>
    <cellStyle name="Nota 4 2 2 3 2 2 2" xfId="16817"/>
    <cellStyle name="Nota 4 2 2 3 2 2 3" xfId="23798"/>
    <cellStyle name="Nota 4 2 2 3 2 2 4" xfId="30642"/>
    <cellStyle name="Nota 4 2 2 3 2 2 5" xfId="34592"/>
    <cellStyle name="Nota 4 2 2 3 2 2 6" xfId="38144"/>
    <cellStyle name="Nota 4 2 2 3 2 2 7" xfId="40102"/>
    <cellStyle name="Nota 4 2 2 3 2 3" xfId="11689"/>
    <cellStyle name="Nota 4 2 2 3 2 4" xfId="18692"/>
    <cellStyle name="Nota 4 2 2 3 2 5" xfId="10215"/>
    <cellStyle name="Nota 4 2 2 3 2 6" xfId="26237"/>
    <cellStyle name="Nota 4 2 2 3 2 7" xfId="30064"/>
    <cellStyle name="Nota 4 2 2 3 2 8" xfId="34041"/>
    <cellStyle name="Nota 4 2 2 3 2 9" xfId="37603"/>
    <cellStyle name="Nota 4 2 2 3 3" xfId="3697"/>
    <cellStyle name="Nota 4 2 2 3 3 2" xfId="7665"/>
    <cellStyle name="Nota 4 2 2 3 3 2 2" xfId="16818"/>
    <cellStyle name="Nota 4 2 2 3 3 2 3" xfId="23799"/>
    <cellStyle name="Nota 4 2 2 3 3 2 4" xfId="30643"/>
    <cellStyle name="Nota 4 2 2 3 3 2 5" xfId="34593"/>
    <cellStyle name="Nota 4 2 2 3 3 2 6" xfId="38145"/>
    <cellStyle name="Nota 4 2 2 3 3 2 7" xfId="40103"/>
    <cellStyle name="Nota 4 2 2 3 3 3" xfId="12851"/>
    <cellStyle name="Nota 4 2 2 3 3 4" xfId="19850"/>
    <cellStyle name="Nota 4 2 2 3 3 5" xfId="27981"/>
    <cellStyle name="Nota 4 2 2 3 3 6" xfId="21225"/>
    <cellStyle name="Nota 4 2 2 3 3 7" xfId="29389"/>
    <cellStyle name="Nota 4 2 2 3 3 8" xfId="33565"/>
    <cellStyle name="Nota 4 2 2 3 3 9" xfId="37233"/>
    <cellStyle name="Nota 4 2 2 3 4" xfId="4207"/>
    <cellStyle name="Nota 4 2 2 3 4 2" xfId="7666"/>
    <cellStyle name="Nota 4 2 2 3 4 2 2" xfId="16819"/>
    <cellStyle name="Nota 4 2 2 3 4 2 3" xfId="23800"/>
    <cellStyle name="Nota 4 2 2 3 4 2 4" xfId="30644"/>
    <cellStyle name="Nota 4 2 2 3 4 2 5" xfId="34594"/>
    <cellStyle name="Nota 4 2 2 3 4 2 6" xfId="38146"/>
    <cellStyle name="Nota 4 2 2 3 4 2 7" xfId="40104"/>
    <cellStyle name="Nota 4 2 2 3 4 3" xfId="13361"/>
    <cellStyle name="Nota 4 2 2 3 4 4" xfId="20359"/>
    <cellStyle name="Nota 4 2 2 3 4 5" xfId="22591"/>
    <cellStyle name="Nota 4 2 2 3 4 6" xfId="28832"/>
    <cellStyle name="Nota 4 2 2 3 4 7" xfId="17385"/>
    <cellStyle name="Nota 4 2 2 3 4 8" xfId="33366"/>
    <cellStyle name="Nota 4 2 2 3 4 9" xfId="37041"/>
    <cellStyle name="Nota 4 2 2 3 5" xfId="3120"/>
    <cellStyle name="Nota 4 2 2 3 5 2" xfId="7667"/>
    <cellStyle name="Nota 4 2 2 3 5 2 2" xfId="16820"/>
    <cellStyle name="Nota 4 2 2 3 5 2 3" xfId="23801"/>
    <cellStyle name="Nota 4 2 2 3 5 2 4" xfId="30645"/>
    <cellStyle name="Nota 4 2 2 3 5 2 5" xfId="34595"/>
    <cellStyle name="Nota 4 2 2 3 5 2 6" xfId="38147"/>
    <cellStyle name="Nota 4 2 2 3 5 2 7" xfId="40105"/>
    <cellStyle name="Nota 4 2 2 3 5 3" xfId="12274"/>
    <cellStyle name="Nota 4 2 2 3 5 4" xfId="19277"/>
    <cellStyle name="Nota 4 2 2 3 5 5" xfId="28263"/>
    <cellStyle name="Nota 4 2 2 3 5 6" xfId="26427"/>
    <cellStyle name="Nota 4 2 2 3 5 7" xfId="22872"/>
    <cellStyle name="Nota 4 2 2 3 5 8" xfId="31906"/>
    <cellStyle name="Nota 4 2 2 3 5 9" xfId="33646"/>
    <cellStyle name="Nota 4 2 2 3 6" xfId="4134"/>
    <cellStyle name="Nota 4 2 2 3 6 2" xfId="7668"/>
    <cellStyle name="Nota 4 2 2 3 6 2 2" xfId="16821"/>
    <cellStyle name="Nota 4 2 2 3 6 2 3" xfId="23802"/>
    <cellStyle name="Nota 4 2 2 3 6 2 4" xfId="30646"/>
    <cellStyle name="Nota 4 2 2 3 6 2 5" xfId="34596"/>
    <cellStyle name="Nota 4 2 2 3 6 2 6" xfId="38148"/>
    <cellStyle name="Nota 4 2 2 3 6 2 7" xfId="40106"/>
    <cellStyle name="Nota 4 2 2 3 6 3" xfId="13288"/>
    <cellStyle name="Nota 4 2 2 3 6 4" xfId="20286"/>
    <cellStyle name="Nota 4 2 2 3 6 5" xfId="27765"/>
    <cellStyle name="Nota 4 2 2 3 6 6" xfId="26664"/>
    <cellStyle name="Nota 4 2 2 3 6 7" xfId="27275"/>
    <cellStyle name="Nota 4 2 2 3 6 8" xfId="17627"/>
    <cellStyle name="Nota 4 2 2 3 6 9" xfId="31031"/>
    <cellStyle name="Nota 4 2 2 3 7" xfId="7663"/>
    <cellStyle name="Nota 4 2 2 3 7 2" xfId="16816"/>
    <cellStyle name="Nota 4 2 2 3 7 3" xfId="23797"/>
    <cellStyle name="Nota 4 2 2 3 7 4" xfId="30641"/>
    <cellStyle name="Nota 4 2 2 3 7 5" xfId="34591"/>
    <cellStyle name="Nota 4 2 2 3 7 6" xfId="38143"/>
    <cellStyle name="Nota 4 2 2 3 7 7" xfId="40101"/>
    <cellStyle name="Nota 4 2 2 3 8" xfId="10924"/>
    <cellStyle name="Nota 4 2 2 3 9" xfId="9239"/>
    <cellStyle name="Nota 4 2 2 4" xfId="2318"/>
    <cellStyle name="Nota 4 2 2 4 10" xfId="9663"/>
    <cellStyle name="Nota 4 2 2 4 11" xfId="22616"/>
    <cellStyle name="Nota 4 2 2 4 12" xfId="26520"/>
    <cellStyle name="Nota 4 2 2 4 13" xfId="28794"/>
    <cellStyle name="Nota 4 2 2 4 14" xfId="25038"/>
    <cellStyle name="Nota 4 2 2 4 2" xfId="2718"/>
    <cellStyle name="Nota 4 2 2 4 2 2" xfId="7670"/>
    <cellStyle name="Nota 4 2 2 4 2 2 2" xfId="16823"/>
    <cellStyle name="Nota 4 2 2 4 2 2 3" xfId="23804"/>
    <cellStyle name="Nota 4 2 2 4 2 2 4" xfId="30648"/>
    <cellStyle name="Nota 4 2 2 4 2 2 5" xfId="34598"/>
    <cellStyle name="Nota 4 2 2 4 2 2 6" xfId="38150"/>
    <cellStyle name="Nota 4 2 2 4 2 2 7" xfId="40108"/>
    <cellStyle name="Nota 4 2 2 4 2 3" xfId="11872"/>
    <cellStyle name="Nota 4 2 2 4 2 4" xfId="18875"/>
    <cellStyle name="Nota 4 2 2 4 2 5" xfId="28421"/>
    <cellStyle name="Nota 4 2 2 4 2 6" xfId="23236"/>
    <cellStyle name="Nota 4 2 2 4 2 7" xfId="29971"/>
    <cellStyle name="Nota 4 2 2 4 2 8" xfId="25394"/>
    <cellStyle name="Nota 4 2 2 4 2 9" xfId="31426"/>
    <cellStyle name="Nota 4 2 2 4 3" xfId="4000"/>
    <cellStyle name="Nota 4 2 2 4 3 2" xfId="7671"/>
    <cellStyle name="Nota 4 2 2 4 3 2 2" xfId="16824"/>
    <cellStyle name="Nota 4 2 2 4 3 2 3" xfId="23805"/>
    <cellStyle name="Nota 4 2 2 4 3 2 4" xfId="30649"/>
    <cellStyle name="Nota 4 2 2 4 3 2 5" xfId="34599"/>
    <cellStyle name="Nota 4 2 2 4 3 2 6" xfId="38151"/>
    <cellStyle name="Nota 4 2 2 4 3 2 7" xfId="40109"/>
    <cellStyle name="Nota 4 2 2 4 3 3" xfId="13154"/>
    <cellStyle name="Nota 4 2 2 4 3 4" xfId="20152"/>
    <cellStyle name="Nota 4 2 2 4 3 5" xfId="21252"/>
    <cellStyle name="Nota 4 2 2 4 3 6" xfId="21204"/>
    <cellStyle name="Nota 4 2 2 4 3 7" xfId="25525"/>
    <cellStyle name="Nota 4 2 2 4 3 8" xfId="28535"/>
    <cellStyle name="Nota 4 2 2 4 3 9" xfId="29578"/>
    <cellStyle name="Nota 4 2 2 4 4" xfId="4438"/>
    <cellStyle name="Nota 4 2 2 4 4 2" xfId="7672"/>
    <cellStyle name="Nota 4 2 2 4 4 2 2" xfId="16825"/>
    <cellStyle name="Nota 4 2 2 4 4 2 3" xfId="23806"/>
    <cellStyle name="Nota 4 2 2 4 4 2 4" xfId="30650"/>
    <cellStyle name="Nota 4 2 2 4 4 2 5" xfId="34600"/>
    <cellStyle name="Nota 4 2 2 4 4 2 6" xfId="38152"/>
    <cellStyle name="Nota 4 2 2 4 4 2 7" xfId="40110"/>
    <cellStyle name="Nota 4 2 2 4 4 3" xfId="13592"/>
    <cellStyle name="Nota 4 2 2 4 4 4" xfId="20590"/>
    <cellStyle name="Nota 4 2 2 4 4 5" xfId="9491"/>
    <cellStyle name="Nota 4 2 2 4 4 6" xfId="19757"/>
    <cellStyle name="Nota 4 2 2 4 4 7" xfId="29478"/>
    <cellStyle name="Nota 4 2 2 4 4 8" xfId="26066"/>
    <cellStyle name="Nota 4 2 2 4 4 9" xfId="30320"/>
    <cellStyle name="Nota 4 2 2 4 5" xfId="4692"/>
    <cellStyle name="Nota 4 2 2 4 5 2" xfId="7673"/>
    <cellStyle name="Nota 4 2 2 4 5 2 2" xfId="16826"/>
    <cellStyle name="Nota 4 2 2 4 5 2 3" xfId="23807"/>
    <cellStyle name="Nota 4 2 2 4 5 2 4" xfId="30651"/>
    <cellStyle name="Nota 4 2 2 4 5 2 5" xfId="34601"/>
    <cellStyle name="Nota 4 2 2 4 5 2 6" xfId="38153"/>
    <cellStyle name="Nota 4 2 2 4 5 2 7" xfId="40111"/>
    <cellStyle name="Nota 4 2 2 4 5 3" xfId="13846"/>
    <cellStyle name="Nota 4 2 2 4 5 4" xfId="20844"/>
    <cellStyle name="Nota 4 2 2 4 5 5" xfId="24780"/>
    <cellStyle name="Nota 4 2 2 4 5 6" xfId="19666"/>
    <cellStyle name="Nota 4 2 2 4 5 7" xfId="26798"/>
    <cellStyle name="Nota 4 2 2 4 5 8" xfId="31755"/>
    <cellStyle name="Nota 4 2 2 4 5 9" xfId="35435"/>
    <cellStyle name="Nota 4 2 2 4 6" xfId="4938"/>
    <cellStyle name="Nota 4 2 2 4 6 2" xfId="7674"/>
    <cellStyle name="Nota 4 2 2 4 6 2 2" xfId="16827"/>
    <cellStyle name="Nota 4 2 2 4 6 2 3" xfId="23808"/>
    <cellStyle name="Nota 4 2 2 4 6 2 4" xfId="30652"/>
    <cellStyle name="Nota 4 2 2 4 6 2 5" xfId="34602"/>
    <cellStyle name="Nota 4 2 2 4 6 2 6" xfId="38154"/>
    <cellStyle name="Nota 4 2 2 4 6 2 7" xfId="40112"/>
    <cellStyle name="Nota 4 2 2 4 6 3" xfId="14092"/>
    <cellStyle name="Nota 4 2 2 4 6 4" xfId="21090"/>
    <cellStyle name="Nota 4 2 2 4 6 5" xfId="27362"/>
    <cellStyle name="Nota 4 2 2 4 6 6" xfId="10168"/>
    <cellStyle name="Nota 4 2 2 4 6 7" xfId="31984"/>
    <cellStyle name="Nota 4 2 2 4 6 8" xfId="35662"/>
    <cellStyle name="Nota 4 2 2 4 6 9" xfId="38573"/>
    <cellStyle name="Nota 4 2 2 4 7" xfId="7669"/>
    <cellStyle name="Nota 4 2 2 4 7 2" xfId="16822"/>
    <cellStyle name="Nota 4 2 2 4 7 3" xfId="23803"/>
    <cellStyle name="Nota 4 2 2 4 7 4" xfId="30647"/>
    <cellStyle name="Nota 4 2 2 4 7 5" xfId="34597"/>
    <cellStyle name="Nota 4 2 2 4 7 6" xfId="38149"/>
    <cellStyle name="Nota 4 2 2 4 7 7" xfId="40107"/>
    <cellStyle name="Nota 4 2 2 4 8" xfId="11472"/>
    <cellStyle name="Nota 4 2 2 4 9" xfId="18475"/>
    <cellStyle name="Nota 4 2 2 5" xfId="2084"/>
    <cellStyle name="Nota 4 2 2 5 10" xfId="24584"/>
    <cellStyle name="Nota 4 2 2 5 11" xfId="24566"/>
    <cellStyle name="Nota 4 2 2 5 12" xfId="30843"/>
    <cellStyle name="Nota 4 2 2 5 13" xfId="34785"/>
    <cellStyle name="Nota 4 2 2 5 14" xfId="38337"/>
    <cellStyle name="Nota 4 2 2 5 2" xfId="2588"/>
    <cellStyle name="Nota 4 2 2 5 2 2" xfId="7676"/>
    <cellStyle name="Nota 4 2 2 5 2 2 2" xfId="16829"/>
    <cellStyle name="Nota 4 2 2 5 2 2 3" xfId="23810"/>
    <cellStyle name="Nota 4 2 2 5 2 2 4" xfId="30654"/>
    <cellStyle name="Nota 4 2 2 5 2 2 5" xfId="34604"/>
    <cellStyle name="Nota 4 2 2 5 2 2 6" xfId="38156"/>
    <cellStyle name="Nota 4 2 2 5 2 2 7" xfId="40114"/>
    <cellStyle name="Nota 4 2 2 5 2 3" xfId="11742"/>
    <cellStyle name="Nota 4 2 2 5 2 4" xfId="18745"/>
    <cellStyle name="Nota 4 2 2 5 2 5" xfId="23292"/>
    <cellStyle name="Nota 4 2 2 5 2 6" xfId="25447"/>
    <cellStyle name="Nota 4 2 2 5 2 7" xfId="30039"/>
    <cellStyle name="Nota 4 2 2 5 2 8" xfId="34012"/>
    <cellStyle name="Nota 4 2 2 5 2 9" xfId="37574"/>
    <cellStyle name="Nota 4 2 2 5 3" xfId="3831"/>
    <cellStyle name="Nota 4 2 2 5 3 2" xfId="7677"/>
    <cellStyle name="Nota 4 2 2 5 3 2 2" xfId="16830"/>
    <cellStyle name="Nota 4 2 2 5 3 2 3" xfId="23811"/>
    <cellStyle name="Nota 4 2 2 5 3 2 4" xfId="30655"/>
    <cellStyle name="Nota 4 2 2 5 3 2 5" xfId="34605"/>
    <cellStyle name="Nota 4 2 2 5 3 2 6" xfId="38157"/>
    <cellStyle name="Nota 4 2 2 5 3 2 7" xfId="40115"/>
    <cellStyle name="Nota 4 2 2 5 3 3" xfId="12985"/>
    <cellStyle name="Nota 4 2 2 5 3 4" xfId="19984"/>
    <cellStyle name="Nota 4 2 2 5 3 5" xfId="22468"/>
    <cellStyle name="Nota 4 2 2 5 3 6" xfId="29191"/>
    <cellStyle name="Nota 4 2 2 5 3 7" xfId="24183"/>
    <cellStyle name="Nota 4 2 2 5 3 8" xfId="22644"/>
    <cellStyle name="Nota 4 2 2 5 3 9" xfId="29591"/>
    <cellStyle name="Nota 4 2 2 5 4" xfId="4299"/>
    <cellStyle name="Nota 4 2 2 5 4 2" xfId="7678"/>
    <cellStyle name="Nota 4 2 2 5 4 2 2" xfId="16831"/>
    <cellStyle name="Nota 4 2 2 5 4 2 3" xfId="23812"/>
    <cellStyle name="Nota 4 2 2 5 4 2 4" xfId="30656"/>
    <cellStyle name="Nota 4 2 2 5 4 2 5" xfId="34606"/>
    <cellStyle name="Nota 4 2 2 5 4 2 6" xfId="38158"/>
    <cellStyle name="Nota 4 2 2 5 4 2 7" xfId="40116"/>
    <cellStyle name="Nota 4 2 2 5 4 3" xfId="13453"/>
    <cellStyle name="Nota 4 2 2 5 4 4" xfId="20451"/>
    <cellStyle name="Nota 4 2 2 5 4 5" xfId="17639"/>
    <cellStyle name="Nota 4 2 2 5 4 6" xfId="28845"/>
    <cellStyle name="Nota 4 2 2 5 4 7" xfId="28967"/>
    <cellStyle name="Nota 4 2 2 5 4 8" xfId="33337"/>
    <cellStyle name="Nota 4 2 2 5 4 9" xfId="37012"/>
    <cellStyle name="Nota 4 2 2 5 5" xfId="4570"/>
    <cellStyle name="Nota 4 2 2 5 5 2" xfId="7679"/>
    <cellStyle name="Nota 4 2 2 5 5 2 2" xfId="16832"/>
    <cellStyle name="Nota 4 2 2 5 5 2 3" xfId="23813"/>
    <cellStyle name="Nota 4 2 2 5 5 2 4" xfId="30657"/>
    <cellStyle name="Nota 4 2 2 5 5 2 5" xfId="34607"/>
    <cellStyle name="Nota 4 2 2 5 5 2 6" xfId="38159"/>
    <cellStyle name="Nota 4 2 2 5 5 2 7" xfId="40117"/>
    <cellStyle name="Nota 4 2 2 5 5 3" xfId="13724"/>
    <cellStyle name="Nota 4 2 2 5 5 4" xfId="20722"/>
    <cellStyle name="Nota 4 2 2 5 5 5" xfId="22762"/>
    <cellStyle name="Nota 4 2 2 5 5 6" xfId="28587"/>
    <cellStyle name="Nota 4 2 2 5 5 7" xfId="24971"/>
    <cellStyle name="Nota 4 2 2 5 5 8" xfId="32233"/>
    <cellStyle name="Nota 4 2 2 5 5 9" xfId="35908"/>
    <cellStyle name="Nota 4 2 2 5 6" xfId="4820"/>
    <cellStyle name="Nota 4 2 2 5 6 2" xfId="7680"/>
    <cellStyle name="Nota 4 2 2 5 6 2 2" xfId="16833"/>
    <cellStyle name="Nota 4 2 2 5 6 2 3" xfId="23814"/>
    <cellStyle name="Nota 4 2 2 5 6 2 4" xfId="30658"/>
    <cellStyle name="Nota 4 2 2 5 6 2 5" xfId="34608"/>
    <cellStyle name="Nota 4 2 2 5 6 2 6" xfId="38160"/>
    <cellStyle name="Nota 4 2 2 5 6 2 7" xfId="40118"/>
    <cellStyle name="Nota 4 2 2 5 6 3" xfId="13974"/>
    <cellStyle name="Nota 4 2 2 5 6 4" xfId="20972"/>
    <cellStyle name="Nota 4 2 2 5 6 5" xfId="24796"/>
    <cellStyle name="Nota 4 2 2 5 6 6" xfId="28173"/>
    <cellStyle name="Nota 4 2 2 5 6 7" xfId="24994"/>
    <cellStyle name="Nota 4 2 2 5 6 8" xfId="17155"/>
    <cellStyle name="Nota 4 2 2 5 6 9" xfId="22530"/>
    <cellStyle name="Nota 4 2 2 5 7" xfId="7675"/>
    <cellStyle name="Nota 4 2 2 5 7 2" xfId="16828"/>
    <cellStyle name="Nota 4 2 2 5 7 3" xfId="23809"/>
    <cellStyle name="Nota 4 2 2 5 7 4" xfId="30653"/>
    <cellStyle name="Nota 4 2 2 5 7 5" xfId="34603"/>
    <cellStyle name="Nota 4 2 2 5 7 6" xfId="38155"/>
    <cellStyle name="Nota 4 2 2 5 7 7" xfId="40113"/>
    <cellStyle name="Nota 4 2 2 5 8" xfId="11238"/>
    <cellStyle name="Nota 4 2 2 5 9" xfId="9451"/>
    <cellStyle name="Nota 4 2 2 6" xfId="1648"/>
    <cellStyle name="Nota 4 2 2 6 10" xfId="17701"/>
    <cellStyle name="Nota 4 2 2 6 11" xfId="19479"/>
    <cellStyle name="Nota 4 2 2 6 12" xfId="34922"/>
    <cellStyle name="Nota 4 2 2 6 13" xfId="38385"/>
    <cellStyle name="Nota 4 2 2 6 2" xfId="3525"/>
    <cellStyle name="Nota 4 2 2 6 2 2" xfId="7682"/>
    <cellStyle name="Nota 4 2 2 6 2 2 2" xfId="16835"/>
    <cellStyle name="Nota 4 2 2 6 2 2 3" xfId="23816"/>
    <cellStyle name="Nota 4 2 2 6 2 2 4" xfId="30660"/>
    <cellStyle name="Nota 4 2 2 6 2 2 5" xfId="34610"/>
    <cellStyle name="Nota 4 2 2 6 2 2 6" xfId="38162"/>
    <cellStyle name="Nota 4 2 2 6 2 2 7" xfId="40120"/>
    <cellStyle name="Nota 4 2 2 6 2 3" xfId="12679"/>
    <cellStyle name="Nota 4 2 2 6 2 4" xfId="19680"/>
    <cellStyle name="Nota 4 2 2 6 2 5" xfId="25370"/>
    <cellStyle name="Nota 4 2 2 6 2 6" xfId="23344"/>
    <cellStyle name="Nota 4 2 2 6 2 7" xfId="29606"/>
    <cellStyle name="Nota 4 2 2 6 2 8" xfId="31618"/>
    <cellStyle name="Nota 4 2 2 6 2 9" xfId="35301"/>
    <cellStyle name="Nota 4 2 2 6 3" xfId="4121"/>
    <cellStyle name="Nota 4 2 2 6 3 2" xfId="7683"/>
    <cellStyle name="Nota 4 2 2 6 3 2 2" xfId="16836"/>
    <cellStyle name="Nota 4 2 2 6 3 2 3" xfId="23817"/>
    <cellStyle name="Nota 4 2 2 6 3 2 4" xfId="30661"/>
    <cellStyle name="Nota 4 2 2 6 3 2 5" xfId="34611"/>
    <cellStyle name="Nota 4 2 2 6 3 2 6" xfId="38163"/>
    <cellStyle name="Nota 4 2 2 6 3 2 7" xfId="40121"/>
    <cellStyle name="Nota 4 2 2 6 3 3" xfId="13275"/>
    <cellStyle name="Nota 4 2 2 6 3 4" xfId="20273"/>
    <cellStyle name="Nota 4 2 2 6 3 5" xfId="19557"/>
    <cellStyle name="Nota 4 2 2 6 3 6" xfId="18162"/>
    <cellStyle name="Nota 4 2 2 6 3 7" xfId="26093"/>
    <cellStyle name="Nota 4 2 2 6 3 8" xfId="33409"/>
    <cellStyle name="Nota 4 2 2 6 3 9" xfId="37084"/>
    <cellStyle name="Nota 4 2 2 6 4" xfId="4346"/>
    <cellStyle name="Nota 4 2 2 6 4 2" xfId="7684"/>
    <cellStyle name="Nota 4 2 2 6 4 2 2" xfId="16837"/>
    <cellStyle name="Nota 4 2 2 6 4 2 3" xfId="23818"/>
    <cellStyle name="Nota 4 2 2 6 4 2 4" xfId="30662"/>
    <cellStyle name="Nota 4 2 2 6 4 2 5" xfId="34612"/>
    <cellStyle name="Nota 4 2 2 6 4 2 6" xfId="38164"/>
    <cellStyle name="Nota 4 2 2 6 4 2 7" xfId="40122"/>
    <cellStyle name="Nota 4 2 2 6 4 3" xfId="13500"/>
    <cellStyle name="Nota 4 2 2 6 4 4" xfId="20498"/>
    <cellStyle name="Nota 4 2 2 6 4 5" xfId="27646"/>
    <cellStyle name="Nota 4 2 2 6 4 6" xfId="29226"/>
    <cellStyle name="Nota 4 2 2 6 4 7" xfId="18016"/>
    <cellStyle name="Nota 4 2 2 6 4 8" xfId="28480"/>
    <cellStyle name="Nota 4 2 2 6 4 9" xfId="15511"/>
    <cellStyle name="Nota 4 2 2 6 5" xfId="4601"/>
    <cellStyle name="Nota 4 2 2 6 5 2" xfId="7685"/>
    <cellStyle name="Nota 4 2 2 6 5 2 2" xfId="16838"/>
    <cellStyle name="Nota 4 2 2 6 5 2 3" xfId="23819"/>
    <cellStyle name="Nota 4 2 2 6 5 2 4" xfId="30663"/>
    <cellStyle name="Nota 4 2 2 6 5 2 5" xfId="34613"/>
    <cellStyle name="Nota 4 2 2 6 5 2 6" xfId="38165"/>
    <cellStyle name="Nota 4 2 2 6 5 2 7" xfId="40123"/>
    <cellStyle name="Nota 4 2 2 6 5 3" xfId="13755"/>
    <cellStyle name="Nota 4 2 2 6 5 4" xfId="20753"/>
    <cellStyle name="Nota 4 2 2 6 5 5" xfId="27535"/>
    <cellStyle name="Nota 4 2 2 6 5 6" xfId="29247"/>
    <cellStyle name="Nota 4 2 2 6 5 7" xfId="25561"/>
    <cellStyle name="Nota 4 2 2 6 5 8" xfId="17096"/>
    <cellStyle name="Nota 4 2 2 6 5 9" xfId="34885"/>
    <cellStyle name="Nota 4 2 2 6 6" xfId="7681"/>
    <cellStyle name="Nota 4 2 2 6 6 2" xfId="16834"/>
    <cellStyle name="Nota 4 2 2 6 6 3" xfId="23815"/>
    <cellStyle name="Nota 4 2 2 6 6 4" xfId="30659"/>
    <cellStyle name="Nota 4 2 2 6 6 5" xfId="34609"/>
    <cellStyle name="Nota 4 2 2 6 6 6" xfId="38161"/>
    <cellStyle name="Nota 4 2 2 6 6 7" xfId="40119"/>
    <cellStyle name="Nota 4 2 2 6 7" xfId="10802"/>
    <cellStyle name="Nota 4 2 2 6 8" xfId="9277"/>
    <cellStyle name="Nota 4 2 2 6 9" xfId="28678"/>
    <cellStyle name="Nota 4 2 2 7" xfId="2476"/>
    <cellStyle name="Nota 4 2 2 7 2" xfId="7686"/>
    <cellStyle name="Nota 4 2 2 7 2 2" xfId="16839"/>
    <cellStyle name="Nota 4 2 2 7 2 3" xfId="23820"/>
    <cellStyle name="Nota 4 2 2 7 2 4" xfId="30664"/>
    <cellStyle name="Nota 4 2 2 7 2 5" xfId="34614"/>
    <cellStyle name="Nota 4 2 2 7 2 6" xfId="38166"/>
    <cellStyle name="Nota 4 2 2 7 2 7" xfId="40124"/>
    <cellStyle name="Nota 4 2 2 7 3" xfId="11630"/>
    <cellStyle name="Nota 4 2 2 7 4" xfId="18633"/>
    <cellStyle name="Nota 4 2 2 7 5" xfId="22514"/>
    <cellStyle name="Nota 4 2 2 7 6" xfId="22933"/>
    <cellStyle name="Nota 4 2 2 7 7" xfId="23095"/>
    <cellStyle name="Nota 4 2 2 7 8" xfId="31079"/>
    <cellStyle name="Nota 4 2 2 7 9" xfId="34953"/>
    <cellStyle name="Nota 4 2 2 8" xfId="3054"/>
    <cellStyle name="Nota 4 2 2 8 2" xfId="7687"/>
    <cellStyle name="Nota 4 2 2 8 2 2" xfId="16840"/>
    <cellStyle name="Nota 4 2 2 8 2 3" xfId="23821"/>
    <cellStyle name="Nota 4 2 2 8 2 4" xfId="30665"/>
    <cellStyle name="Nota 4 2 2 8 2 5" xfId="34615"/>
    <cellStyle name="Nota 4 2 2 8 2 6" xfId="38167"/>
    <cellStyle name="Nota 4 2 2 8 2 7" xfId="40125"/>
    <cellStyle name="Nota 4 2 2 8 3" xfId="12208"/>
    <cellStyle name="Nota 4 2 2 8 4" xfId="19211"/>
    <cellStyle name="Nota 4 2 2 8 5" xfId="28289"/>
    <cellStyle name="Nota 4 2 2 8 6" xfId="18089"/>
    <cellStyle name="Nota 4 2 2 8 7" xfId="29808"/>
    <cellStyle name="Nota 4 2 2 8 8" xfId="33785"/>
    <cellStyle name="Nota 4 2 2 8 9" xfId="37347"/>
    <cellStyle name="Nota 4 2 2 9" xfId="3781"/>
    <cellStyle name="Nota 4 2 2 9 2" xfId="7688"/>
    <cellStyle name="Nota 4 2 2 9 2 2" xfId="16841"/>
    <cellStyle name="Nota 4 2 2 9 2 3" xfId="23822"/>
    <cellStyle name="Nota 4 2 2 9 2 4" xfId="30666"/>
    <cellStyle name="Nota 4 2 2 9 2 5" xfId="34616"/>
    <cellStyle name="Nota 4 2 2 9 2 6" xfId="38168"/>
    <cellStyle name="Nota 4 2 2 9 2 7" xfId="40126"/>
    <cellStyle name="Nota 4 2 2 9 3" xfId="12935"/>
    <cellStyle name="Nota 4 2 2 9 4" xfId="19934"/>
    <cellStyle name="Nota 4 2 2 9 5" xfId="27934"/>
    <cellStyle name="Nota 4 2 2 9 6" xfId="17624"/>
    <cellStyle name="Nota 4 2 2 9 7" xfId="26477"/>
    <cellStyle name="Nota 4 2 2 9 8" xfId="31644"/>
    <cellStyle name="Nota 4 2 2 9 9" xfId="35324"/>
    <cellStyle name="Nota 4 2 20" xfId="38433"/>
    <cellStyle name="Nota 4 2 3" xfId="2253"/>
    <cellStyle name="Nota 4 2 3 10" xfId="15444"/>
    <cellStyle name="Nota 4 2 3 11" xfId="25054"/>
    <cellStyle name="Nota 4 2 3 12" xfId="30204"/>
    <cellStyle name="Nota 4 2 3 13" xfId="30866"/>
    <cellStyle name="Nota 4 2 3 14" xfId="31827"/>
    <cellStyle name="Nota 4 2 3 2" xfId="2653"/>
    <cellStyle name="Nota 4 2 3 2 2" xfId="7690"/>
    <cellStyle name="Nota 4 2 3 2 2 2" xfId="16843"/>
    <cellStyle name="Nota 4 2 3 2 2 3" xfId="23824"/>
    <cellStyle name="Nota 4 2 3 2 2 4" xfId="30668"/>
    <cellStyle name="Nota 4 2 3 2 2 5" xfId="34618"/>
    <cellStyle name="Nota 4 2 3 2 2 6" xfId="38170"/>
    <cellStyle name="Nota 4 2 3 2 2 7" xfId="40128"/>
    <cellStyle name="Nota 4 2 3 2 3" xfId="11807"/>
    <cellStyle name="Nota 4 2 3 2 4" xfId="18810"/>
    <cellStyle name="Nota 4 2 3 2 5" xfId="17905"/>
    <cellStyle name="Nota 4 2 3 2 6" xfId="19621"/>
    <cellStyle name="Nota 4 2 3 2 7" xfId="30006"/>
    <cellStyle name="Nota 4 2 3 2 8" xfId="29409"/>
    <cellStyle name="Nota 4 2 3 2 9" xfId="33631"/>
    <cellStyle name="Nota 4 2 3 3" xfId="3935"/>
    <cellStyle name="Nota 4 2 3 3 2" xfId="7691"/>
    <cellStyle name="Nota 4 2 3 3 2 2" xfId="16844"/>
    <cellStyle name="Nota 4 2 3 3 2 3" xfId="23825"/>
    <cellStyle name="Nota 4 2 3 3 2 4" xfId="30669"/>
    <cellStyle name="Nota 4 2 3 3 2 5" xfId="34619"/>
    <cellStyle name="Nota 4 2 3 3 2 6" xfId="38171"/>
    <cellStyle name="Nota 4 2 3 3 2 7" xfId="40129"/>
    <cellStyle name="Nota 4 2 3 3 3" xfId="13089"/>
    <cellStyle name="Nota 4 2 3 3 4" xfId="20087"/>
    <cellStyle name="Nota 4 2 3 3 5" xfId="23139"/>
    <cellStyle name="Nota 4 2 3 3 6" xfId="26619"/>
    <cellStyle name="Nota 4 2 3 3 7" xfId="24535"/>
    <cellStyle name="Nota 4 2 3 3 8" xfId="33459"/>
    <cellStyle name="Nota 4 2 3 3 9" xfId="37133"/>
    <cellStyle name="Nota 4 2 3 4" xfId="4373"/>
    <cellStyle name="Nota 4 2 3 4 2" xfId="7692"/>
    <cellStyle name="Nota 4 2 3 4 2 2" xfId="16845"/>
    <cellStyle name="Nota 4 2 3 4 2 3" xfId="23826"/>
    <cellStyle name="Nota 4 2 3 4 2 4" xfId="30670"/>
    <cellStyle name="Nota 4 2 3 4 2 5" xfId="34620"/>
    <cellStyle name="Nota 4 2 3 4 2 6" xfId="38172"/>
    <cellStyle name="Nota 4 2 3 4 2 7" xfId="40130"/>
    <cellStyle name="Nota 4 2 3 4 3" xfId="13527"/>
    <cellStyle name="Nota 4 2 3 4 4" xfId="20525"/>
    <cellStyle name="Nota 4 2 3 4 5" xfId="27649"/>
    <cellStyle name="Nota 4 2 3 4 6" xfId="19495"/>
    <cellStyle name="Nota 4 2 3 4 7" xfId="31903"/>
    <cellStyle name="Nota 4 2 3 4 8" xfId="23133"/>
    <cellStyle name="Nota 4 2 3 4 9" xfId="25756"/>
    <cellStyle name="Nota 4 2 3 5" xfId="4627"/>
    <cellStyle name="Nota 4 2 3 5 2" xfId="7693"/>
    <cellStyle name="Nota 4 2 3 5 2 2" xfId="16846"/>
    <cellStyle name="Nota 4 2 3 5 2 3" xfId="23827"/>
    <cellStyle name="Nota 4 2 3 5 2 4" xfId="30671"/>
    <cellStyle name="Nota 4 2 3 5 2 5" xfId="34621"/>
    <cellStyle name="Nota 4 2 3 5 2 6" xfId="38173"/>
    <cellStyle name="Nota 4 2 3 5 2 7" xfId="40131"/>
    <cellStyle name="Nota 4 2 3 5 3" xfId="13781"/>
    <cellStyle name="Nota 4 2 3 5 4" xfId="20779"/>
    <cellStyle name="Nota 4 2 3 5 5" xfId="18142"/>
    <cellStyle name="Nota 4 2 3 5 6" xfId="29442"/>
    <cellStyle name="Nota 4 2 3 5 7" xfId="19375"/>
    <cellStyle name="Nota 4 2 3 5 8" xfId="30965"/>
    <cellStyle name="Nota 4 2 3 5 9" xfId="21378"/>
    <cellStyle name="Nota 4 2 3 6" xfId="4873"/>
    <cellStyle name="Nota 4 2 3 6 2" xfId="7694"/>
    <cellStyle name="Nota 4 2 3 6 2 2" xfId="16847"/>
    <cellStyle name="Nota 4 2 3 6 2 3" xfId="23828"/>
    <cellStyle name="Nota 4 2 3 6 2 4" xfId="30672"/>
    <cellStyle name="Nota 4 2 3 6 2 5" xfId="34622"/>
    <cellStyle name="Nota 4 2 3 6 2 6" xfId="38174"/>
    <cellStyle name="Nota 4 2 3 6 2 7" xfId="40132"/>
    <cellStyle name="Nota 4 2 3 6 3" xfId="14027"/>
    <cellStyle name="Nota 4 2 3 6 4" xfId="21025"/>
    <cellStyle name="Nota 4 2 3 6 5" xfId="24805"/>
    <cellStyle name="Nota 4 2 3 6 6" xfId="29280"/>
    <cellStyle name="Nota 4 2 3 6 7" xfId="28998"/>
    <cellStyle name="Nota 4 2 3 6 8" xfId="35597"/>
    <cellStyle name="Nota 4 2 3 6 9" xfId="38508"/>
    <cellStyle name="Nota 4 2 3 7" xfId="7689"/>
    <cellStyle name="Nota 4 2 3 7 2" xfId="16842"/>
    <cellStyle name="Nota 4 2 3 7 3" xfId="23823"/>
    <cellStyle name="Nota 4 2 3 7 4" xfId="30667"/>
    <cellStyle name="Nota 4 2 3 7 5" xfId="34617"/>
    <cellStyle name="Nota 4 2 3 7 6" xfId="38169"/>
    <cellStyle name="Nota 4 2 3 7 7" xfId="40127"/>
    <cellStyle name="Nota 4 2 3 8" xfId="11407"/>
    <cellStyle name="Nota 4 2 3 9" xfId="18410"/>
    <cellStyle name="Nota 4 2 4" xfId="2109"/>
    <cellStyle name="Nota 4 2 4 10" xfId="28449"/>
    <cellStyle name="Nota 4 2 4 11" xfId="29109"/>
    <cellStyle name="Nota 4 2 4 12" xfId="17885"/>
    <cellStyle name="Nota 4 2 4 13" xfId="25846"/>
    <cellStyle name="Nota 4 2 4 14" xfId="34801"/>
    <cellStyle name="Nota 4 2 4 2" xfId="2598"/>
    <cellStyle name="Nota 4 2 4 2 2" xfId="7696"/>
    <cellStyle name="Nota 4 2 4 2 2 2" xfId="16849"/>
    <cellStyle name="Nota 4 2 4 2 2 3" xfId="23830"/>
    <cellStyle name="Nota 4 2 4 2 2 4" xfId="30674"/>
    <cellStyle name="Nota 4 2 4 2 2 5" xfId="34624"/>
    <cellStyle name="Nota 4 2 4 2 2 6" xfId="38176"/>
    <cellStyle name="Nota 4 2 4 2 2 7" xfId="40134"/>
    <cellStyle name="Nota 4 2 4 2 3" xfId="11752"/>
    <cellStyle name="Nota 4 2 4 2 4" xfId="18755"/>
    <cellStyle name="Nota 4 2 4 2 5" xfId="25464"/>
    <cellStyle name="Nota 4 2 4 2 6" xfId="26270"/>
    <cellStyle name="Nota 4 2 4 2 7" xfId="29370"/>
    <cellStyle name="Nota 4 2 4 2 8" xfId="25784"/>
    <cellStyle name="Nota 4 2 4 2 9" xfId="31319"/>
    <cellStyle name="Nota 4 2 4 3" xfId="3845"/>
    <cellStyle name="Nota 4 2 4 3 2" xfId="7697"/>
    <cellStyle name="Nota 4 2 4 3 2 2" xfId="16850"/>
    <cellStyle name="Nota 4 2 4 3 2 3" xfId="23831"/>
    <cellStyle name="Nota 4 2 4 3 2 4" xfId="30675"/>
    <cellStyle name="Nota 4 2 4 3 2 5" xfId="34625"/>
    <cellStyle name="Nota 4 2 4 3 2 6" xfId="38177"/>
    <cellStyle name="Nota 4 2 4 3 2 7" xfId="40135"/>
    <cellStyle name="Nota 4 2 4 3 3" xfId="12999"/>
    <cellStyle name="Nota 4 2 4 3 4" xfId="19998"/>
    <cellStyle name="Nota 4 2 4 3 5" xfId="22560"/>
    <cellStyle name="Nota 4 2 4 3 6" xfId="19541"/>
    <cellStyle name="Nota 4 2 4 3 7" xfId="27298"/>
    <cellStyle name="Nota 4 2 4 3 8" xfId="33495"/>
    <cellStyle name="Nota 4 2 4 3 9" xfId="37163"/>
    <cellStyle name="Nota 4 2 4 4" xfId="4313"/>
    <cellStyle name="Nota 4 2 4 4 2" xfId="7698"/>
    <cellStyle name="Nota 4 2 4 4 2 2" xfId="16851"/>
    <cellStyle name="Nota 4 2 4 4 2 3" xfId="23832"/>
    <cellStyle name="Nota 4 2 4 4 2 4" xfId="30676"/>
    <cellStyle name="Nota 4 2 4 4 2 5" xfId="34626"/>
    <cellStyle name="Nota 4 2 4 4 2 6" xfId="38178"/>
    <cellStyle name="Nota 4 2 4 4 2 7" xfId="40136"/>
    <cellStyle name="Nota 4 2 4 4 3" xfId="13467"/>
    <cellStyle name="Nota 4 2 4 4 4" xfId="20465"/>
    <cellStyle name="Nota 4 2 4 4 5" xfId="27671"/>
    <cellStyle name="Nota 4 2 4 4 6" xfId="17337"/>
    <cellStyle name="Nota 4 2 4 4 7" xfId="28703"/>
    <cellStyle name="Nota 4 2 4 4 8" xfId="31716"/>
    <cellStyle name="Nota 4 2 4 4 9" xfId="35396"/>
    <cellStyle name="Nota 4 2 4 5" xfId="4580"/>
    <cellStyle name="Nota 4 2 4 5 2" xfId="7699"/>
    <cellStyle name="Nota 4 2 4 5 2 2" xfId="16852"/>
    <cellStyle name="Nota 4 2 4 5 2 3" xfId="23833"/>
    <cellStyle name="Nota 4 2 4 5 2 4" xfId="30677"/>
    <cellStyle name="Nota 4 2 4 5 2 5" xfId="34627"/>
    <cellStyle name="Nota 4 2 4 5 2 6" xfId="38179"/>
    <cellStyle name="Nota 4 2 4 5 2 7" xfId="40137"/>
    <cellStyle name="Nota 4 2 4 5 3" xfId="13734"/>
    <cellStyle name="Nota 4 2 4 5 4" xfId="20732"/>
    <cellStyle name="Nota 4 2 4 5 5" xfId="24765"/>
    <cellStyle name="Nota 4 2 4 5 6" xfId="29241"/>
    <cellStyle name="Nota 4 2 4 5 7" xfId="22831"/>
    <cellStyle name="Nota 4 2 4 5 8" xfId="32229"/>
    <cellStyle name="Nota 4 2 4 5 9" xfId="35904"/>
    <cellStyle name="Nota 4 2 4 6" xfId="4830"/>
    <cellStyle name="Nota 4 2 4 6 2" xfId="7700"/>
    <cellStyle name="Nota 4 2 4 6 2 2" xfId="16853"/>
    <cellStyle name="Nota 4 2 4 6 2 3" xfId="23834"/>
    <cellStyle name="Nota 4 2 4 6 2 4" xfId="30678"/>
    <cellStyle name="Nota 4 2 4 6 2 5" xfId="34628"/>
    <cellStyle name="Nota 4 2 4 6 2 6" xfId="38180"/>
    <cellStyle name="Nota 4 2 4 6 2 7" xfId="40138"/>
    <cellStyle name="Nota 4 2 4 6 3" xfId="13984"/>
    <cellStyle name="Nota 4 2 4 6 4" xfId="20982"/>
    <cellStyle name="Nota 4 2 4 6 5" xfId="9515"/>
    <cellStyle name="Nota 4 2 4 6 6" xfId="24722"/>
    <cellStyle name="Nota 4 2 4 6 7" xfId="19788"/>
    <cellStyle name="Nota 4 2 4 6 8" xfId="32113"/>
    <cellStyle name="Nota 4 2 4 6 9" xfId="35788"/>
    <cellStyle name="Nota 4 2 4 7" xfId="7695"/>
    <cellStyle name="Nota 4 2 4 7 2" xfId="16848"/>
    <cellStyle name="Nota 4 2 4 7 3" xfId="23829"/>
    <cellStyle name="Nota 4 2 4 7 4" xfId="30673"/>
    <cellStyle name="Nota 4 2 4 7 5" xfId="34623"/>
    <cellStyle name="Nota 4 2 4 7 6" xfId="38175"/>
    <cellStyle name="Nota 4 2 4 7 7" xfId="40133"/>
    <cellStyle name="Nota 4 2 4 8" xfId="11263"/>
    <cellStyle name="Nota 4 2 4 9" xfId="9421"/>
    <cellStyle name="Nota 4 2 5" xfId="2238"/>
    <cellStyle name="Nota 4 2 5 10" xfId="19577"/>
    <cellStyle name="Nota 4 2 5 11" xfId="19758"/>
    <cellStyle name="Nota 4 2 5 12" xfId="30211"/>
    <cellStyle name="Nota 4 2 5 13" xfId="34186"/>
    <cellStyle name="Nota 4 2 5 14" xfId="37748"/>
    <cellStyle name="Nota 4 2 5 2" xfId="2638"/>
    <cellStyle name="Nota 4 2 5 2 2" xfId="7702"/>
    <cellStyle name="Nota 4 2 5 2 2 2" xfId="16855"/>
    <cellStyle name="Nota 4 2 5 2 2 3" xfId="23836"/>
    <cellStyle name="Nota 4 2 5 2 2 4" xfId="30680"/>
    <cellStyle name="Nota 4 2 5 2 2 5" xfId="34630"/>
    <cellStyle name="Nota 4 2 5 2 2 6" xfId="38182"/>
    <cellStyle name="Nota 4 2 5 2 2 7" xfId="40140"/>
    <cellStyle name="Nota 4 2 5 2 3" xfId="11792"/>
    <cellStyle name="Nota 4 2 5 2 4" xfId="18795"/>
    <cellStyle name="Nota 4 2 5 2 5" xfId="22919"/>
    <cellStyle name="Nota 4 2 5 2 6" xfId="22932"/>
    <cellStyle name="Nota 4 2 5 2 7" xfId="25858"/>
    <cellStyle name="Nota 4 2 5 2 8" xfId="33990"/>
    <cellStyle name="Nota 4 2 5 2 9" xfId="37552"/>
    <cellStyle name="Nota 4 2 5 3" xfId="3920"/>
    <cellStyle name="Nota 4 2 5 3 2" xfId="7703"/>
    <cellStyle name="Nota 4 2 5 3 2 2" xfId="16856"/>
    <cellStyle name="Nota 4 2 5 3 2 3" xfId="23837"/>
    <cellStyle name="Nota 4 2 5 3 2 4" xfId="30681"/>
    <cellStyle name="Nota 4 2 5 3 2 5" xfId="34631"/>
    <cellStyle name="Nota 4 2 5 3 2 6" xfId="38183"/>
    <cellStyle name="Nota 4 2 5 3 2 7" xfId="40141"/>
    <cellStyle name="Nota 4 2 5 3 3" xfId="13074"/>
    <cellStyle name="Nota 4 2 5 3 4" xfId="20072"/>
    <cellStyle name="Nota 4 2 5 3 5" xfId="27870"/>
    <cellStyle name="Nota 4 2 5 3 6" xfId="29198"/>
    <cellStyle name="Nota 4 2 5 3 7" xfId="22452"/>
    <cellStyle name="Nota 4 2 5 3 8" xfId="29687"/>
    <cellStyle name="Nota 4 2 5 3 9" xfId="35556"/>
    <cellStyle name="Nota 4 2 5 4" xfId="4358"/>
    <cellStyle name="Nota 4 2 5 4 2" xfId="7704"/>
    <cellStyle name="Nota 4 2 5 4 2 2" xfId="16857"/>
    <cellStyle name="Nota 4 2 5 4 2 3" xfId="23838"/>
    <cellStyle name="Nota 4 2 5 4 2 4" xfId="30682"/>
    <cellStyle name="Nota 4 2 5 4 2 5" xfId="34632"/>
    <cellStyle name="Nota 4 2 5 4 2 6" xfId="38184"/>
    <cellStyle name="Nota 4 2 5 4 2 7" xfId="40142"/>
    <cellStyle name="Nota 4 2 5 4 3" xfId="13512"/>
    <cellStyle name="Nota 4 2 5 4 4" xfId="20510"/>
    <cellStyle name="Nota 4 2 5 4 5" xfId="27656"/>
    <cellStyle name="Nota 4 2 5 4 6" xfId="17614"/>
    <cellStyle name="Nota 4 2 5 4 7" xfId="28789"/>
    <cellStyle name="Nota 4 2 5 4 8" xfId="35551"/>
    <cellStyle name="Nota 4 2 5 4 9" xfId="38473"/>
    <cellStyle name="Nota 4 2 5 5" xfId="4612"/>
    <cellStyle name="Nota 4 2 5 5 2" xfId="7705"/>
    <cellStyle name="Nota 4 2 5 5 2 2" xfId="16858"/>
    <cellStyle name="Nota 4 2 5 5 2 3" xfId="23839"/>
    <cellStyle name="Nota 4 2 5 5 2 4" xfId="30683"/>
    <cellStyle name="Nota 4 2 5 5 2 5" xfId="34633"/>
    <cellStyle name="Nota 4 2 5 5 2 6" xfId="38185"/>
    <cellStyle name="Nota 4 2 5 5 2 7" xfId="40143"/>
    <cellStyle name="Nota 4 2 5 5 3" xfId="13766"/>
    <cellStyle name="Nota 4 2 5 5 4" xfId="20764"/>
    <cellStyle name="Nota 4 2 5 5 5" xfId="18236"/>
    <cellStyle name="Nota 4 2 5 5 6" xfId="17755"/>
    <cellStyle name="Nota 4 2 5 5 7" xfId="26827"/>
    <cellStyle name="Nota 4 2 5 5 8" xfId="32210"/>
    <cellStyle name="Nota 4 2 5 5 9" xfId="35885"/>
    <cellStyle name="Nota 4 2 5 6" xfId="4858"/>
    <cellStyle name="Nota 4 2 5 6 2" xfId="7706"/>
    <cellStyle name="Nota 4 2 5 6 2 2" xfId="16859"/>
    <cellStyle name="Nota 4 2 5 6 2 3" xfId="23840"/>
    <cellStyle name="Nota 4 2 5 6 2 4" xfId="30684"/>
    <cellStyle name="Nota 4 2 5 6 2 5" xfId="34634"/>
    <cellStyle name="Nota 4 2 5 6 2 6" xfId="38186"/>
    <cellStyle name="Nota 4 2 5 6 2 7" xfId="40144"/>
    <cellStyle name="Nota 4 2 5 6 3" xfId="14012"/>
    <cellStyle name="Nota 4 2 5 6 4" xfId="21010"/>
    <cellStyle name="Nota 4 2 5 6 5" xfId="24804"/>
    <cellStyle name="Nota 4 2 5 6 6" xfId="22713"/>
    <cellStyle name="Nota 4 2 5 6 7" xfId="17615"/>
    <cellStyle name="Nota 4 2 5 6 8" xfId="35582"/>
    <cellStyle name="Nota 4 2 5 6 9" xfId="38493"/>
    <cellStyle name="Nota 4 2 5 7" xfId="7701"/>
    <cellStyle name="Nota 4 2 5 7 2" xfId="16854"/>
    <cellStyle name="Nota 4 2 5 7 3" xfId="23835"/>
    <cellStyle name="Nota 4 2 5 7 4" xfId="30679"/>
    <cellStyle name="Nota 4 2 5 7 5" xfId="34629"/>
    <cellStyle name="Nota 4 2 5 7 6" xfId="38181"/>
    <cellStyle name="Nota 4 2 5 7 7" xfId="40139"/>
    <cellStyle name="Nota 4 2 5 8" xfId="11392"/>
    <cellStyle name="Nota 4 2 5 9" xfId="18395"/>
    <cellStyle name="Nota 4 2 6" xfId="1760"/>
    <cellStyle name="Nota 4 2 6 10" xfId="28622"/>
    <cellStyle name="Nota 4 2 6 11" xfId="29074"/>
    <cellStyle name="Nota 4 2 6 12" xfId="30953"/>
    <cellStyle name="Nota 4 2 6 13" xfId="30847"/>
    <cellStyle name="Nota 4 2 6 14" xfId="34792"/>
    <cellStyle name="Nota 4 2 6 2" xfId="2531"/>
    <cellStyle name="Nota 4 2 6 2 2" xfId="7708"/>
    <cellStyle name="Nota 4 2 6 2 2 2" xfId="16861"/>
    <cellStyle name="Nota 4 2 6 2 2 3" xfId="23842"/>
    <cellStyle name="Nota 4 2 6 2 2 4" xfId="30686"/>
    <cellStyle name="Nota 4 2 6 2 2 5" xfId="34636"/>
    <cellStyle name="Nota 4 2 6 2 2 6" xfId="38188"/>
    <cellStyle name="Nota 4 2 6 2 2 7" xfId="40146"/>
    <cellStyle name="Nota 4 2 6 2 3" xfId="11685"/>
    <cellStyle name="Nota 4 2 6 2 4" xfId="18688"/>
    <cellStyle name="Nota 4 2 6 2 5" xfId="23322"/>
    <cellStyle name="Nota 4 2 6 2 6" xfId="26235"/>
    <cellStyle name="Nota 4 2 6 2 7" xfId="23040"/>
    <cellStyle name="Nota 4 2 6 2 8" xfId="31501"/>
    <cellStyle name="Nota 4 2 6 2 9" xfId="35205"/>
    <cellStyle name="Nota 4 2 6 3" xfId="3691"/>
    <cellStyle name="Nota 4 2 6 3 2" xfId="7709"/>
    <cellStyle name="Nota 4 2 6 3 2 2" xfId="16862"/>
    <cellStyle name="Nota 4 2 6 3 2 3" xfId="23843"/>
    <cellStyle name="Nota 4 2 6 3 2 4" xfId="30687"/>
    <cellStyle name="Nota 4 2 6 3 2 5" xfId="34637"/>
    <cellStyle name="Nota 4 2 6 3 2 6" xfId="38189"/>
    <cellStyle name="Nota 4 2 6 3 2 7" xfId="40147"/>
    <cellStyle name="Nota 4 2 6 3 3" xfId="12845"/>
    <cellStyle name="Nota 4 2 6 3 4" xfId="19844"/>
    <cellStyle name="Nota 4 2 6 3 5" xfId="17302"/>
    <cellStyle name="Nota 4 2 6 3 6" xfId="21217"/>
    <cellStyle name="Nota 4 2 6 3 7" xfId="29546"/>
    <cellStyle name="Nota 4 2 6 3 8" xfId="31632"/>
    <cellStyle name="Nota 4 2 6 3 9" xfId="35312"/>
    <cellStyle name="Nota 4 2 6 4" xfId="4203"/>
    <cellStyle name="Nota 4 2 6 4 2" xfId="7710"/>
    <cellStyle name="Nota 4 2 6 4 2 2" xfId="16863"/>
    <cellStyle name="Nota 4 2 6 4 2 3" xfId="23844"/>
    <cellStyle name="Nota 4 2 6 4 2 4" xfId="30688"/>
    <cellStyle name="Nota 4 2 6 4 2 5" xfId="34638"/>
    <cellStyle name="Nota 4 2 6 4 2 6" xfId="38190"/>
    <cellStyle name="Nota 4 2 6 4 2 7" xfId="40148"/>
    <cellStyle name="Nota 4 2 6 4 3" xfId="13357"/>
    <cellStyle name="Nota 4 2 6 4 4" xfId="20355"/>
    <cellStyle name="Nota 4 2 6 4 5" xfId="27726"/>
    <cellStyle name="Nota 4 2 6 4 6" xfId="24208"/>
    <cellStyle name="Nota 4 2 6 4 7" xfId="28202"/>
    <cellStyle name="Nota 4 2 6 4 8" xfId="33368"/>
    <cellStyle name="Nota 4 2 6 4 9" xfId="37043"/>
    <cellStyle name="Nota 4 2 6 5" xfId="3118"/>
    <cellStyle name="Nota 4 2 6 5 2" xfId="7711"/>
    <cellStyle name="Nota 4 2 6 5 2 2" xfId="16864"/>
    <cellStyle name="Nota 4 2 6 5 2 3" xfId="23845"/>
    <cellStyle name="Nota 4 2 6 5 2 4" xfId="30689"/>
    <cellStyle name="Nota 4 2 6 5 2 5" xfId="34639"/>
    <cellStyle name="Nota 4 2 6 5 2 6" xfId="38191"/>
    <cellStyle name="Nota 4 2 6 5 2 7" xfId="40149"/>
    <cellStyle name="Nota 4 2 6 5 3" xfId="12272"/>
    <cellStyle name="Nota 4 2 6 5 4" xfId="19275"/>
    <cellStyle name="Nota 4 2 6 5 5" xfId="24713"/>
    <cellStyle name="Nota 4 2 6 5 6" xfId="19379"/>
    <cellStyle name="Nota 4 2 6 5 7" xfId="24354"/>
    <cellStyle name="Nota 4 2 6 5 8" xfId="10044"/>
    <cellStyle name="Nota 4 2 6 5 9" xfId="35001"/>
    <cellStyle name="Nota 4 2 6 6" xfId="2991"/>
    <cellStyle name="Nota 4 2 6 6 2" xfId="7712"/>
    <cellStyle name="Nota 4 2 6 6 2 2" xfId="16865"/>
    <cellStyle name="Nota 4 2 6 6 2 3" xfId="23846"/>
    <cellStyle name="Nota 4 2 6 6 2 4" xfId="30690"/>
    <cellStyle name="Nota 4 2 6 6 2 5" xfId="34640"/>
    <cellStyle name="Nota 4 2 6 6 2 6" xfId="38192"/>
    <cellStyle name="Nota 4 2 6 6 2 7" xfId="40150"/>
    <cellStyle name="Nota 4 2 6 6 3" xfId="12145"/>
    <cellStyle name="Nota 4 2 6 6 4" xfId="19148"/>
    <cellStyle name="Nota 4 2 6 6 5" xfId="24681"/>
    <cellStyle name="Nota 4 2 6 6 6" xfId="10040"/>
    <cellStyle name="Nota 4 2 6 6 7" xfId="29823"/>
    <cellStyle name="Nota 4 2 6 6 8" xfId="33808"/>
    <cellStyle name="Nota 4 2 6 6 9" xfId="37370"/>
    <cellStyle name="Nota 4 2 6 7" xfId="7707"/>
    <cellStyle name="Nota 4 2 6 7 2" xfId="16860"/>
    <cellStyle name="Nota 4 2 6 7 3" xfId="23841"/>
    <cellStyle name="Nota 4 2 6 7 4" xfId="30685"/>
    <cellStyle name="Nota 4 2 6 7 5" xfId="34635"/>
    <cellStyle name="Nota 4 2 6 7 6" xfId="38187"/>
    <cellStyle name="Nota 4 2 6 7 7" xfId="40145"/>
    <cellStyle name="Nota 4 2 6 8" xfId="10914"/>
    <cellStyle name="Nota 4 2 6 9" xfId="9627"/>
    <cellStyle name="Nota 4 2 7" xfId="1647"/>
    <cellStyle name="Nota 4 2 7 10" xfId="28907"/>
    <cellStyle name="Nota 4 2 7 11" xfId="30999"/>
    <cellStyle name="Nota 4 2 7 12" xfId="31367"/>
    <cellStyle name="Nota 4 2 7 13" xfId="35127"/>
    <cellStyle name="Nota 4 2 7 2" xfId="3524"/>
    <cellStyle name="Nota 4 2 7 2 2" xfId="7714"/>
    <cellStyle name="Nota 4 2 7 2 2 2" xfId="16867"/>
    <cellStyle name="Nota 4 2 7 2 2 3" xfId="23848"/>
    <cellStyle name="Nota 4 2 7 2 2 4" xfId="30692"/>
    <cellStyle name="Nota 4 2 7 2 2 5" xfId="34642"/>
    <cellStyle name="Nota 4 2 7 2 2 6" xfId="38194"/>
    <cellStyle name="Nota 4 2 7 2 2 7" xfId="40152"/>
    <cellStyle name="Nota 4 2 7 2 3" xfId="12678"/>
    <cellStyle name="Nota 4 2 7 2 4" xfId="19679"/>
    <cellStyle name="Nota 4 2 7 2 5" xfId="28067"/>
    <cellStyle name="Nota 4 2 7 2 6" xfId="23337"/>
    <cellStyle name="Nota 4 2 7 2 7" xfId="25638"/>
    <cellStyle name="Nota 4 2 7 2 8" xfId="31617"/>
    <cellStyle name="Nota 4 2 7 2 9" xfId="35300"/>
    <cellStyle name="Nota 4 2 7 3" xfId="4120"/>
    <cellStyle name="Nota 4 2 7 3 2" xfId="7715"/>
    <cellStyle name="Nota 4 2 7 3 2 2" xfId="16868"/>
    <cellStyle name="Nota 4 2 7 3 2 3" xfId="23849"/>
    <cellStyle name="Nota 4 2 7 3 2 4" xfId="30693"/>
    <cellStyle name="Nota 4 2 7 3 2 5" xfId="34643"/>
    <cellStyle name="Nota 4 2 7 3 2 6" xfId="38195"/>
    <cellStyle name="Nota 4 2 7 3 2 7" xfId="40153"/>
    <cellStyle name="Nota 4 2 7 3 3" xfId="13274"/>
    <cellStyle name="Nota 4 2 7 3 4" xfId="20272"/>
    <cellStyle name="Nota 4 2 7 3 5" xfId="27772"/>
    <cellStyle name="Nota 4 2 7 3 6" xfId="23263"/>
    <cellStyle name="Nota 4 2 7 3 7" xfId="28889"/>
    <cellStyle name="Nota 4 2 7 3 8" xfId="28755"/>
    <cellStyle name="Nota 4 2 7 3 9" xfId="24104"/>
    <cellStyle name="Nota 4 2 7 4" xfId="4218"/>
    <cellStyle name="Nota 4 2 7 4 2" xfId="7716"/>
    <cellStyle name="Nota 4 2 7 4 2 2" xfId="16869"/>
    <cellStyle name="Nota 4 2 7 4 2 3" xfId="23850"/>
    <cellStyle name="Nota 4 2 7 4 2 4" xfId="30694"/>
    <cellStyle name="Nota 4 2 7 4 2 5" xfId="34644"/>
    <cellStyle name="Nota 4 2 7 4 2 6" xfId="38196"/>
    <cellStyle name="Nota 4 2 7 4 2 7" xfId="40154"/>
    <cellStyle name="Nota 4 2 7 4 3" xfId="13372"/>
    <cellStyle name="Nota 4 2 7 4 4" xfId="20370"/>
    <cellStyle name="Nota 4 2 7 4 5" xfId="27723"/>
    <cellStyle name="Nota 4 2 7 4 6" xfId="28570"/>
    <cellStyle name="Nota 4 2 7 4 7" xfId="28636"/>
    <cellStyle name="Nota 4 2 7 4 8" xfId="33354"/>
    <cellStyle name="Nota 4 2 7 4 9" xfId="37029"/>
    <cellStyle name="Nota 4 2 7 5" xfId="3171"/>
    <cellStyle name="Nota 4 2 7 5 2" xfId="7717"/>
    <cellStyle name="Nota 4 2 7 5 2 2" xfId="16870"/>
    <cellStyle name="Nota 4 2 7 5 2 3" xfId="23851"/>
    <cellStyle name="Nota 4 2 7 5 2 4" xfId="30695"/>
    <cellStyle name="Nota 4 2 7 5 2 5" xfId="34645"/>
    <cellStyle name="Nota 4 2 7 5 2 6" xfId="38197"/>
    <cellStyle name="Nota 4 2 7 5 2 7" xfId="40155"/>
    <cellStyle name="Nota 4 2 7 5 3" xfId="12325"/>
    <cellStyle name="Nota 4 2 7 5 4" xfId="19328"/>
    <cellStyle name="Nota 4 2 7 5 5" xfId="28241"/>
    <cellStyle name="Nota 4 2 7 5 6" xfId="29147"/>
    <cellStyle name="Nota 4 2 7 5 7" xfId="22511"/>
    <cellStyle name="Nota 4 2 7 5 8" xfId="33729"/>
    <cellStyle name="Nota 4 2 7 5 9" xfId="37291"/>
    <cellStyle name="Nota 4 2 7 6" xfId="7713"/>
    <cellStyle name="Nota 4 2 7 6 2" xfId="16866"/>
    <cellStyle name="Nota 4 2 7 6 3" xfId="23847"/>
    <cellStyle name="Nota 4 2 7 6 4" xfId="30691"/>
    <cellStyle name="Nota 4 2 7 6 5" xfId="34641"/>
    <cellStyle name="Nota 4 2 7 6 6" xfId="38193"/>
    <cellStyle name="Nota 4 2 7 6 7" xfId="40151"/>
    <cellStyle name="Nota 4 2 7 7" xfId="10801"/>
    <cellStyle name="Nota 4 2 7 8" xfId="9771"/>
    <cellStyle name="Nota 4 2 7 9" xfId="28677"/>
    <cellStyle name="Nota 4 2 8" xfId="2475"/>
    <cellStyle name="Nota 4 2 8 2" xfId="7718"/>
    <cellStyle name="Nota 4 2 8 2 2" xfId="16871"/>
    <cellStyle name="Nota 4 2 8 2 3" xfId="23852"/>
    <cellStyle name="Nota 4 2 8 2 4" xfId="30696"/>
    <cellStyle name="Nota 4 2 8 2 5" xfId="34646"/>
    <cellStyle name="Nota 4 2 8 2 6" xfId="38198"/>
    <cellStyle name="Nota 4 2 8 2 7" xfId="40156"/>
    <cellStyle name="Nota 4 2 8 3" xfId="11629"/>
    <cellStyle name="Nota 4 2 8 4" xfId="18632"/>
    <cellStyle name="Nota 4 2 8 5" xfId="21345"/>
    <cellStyle name="Nota 4 2 8 6" xfId="26207"/>
    <cellStyle name="Nota 4 2 8 7" xfId="30094"/>
    <cellStyle name="Nota 4 2 8 8" xfId="34071"/>
    <cellStyle name="Nota 4 2 8 9" xfId="37633"/>
    <cellStyle name="Nota 4 2 9" xfId="3053"/>
    <cellStyle name="Nota 4 2 9 2" xfId="7719"/>
    <cellStyle name="Nota 4 2 9 2 2" xfId="16872"/>
    <cellStyle name="Nota 4 2 9 2 3" xfId="23853"/>
    <cellStyle name="Nota 4 2 9 2 4" xfId="30697"/>
    <cellStyle name="Nota 4 2 9 2 5" xfId="34647"/>
    <cellStyle name="Nota 4 2 9 2 6" xfId="38199"/>
    <cellStyle name="Nota 4 2 9 2 7" xfId="40157"/>
    <cellStyle name="Nota 4 2 9 3" xfId="12207"/>
    <cellStyle name="Nota 4 2 9 4" xfId="19210"/>
    <cellStyle name="Nota 4 2 9 5" xfId="18112"/>
    <cellStyle name="Nota 4 2 9 6" xfId="28775"/>
    <cellStyle name="Nota 4 2 9 7" xfId="29805"/>
    <cellStyle name="Nota 4 2 9 8" xfId="33782"/>
    <cellStyle name="Nota 4 2 9 9" xfId="37344"/>
    <cellStyle name="Nota 4 20" xfId="35159"/>
    <cellStyle name="Nota 4 21" xfId="38437"/>
    <cellStyle name="Nota 4 3" xfId="750"/>
    <cellStyle name="Nota 4 3 10" xfId="3790"/>
    <cellStyle name="Nota 4 3 10 2" xfId="7721"/>
    <cellStyle name="Nota 4 3 10 2 2" xfId="16874"/>
    <cellStyle name="Nota 4 3 10 2 3" xfId="23855"/>
    <cellStyle name="Nota 4 3 10 2 4" xfId="30699"/>
    <cellStyle name="Nota 4 3 10 2 5" xfId="34649"/>
    <cellStyle name="Nota 4 3 10 2 6" xfId="38201"/>
    <cellStyle name="Nota 4 3 10 2 7" xfId="40159"/>
    <cellStyle name="Nota 4 3 10 3" xfId="12944"/>
    <cellStyle name="Nota 4 3 10 4" xfId="19943"/>
    <cellStyle name="Nota 4 3 10 5" xfId="27935"/>
    <cellStyle name="Nota 4 3 10 6" xfId="28818"/>
    <cellStyle name="Nota 4 3 10 7" xfId="27305"/>
    <cellStyle name="Nota 4 3 10 8" xfId="33512"/>
    <cellStyle name="Nota 4 3 10 9" xfId="37180"/>
    <cellStyle name="Nota 4 3 11" xfId="3789"/>
    <cellStyle name="Nota 4 3 11 2" xfId="7722"/>
    <cellStyle name="Nota 4 3 11 2 2" xfId="16875"/>
    <cellStyle name="Nota 4 3 11 2 3" xfId="23856"/>
    <cellStyle name="Nota 4 3 11 2 4" xfId="30700"/>
    <cellStyle name="Nota 4 3 11 2 5" xfId="34650"/>
    <cellStyle name="Nota 4 3 11 2 6" xfId="38202"/>
    <cellStyle name="Nota 4 3 11 2 7" xfId="40160"/>
    <cellStyle name="Nota 4 3 11 3" xfId="12943"/>
    <cellStyle name="Nota 4 3 11 4" xfId="19942"/>
    <cellStyle name="Nota 4 3 11 5" xfId="17791"/>
    <cellStyle name="Nota 4 3 11 6" xfId="26587"/>
    <cellStyle name="Nota 4 3 11 7" xfId="28895"/>
    <cellStyle name="Nota 4 3 11 8" xfId="31645"/>
    <cellStyle name="Nota 4 3 11 9" xfId="35325"/>
    <cellStyle name="Nota 4 3 12" xfId="7720"/>
    <cellStyle name="Nota 4 3 12 2" xfId="16873"/>
    <cellStyle name="Nota 4 3 12 3" xfId="23854"/>
    <cellStyle name="Nota 4 3 12 4" xfId="30698"/>
    <cellStyle name="Nota 4 3 12 5" xfId="34648"/>
    <cellStyle name="Nota 4 3 12 6" xfId="38200"/>
    <cellStyle name="Nota 4 3 12 7" xfId="40158"/>
    <cellStyle name="Nota 4 3 13" xfId="9907"/>
    <cellStyle name="Nota 4 3 14" xfId="17524"/>
    <cellStyle name="Nota 4 3 15" xfId="29114"/>
    <cellStyle name="Nota 4 3 16" xfId="25695"/>
    <cellStyle name="Nota 4 3 17" xfId="31446"/>
    <cellStyle name="Nota 4 3 18" xfId="35157"/>
    <cellStyle name="Nota 4 3 19" xfId="38435"/>
    <cellStyle name="Nota 4 3 2" xfId="2255"/>
    <cellStyle name="Nota 4 3 2 10" xfId="17889"/>
    <cellStyle name="Nota 4 3 2 11" xfId="19763"/>
    <cellStyle name="Nota 4 3 2 12" xfId="30203"/>
    <cellStyle name="Nota 4 3 2 13" xfId="34178"/>
    <cellStyle name="Nota 4 3 2 14" xfId="37740"/>
    <cellStyle name="Nota 4 3 2 2" xfId="2655"/>
    <cellStyle name="Nota 4 3 2 2 2" xfId="7724"/>
    <cellStyle name="Nota 4 3 2 2 2 2" xfId="16877"/>
    <cellStyle name="Nota 4 3 2 2 2 3" xfId="23858"/>
    <cellStyle name="Nota 4 3 2 2 2 4" xfId="30702"/>
    <cellStyle name="Nota 4 3 2 2 2 5" xfId="34652"/>
    <cellStyle name="Nota 4 3 2 2 2 6" xfId="38204"/>
    <cellStyle name="Nota 4 3 2 2 2 7" xfId="40162"/>
    <cellStyle name="Nota 4 3 2 2 3" xfId="11809"/>
    <cellStyle name="Nota 4 3 2 2 4" xfId="18812"/>
    <cellStyle name="Nota 4 3 2 2 5" xfId="22942"/>
    <cellStyle name="Nota 4 3 2 2 6" xfId="22645"/>
    <cellStyle name="Nota 4 3 2 2 7" xfId="30002"/>
    <cellStyle name="Nota 4 3 2 2 8" xfId="30888"/>
    <cellStyle name="Nota 4 3 2 2 9" xfId="24833"/>
    <cellStyle name="Nota 4 3 2 3" xfId="3937"/>
    <cellStyle name="Nota 4 3 2 3 2" xfId="7725"/>
    <cellStyle name="Nota 4 3 2 3 2 2" xfId="16878"/>
    <cellStyle name="Nota 4 3 2 3 2 3" xfId="23859"/>
    <cellStyle name="Nota 4 3 2 3 2 4" xfId="30703"/>
    <cellStyle name="Nota 4 3 2 3 2 5" xfId="34653"/>
    <cellStyle name="Nota 4 3 2 3 2 6" xfId="38205"/>
    <cellStyle name="Nota 4 3 2 3 2 7" xfId="40163"/>
    <cellStyle name="Nota 4 3 2 3 3" xfId="13091"/>
    <cellStyle name="Nota 4 3 2 3 4" xfId="20089"/>
    <cellStyle name="Nota 4 3 2 3 5" xfId="27859"/>
    <cellStyle name="Nota 4 3 2 3 6" xfId="9233"/>
    <cellStyle name="Nota 4 3 2 3 7" xfId="17596"/>
    <cellStyle name="Nota 4 3 2 3 8" xfId="33458"/>
    <cellStyle name="Nota 4 3 2 3 9" xfId="37132"/>
    <cellStyle name="Nota 4 3 2 4" xfId="4375"/>
    <cellStyle name="Nota 4 3 2 4 2" xfId="7726"/>
    <cellStyle name="Nota 4 3 2 4 2 2" xfId="16879"/>
    <cellStyle name="Nota 4 3 2 4 2 3" xfId="23860"/>
    <cellStyle name="Nota 4 3 2 4 2 4" xfId="30704"/>
    <cellStyle name="Nota 4 3 2 4 2 5" xfId="34654"/>
    <cellStyle name="Nota 4 3 2 4 2 6" xfId="38206"/>
    <cellStyle name="Nota 4 3 2 4 2 7" xfId="40164"/>
    <cellStyle name="Nota 4 3 2 4 3" xfId="13529"/>
    <cellStyle name="Nota 4 3 2 4 4" xfId="20527"/>
    <cellStyle name="Nota 4 3 2 4 5" xfId="24741"/>
    <cellStyle name="Nota 4 3 2 4 6" xfId="28154"/>
    <cellStyle name="Nota 4 3 2 4 7" xfId="25585"/>
    <cellStyle name="Nota 4 3 2 4 8" xfId="31729"/>
    <cellStyle name="Nota 4 3 2 4 9" xfId="35409"/>
    <cellStyle name="Nota 4 3 2 5" xfId="4629"/>
    <cellStyle name="Nota 4 3 2 5 2" xfId="7727"/>
    <cellStyle name="Nota 4 3 2 5 2 2" xfId="16880"/>
    <cellStyle name="Nota 4 3 2 5 2 3" xfId="23861"/>
    <cellStyle name="Nota 4 3 2 5 2 4" xfId="30705"/>
    <cellStyle name="Nota 4 3 2 5 2 5" xfId="34655"/>
    <cellStyle name="Nota 4 3 2 5 2 6" xfId="38207"/>
    <cellStyle name="Nota 4 3 2 5 2 7" xfId="40165"/>
    <cellStyle name="Nota 4 3 2 5 3" xfId="13783"/>
    <cellStyle name="Nota 4 3 2 5 4" xfId="20781"/>
    <cellStyle name="Nota 4 3 2 5 5" xfId="24767"/>
    <cellStyle name="Nota 4 3 2 5 6" xfId="29257"/>
    <cellStyle name="Nota 4 3 2 5 7" xfId="22833"/>
    <cellStyle name="Nota 4 3 2 5 8" xfId="26548"/>
    <cellStyle name="Nota 4 3 2 5 9" xfId="29081"/>
    <cellStyle name="Nota 4 3 2 6" xfId="4875"/>
    <cellStyle name="Nota 4 3 2 6 2" xfId="7728"/>
    <cellStyle name="Nota 4 3 2 6 2 2" xfId="16881"/>
    <cellStyle name="Nota 4 3 2 6 2 3" xfId="23862"/>
    <cellStyle name="Nota 4 3 2 6 2 4" xfId="30706"/>
    <cellStyle name="Nota 4 3 2 6 2 5" xfId="34656"/>
    <cellStyle name="Nota 4 3 2 6 2 6" xfId="38208"/>
    <cellStyle name="Nota 4 3 2 6 2 7" xfId="40166"/>
    <cellStyle name="Nota 4 3 2 6 3" xfId="14029"/>
    <cellStyle name="Nota 4 3 2 6 4" xfId="21027"/>
    <cellStyle name="Nota 4 3 2 6 5" xfId="27401"/>
    <cellStyle name="Nota 4 3 2 6 6" xfId="22587"/>
    <cellStyle name="Nota 4 3 2 6 7" xfId="9288"/>
    <cellStyle name="Nota 4 3 2 6 8" xfId="35599"/>
    <cellStyle name="Nota 4 3 2 6 9" xfId="38510"/>
    <cellStyle name="Nota 4 3 2 7" xfId="7723"/>
    <cellStyle name="Nota 4 3 2 7 2" xfId="16876"/>
    <cellStyle name="Nota 4 3 2 7 3" xfId="23857"/>
    <cellStyle name="Nota 4 3 2 7 4" xfId="30701"/>
    <cellStyle name="Nota 4 3 2 7 5" xfId="34651"/>
    <cellStyle name="Nota 4 3 2 7 6" xfId="38203"/>
    <cellStyle name="Nota 4 3 2 7 7" xfId="40161"/>
    <cellStyle name="Nota 4 3 2 8" xfId="11409"/>
    <cellStyle name="Nota 4 3 2 9" xfId="18412"/>
    <cellStyle name="Nota 4 3 3" xfId="2115"/>
    <cellStyle name="Nota 4 3 3 10" xfId="28446"/>
    <cellStyle name="Nota 4 3 3 11" xfId="17101"/>
    <cellStyle name="Nota 4 3 3 12" xfId="31911"/>
    <cellStyle name="Nota 4 3 3 13" xfId="29613"/>
    <cellStyle name="Nota 4 3 3 14" xfId="33600"/>
    <cellStyle name="Nota 4 3 3 2" xfId="2599"/>
    <cellStyle name="Nota 4 3 3 2 2" xfId="7730"/>
    <cellStyle name="Nota 4 3 3 2 2 2" xfId="16883"/>
    <cellStyle name="Nota 4 3 3 2 2 3" xfId="23864"/>
    <cellStyle name="Nota 4 3 3 2 2 4" xfId="30708"/>
    <cellStyle name="Nota 4 3 3 2 2 5" xfId="34658"/>
    <cellStyle name="Nota 4 3 3 2 2 6" xfId="38210"/>
    <cellStyle name="Nota 4 3 3 2 2 7" xfId="40168"/>
    <cellStyle name="Nota 4 3 3 2 3" xfId="11753"/>
    <cellStyle name="Nota 4 3 3 2 4" xfId="18756"/>
    <cellStyle name="Nota 4 3 3 2 5" xfId="18051"/>
    <cellStyle name="Nota 4 3 3 2 6" xfId="26268"/>
    <cellStyle name="Nota 4 3 3 2 7" xfId="30033"/>
    <cellStyle name="Nota 4 3 3 2 8" xfId="34010"/>
    <cellStyle name="Nota 4 3 3 2 9" xfId="37572"/>
    <cellStyle name="Nota 4 3 3 3" xfId="3846"/>
    <cellStyle name="Nota 4 3 3 3 2" xfId="7731"/>
    <cellStyle name="Nota 4 3 3 3 2 2" xfId="16884"/>
    <cellStyle name="Nota 4 3 3 3 2 3" xfId="23865"/>
    <cellStyle name="Nota 4 3 3 3 2 4" xfId="30709"/>
    <cellStyle name="Nota 4 3 3 3 2 5" xfId="34659"/>
    <cellStyle name="Nota 4 3 3 3 2 6" xfId="38211"/>
    <cellStyle name="Nota 4 3 3 3 2 7" xfId="40169"/>
    <cellStyle name="Nota 4 3 3 3 3" xfId="13000"/>
    <cellStyle name="Nota 4 3 3 3 4" xfId="19999"/>
    <cellStyle name="Nota 4 3 3 3 5" xfId="27907"/>
    <cellStyle name="Nota 4 3 3 3 6" xfId="23313"/>
    <cellStyle name="Nota 4 3 3 3 7" xfId="28905"/>
    <cellStyle name="Nota 4 3 3 3 8" xfId="26543"/>
    <cellStyle name="Nota 4 3 3 3 9" xfId="35023"/>
    <cellStyle name="Nota 4 3 3 4" xfId="4314"/>
    <cellStyle name="Nota 4 3 3 4 2" xfId="7732"/>
    <cellStyle name="Nota 4 3 3 4 2 2" xfId="16885"/>
    <cellStyle name="Nota 4 3 3 4 2 3" xfId="23866"/>
    <cellStyle name="Nota 4 3 3 4 2 4" xfId="30710"/>
    <cellStyle name="Nota 4 3 3 4 2 5" xfId="34660"/>
    <cellStyle name="Nota 4 3 3 4 2 6" xfId="38212"/>
    <cellStyle name="Nota 4 3 3 4 2 7" xfId="40170"/>
    <cellStyle name="Nota 4 3 3 4 3" xfId="13468"/>
    <cellStyle name="Nota 4 3 3 4 4" xfId="20466"/>
    <cellStyle name="Nota 4 3 3 4 5" xfId="27675"/>
    <cellStyle name="Nota 4 3 3 4 6" xfId="28578"/>
    <cellStyle name="Nota 4 3 3 4 7" xfId="23098"/>
    <cellStyle name="Nota 4 3 3 4 8" xfId="25950"/>
    <cellStyle name="Nota 4 3 3 4 9" xfId="22611"/>
    <cellStyle name="Nota 4 3 3 5" xfId="4581"/>
    <cellStyle name="Nota 4 3 3 5 2" xfId="7733"/>
    <cellStyle name="Nota 4 3 3 5 2 2" xfId="16886"/>
    <cellStyle name="Nota 4 3 3 5 2 3" xfId="23867"/>
    <cellStyle name="Nota 4 3 3 5 2 4" xfId="30711"/>
    <cellStyle name="Nota 4 3 3 5 2 5" xfId="34661"/>
    <cellStyle name="Nota 4 3 3 5 2 6" xfId="38213"/>
    <cellStyle name="Nota 4 3 3 5 2 7" xfId="40171"/>
    <cellStyle name="Nota 4 3 3 5 3" xfId="13735"/>
    <cellStyle name="Nota 4 3 3 5 4" xfId="20733"/>
    <cellStyle name="Nota 4 3 3 5 5" xfId="27539"/>
    <cellStyle name="Nota 4 3 3 5 6" xfId="24450"/>
    <cellStyle name="Nota 4 3 3 5 7" xfId="26462"/>
    <cellStyle name="Nota 4 3 3 5 8" xfId="31178"/>
    <cellStyle name="Nota 4 3 3 5 9" xfId="35050"/>
    <cellStyle name="Nota 4 3 3 6" xfId="4831"/>
    <cellStyle name="Nota 4 3 3 6 2" xfId="7734"/>
    <cellStyle name="Nota 4 3 3 6 2 2" xfId="16887"/>
    <cellStyle name="Nota 4 3 3 6 2 3" xfId="23868"/>
    <cellStyle name="Nota 4 3 3 6 2 4" xfId="30712"/>
    <cellStyle name="Nota 4 3 3 6 2 5" xfId="34662"/>
    <cellStyle name="Nota 4 3 3 6 2 6" xfId="38214"/>
    <cellStyle name="Nota 4 3 3 6 2 7" xfId="40172"/>
    <cellStyle name="Nota 4 3 3 6 3" xfId="13985"/>
    <cellStyle name="Nota 4 3 3 6 4" xfId="20983"/>
    <cellStyle name="Nota 4 3 3 6 5" xfId="27422"/>
    <cellStyle name="Nota 4 3 3 6 6" xfId="26764"/>
    <cellStyle name="Nota 4 3 3 6 7" xfId="17455"/>
    <cellStyle name="Nota 4 3 3 6 8" xfId="25797"/>
    <cellStyle name="Nota 4 3 3 6 9" xfId="24509"/>
    <cellStyle name="Nota 4 3 3 7" xfId="7729"/>
    <cellStyle name="Nota 4 3 3 7 2" xfId="16882"/>
    <cellStyle name="Nota 4 3 3 7 3" xfId="23863"/>
    <cellStyle name="Nota 4 3 3 7 4" xfId="30707"/>
    <cellStyle name="Nota 4 3 3 7 5" xfId="34657"/>
    <cellStyle name="Nota 4 3 3 7 6" xfId="38209"/>
    <cellStyle name="Nota 4 3 3 7 7" xfId="40167"/>
    <cellStyle name="Nota 4 3 3 8" xfId="11269"/>
    <cellStyle name="Nota 4 3 3 9" xfId="9177"/>
    <cellStyle name="Nota 4 3 4" xfId="2239"/>
    <cellStyle name="Nota 4 3 4 10" xfId="23054"/>
    <cellStyle name="Nota 4 3 4 11" xfId="25209"/>
    <cellStyle name="Nota 4 3 4 12" xfId="25934"/>
    <cellStyle name="Nota 4 3 4 13" xfId="31066"/>
    <cellStyle name="Nota 4 3 4 14" xfId="34949"/>
    <cellStyle name="Nota 4 3 4 2" xfId="2639"/>
    <cellStyle name="Nota 4 3 4 2 2" xfId="7736"/>
    <cellStyle name="Nota 4 3 4 2 2 2" xfId="16889"/>
    <cellStyle name="Nota 4 3 4 2 2 3" xfId="23870"/>
    <cellStyle name="Nota 4 3 4 2 2 4" xfId="30714"/>
    <cellStyle name="Nota 4 3 4 2 2 5" xfId="34664"/>
    <cellStyle name="Nota 4 3 4 2 2 6" xfId="38216"/>
    <cellStyle name="Nota 4 3 4 2 2 7" xfId="40174"/>
    <cellStyle name="Nota 4 3 4 2 3" xfId="11793"/>
    <cellStyle name="Nota 4 3 4 2 4" xfId="18796"/>
    <cellStyle name="Nota 4 3 4 2 5" xfId="25249"/>
    <cellStyle name="Nota 4 3 4 2 6" xfId="26283"/>
    <cellStyle name="Nota 4 3 4 2 7" xfId="25075"/>
    <cellStyle name="Nota 4 3 4 2 8" xfId="29149"/>
    <cellStyle name="Nota 4 3 4 2 9" xfId="25768"/>
    <cellStyle name="Nota 4 3 4 3" xfId="3921"/>
    <cellStyle name="Nota 4 3 4 3 2" xfId="7737"/>
    <cellStyle name="Nota 4 3 4 3 2 2" xfId="16890"/>
    <cellStyle name="Nota 4 3 4 3 2 3" xfId="23871"/>
    <cellStyle name="Nota 4 3 4 3 2 4" xfId="30715"/>
    <cellStyle name="Nota 4 3 4 3 2 5" xfId="34665"/>
    <cellStyle name="Nota 4 3 4 3 2 6" xfId="38217"/>
    <cellStyle name="Nota 4 3 4 3 2 7" xfId="40175"/>
    <cellStyle name="Nota 4 3 4 3 3" xfId="13075"/>
    <cellStyle name="Nota 4 3 4 3 4" xfId="20073"/>
    <cellStyle name="Nota 4 3 4 3 5" xfId="22669"/>
    <cellStyle name="Nota 4 3 4 3 6" xfId="22608"/>
    <cellStyle name="Nota 4 3 4 3 7" xfId="17376"/>
    <cellStyle name="Nota 4 3 4 3 8" xfId="33466"/>
    <cellStyle name="Nota 4 3 4 3 9" xfId="37139"/>
    <cellStyle name="Nota 4 3 4 4" xfId="4359"/>
    <cellStyle name="Nota 4 3 4 4 2" xfId="7738"/>
    <cellStyle name="Nota 4 3 4 4 2 2" xfId="16891"/>
    <cellStyle name="Nota 4 3 4 4 2 3" xfId="23872"/>
    <cellStyle name="Nota 4 3 4 4 2 4" xfId="30716"/>
    <cellStyle name="Nota 4 3 4 4 2 5" xfId="34666"/>
    <cellStyle name="Nota 4 3 4 4 2 6" xfId="38218"/>
    <cellStyle name="Nota 4 3 4 4 2 7" xfId="40176"/>
    <cellStyle name="Nota 4 3 4 4 3" xfId="13513"/>
    <cellStyle name="Nota 4 3 4 4 4" xfId="20511"/>
    <cellStyle name="Nota 4 3 4 4 5" xfId="24015"/>
    <cellStyle name="Nota 4 3 4 4 6" xfId="9331"/>
    <cellStyle name="Nota 4 3 4 4 7" xfId="28631"/>
    <cellStyle name="Nota 4 3 4 4 8" xfId="35550"/>
    <cellStyle name="Nota 4 3 4 4 9" xfId="38472"/>
    <cellStyle name="Nota 4 3 4 5" xfId="4613"/>
    <cellStyle name="Nota 4 3 4 5 2" xfId="7739"/>
    <cellStyle name="Nota 4 3 4 5 2 2" xfId="16892"/>
    <cellStyle name="Nota 4 3 4 5 2 3" xfId="23873"/>
    <cellStyle name="Nota 4 3 4 5 2 4" xfId="30717"/>
    <cellStyle name="Nota 4 3 4 5 2 5" xfId="34667"/>
    <cellStyle name="Nota 4 3 4 5 2 6" xfId="38219"/>
    <cellStyle name="Nota 4 3 4 5 2 7" xfId="40177"/>
    <cellStyle name="Nota 4 3 4 5 3" xfId="13767"/>
    <cellStyle name="Nota 4 3 4 5 4" xfId="20765"/>
    <cellStyle name="Nota 4 3 4 5 5" xfId="24771"/>
    <cellStyle name="Nota 4 3 4 5 6" xfId="29253"/>
    <cellStyle name="Nota 4 3 4 5 7" xfId="26797"/>
    <cellStyle name="Nota 4 3 4 5 8" xfId="32213"/>
    <cellStyle name="Nota 4 3 4 5 9" xfId="35888"/>
    <cellStyle name="Nota 4 3 4 6" xfId="4859"/>
    <cellStyle name="Nota 4 3 4 6 2" xfId="7740"/>
    <cellStyle name="Nota 4 3 4 6 2 2" xfId="16893"/>
    <cellStyle name="Nota 4 3 4 6 2 3" xfId="23874"/>
    <cellStyle name="Nota 4 3 4 6 2 4" xfId="30718"/>
    <cellStyle name="Nota 4 3 4 6 2 5" xfId="34668"/>
    <cellStyle name="Nota 4 3 4 6 2 6" xfId="38220"/>
    <cellStyle name="Nota 4 3 4 6 2 7" xfId="40178"/>
    <cellStyle name="Nota 4 3 4 6 3" xfId="14013"/>
    <cellStyle name="Nota 4 3 4 6 4" xfId="21011"/>
    <cellStyle name="Nota 4 3 4 6 5" xfId="27393"/>
    <cellStyle name="Nota 4 3 4 6 6" xfId="17052"/>
    <cellStyle name="Nota 4 3 4 6 7" xfId="9172"/>
    <cellStyle name="Nota 4 3 4 6 8" xfId="35583"/>
    <cellStyle name="Nota 4 3 4 6 9" xfId="38494"/>
    <cellStyle name="Nota 4 3 4 7" xfId="7735"/>
    <cellStyle name="Nota 4 3 4 7 2" xfId="16888"/>
    <cellStyle name="Nota 4 3 4 7 3" xfId="23869"/>
    <cellStyle name="Nota 4 3 4 7 4" xfId="30713"/>
    <cellStyle name="Nota 4 3 4 7 5" xfId="34663"/>
    <cellStyle name="Nota 4 3 4 7 6" xfId="38215"/>
    <cellStyle name="Nota 4 3 4 7 7" xfId="40173"/>
    <cellStyle name="Nota 4 3 4 8" xfId="11393"/>
    <cellStyle name="Nota 4 3 4 9" xfId="18396"/>
    <cellStyle name="Nota 4 3 5" xfId="2089"/>
    <cellStyle name="Nota 4 3 5 10" xfId="28459"/>
    <cellStyle name="Nota 4 3 5 11" xfId="10082"/>
    <cellStyle name="Nota 4 3 5 12" xfId="25938"/>
    <cellStyle name="Nota 4 3 5 13" xfId="34786"/>
    <cellStyle name="Nota 4 3 5 14" xfId="38338"/>
    <cellStyle name="Nota 4 3 5 2" xfId="2589"/>
    <cellStyle name="Nota 4 3 5 2 2" xfId="7742"/>
    <cellStyle name="Nota 4 3 5 2 2 2" xfId="16895"/>
    <cellStyle name="Nota 4 3 5 2 2 3" xfId="23876"/>
    <cellStyle name="Nota 4 3 5 2 2 4" xfId="30720"/>
    <cellStyle name="Nota 4 3 5 2 2 5" xfId="34670"/>
    <cellStyle name="Nota 4 3 5 2 2 6" xfId="38222"/>
    <cellStyle name="Nota 4 3 5 2 2 7" xfId="40180"/>
    <cellStyle name="Nota 4 3 5 2 3" xfId="11743"/>
    <cellStyle name="Nota 4 3 5 2 4" xfId="18746"/>
    <cellStyle name="Nota 4 3 5 2 5" xfId="19658"/>
    <cellStyle name="Nota 4 3 5 2 6" xfId="26263"/>
    <cellStyle name="Nota 4 3 5 2 7" xfId="17569"/>
    <cellStyle name="Nota 4 3 5 2 8" xfId="34015"/>
    <cellStyle name="Nota 4 3 5 2 9" xfId="37577"/>
    <cellStyle name="Nota 4 3 5 3" xfId="3836"/>
    <cellStyle name="Nota 4 3 5 3 2" xfId="7743"/>
    <cellStyle name="Nota 4 3 5 3 2 2" xfId="16896"/>
    <cellStyle name="Nota 4 3 5 3 2 3" xfId="23877"/>
    <cellStyle name="Nota 4 3 5 3 2 4" xfId="30721"/>
    <cellStyle name="Nota 4 3 5 3 2 5" xfId="34671"/>
    <cellStyle name="Nota 4 3 5 3 2 6" xfId="38223"/>
    <cellStyle name="Nota 4 3 5 3 2 7" xfId="40181"/>
    <cellStyle name="Nota 4 3 5 3 3" xfId="12990"/>
    <cellStyle name="Nota 4 3 5 3 4" xfId="19989"/>
    <cellStyle name="Nota 4 3 5 3 5" xfId="24111"/>
    <cellStyle name="Nota 4 3 5 3 6" xfId="29531"/>
    <cellStyle name="Nota 4 3 5 3 7" xfId="27299"/>
    <cellStyle name="Nota 4 3 5 3 8" xfId="33496"/>
    <cellStyle name="Nota 4 3 5 3 9" xfId="37164"/>
    <cellStyle name="Nota 4 3 5 4" xfId="4300"/>
    <cellStyle name="Nota 4 3 5 4 2" xfId="7744"/>
    <cellStyle name="Nota 4 3 5 4 2 2" xfId="16897"/>
    <cellStyle name="Nota 4 3 5 4 2 3" xfId="23878"/>
    <cellStyle name="Nota 4 3 5 4 2 4" xfId="30722"/>
    <cellStyle name="Nota 4 3 5 4 2 5" xfId="34672"/>
    <cellStyle name="Nota 4 3 5 4 2 6" xfId="38224"/>
    <cellStyle name="Nota 4 3 5 4 2 7" xfId="40182"/>
    <cellStyle name="Nota 4 3 5 4 3" xfId="13454"/>
    <cellStyle name="Nota 4 3 5 4 4" xfId="20452"/>
    <cellStyle name="Nota 4 3 5 4 5" xfId="17086"/>
    <cellStyle name="Nota 4 3 5 4 6" xfId="19540"/>
    <cellStyle name="Nota 4 3 5 4 7" xfId="25280"/>
    <cellStyle name="Nota 4 3 5 4 8" xfId="33344"/>
    <cellStyle name="Nota 4 3 5 4 9" xfId="37019"/>
    <cellStyle name="Nota 4 3 5 5" xfId="4571"/>
    <cellStyle name="Nota 4 3 5 5 2" xfId="7745"/>
    <cellStyle name="Nota 4 3 5 5 2 2" xfId="16898"/>
    <cellStyle name="Nota 4 3 5 5 2 3" xfId="23879"/>
    <cellStyle name="Nota 4 3 5 5 2 4" xfId="30723"/>
    <cellStyle name="Nota 4 3 5 5 2 5" xfId="34673"/>
    <cellStyle name="Nota 4 3 5 5 2 6" xfId="38225"/>
    <cellStyle name="Nota 4 3 5 5 2 7" xfId="40183"/>
    <cellStyle name="Nota 4 3 5 5 3" xfId="13725"/>
    <cellStyle name="Nota 4 3 5 5 4" xfId="20723"/>
    <cellStyle name="Nota 4 3 5 5 5" xfId="27551"/>
    <cellStyle name="Nota 4 3 5 5 6" xfId="26723"/>
    <cellStyle name="Nota 4 3 5 5 7" xfId="17816"/>
    <cellStyle name="Nota 4 3 5 5 8" xfId="26613"/>
    <cellStyle name="Nota 4 3 5 5 9" xfId="31038"/>
    <cellStyle name="Nota 4 3 5 6" xfId="4821"/>
    <cellStyle name="Nota 4 3 5 6 2" xfId="7746"/>
    <cellStyle name="Nota 4 3 5 6 2 2" xfId="16899"/>
    <cellStyle name="Nota 4 3 5 6 2 3" xfId="23880"/>
    <cellStyle name="Nota 4 3 5 6 2 4" xfId="30724"/>
    <cellStyle name="Nota 4 3 5 6 2 5" xfId="34674"/>
    <cellStyle name="Nota 4 3 5 6 2 6" xfId="38226"/>
    <cellStyle name="Nota 4 3 5 6 2 7" xfId="40184"/>
    <cellStyle name="Nota 4 3 5 6 3" xfId="13975"/>
    <cellStyle name="Nota 4 3 5 6 4" xfId="20973"/>
    <cellStyle name="Nota 4 3 5 6 5" xfId="24797"/>
    <cellStyle name="Nota 4 3 5 6 6" xfId="25014"/>
    <cellStyle name="Nota 4 3 5 6 7" xfId="18322"/>
    <cellStyle name="Nota 4 3 5 6 8" xfId="32114"/>
    <cellStyle name="Nota 4 3 5 6 9" xfId="35789"/>
    <cellStyle name="Nota 4 3 5 7" xfId="7741"/>
    <cellStyle name="Nota 4 3 5 7 2" xfId="16894"/>
    <cellStyle name="Nota 4 3 5 7 3" xfId="23875"/>
    <cellStyle name="Nota 4 3 5 7 4" xfId="30719"/>
    <cellStyle name="Nota 4 3 5 7 5" xfId="34669"/>
    <cellStyle name="Nota 4 3 5 7 6" xfId="38221"/>
    <cellStyle name="Nota 4 3 5 7 7" xfId="40179"/>
    <cellStyle name="Nota 4 3 5 8" xfId="11243"/>
    <cellStyle name="Nota 4 3 5 9" xfId="9186"/>
    <cellStyle name="Nota 4 3 6" xfId="1649"/>
    <cellStyle name="Nota 4 3 6 10" xfId="21282"/>
    <cellStyle name="Nota 4 3 6 11" xfId="30998"/>
    <cellStyle name="Nota 4 3 6 12" xfId="31362"/>
    <cellStyle name="Nota 4 3 6 13" xfId="35128"/>
    <cellStyle name="Nota 4 3 6 2" xfId="3526"/>
    <cellStyle name="Nota 4 3 6 2 2" xfId="7748"/>
    <cellStyle name="Nota 4 3 6 2 2 2" xfId="16901"/>
    <cellStyle name="Nota 4 3 6 2 2 3" xfId="23882"/>
    <cellStyle name="Nota 4 3 6 2 2 4" xfId="30726"/>
    <cellStyle name="Nota 4 3 6 2 2 5" xfId="34676"/>
    <cellStyle name="Nota 4 3 6 2 2 6" xfId="38228"/>
    <cellStyle name="Nota 4 3 6 2 2 7" xfId="40186"/>
    <cellStyle name="Nota 4 3 6 2 3" xfId="12680"/>
    <cellStyle name="Nota 4 3 6 2 4" xfId="19681"/>
    <cellStyle name="Nota 4 3 6 2 5" xfId="28066"/>
    <cellStyle name="Nota 4 3 6 2 6" xfId="28531"/>
    <cellStyle name="Nota 4 3 6 2 7" xfId="29612"/>
    <cellStyle name="Nota 4 3 6 2 8" xfId="31614"/>
    <cellStyle name="Nota 4 3 6 2 9" xfId="35302"/>
    <cellStyle name="Nota 4 3 6 3" xfId="4122"/>
    <cellStyle name="Nota 4 3 6 3 2" xfId="7749"/>
    <cellStyle name="Nota 4 3 6 3 2 2" xfId="16902"/>
    <cellStyle name="Nota 4 3 6 3 2 3" xfId="23883"/>
    <cellStyle name="Nota 4 3 6 3 2 4" xfId="30727"/>
    <cellStyle name="Nota 4 3 6 3 2 5" xfId="34677"/>
    <cellStyle name="Nota 4 3 6 3 2 6" xfId="38229"/>
    <cellStyle name="Nota 4 3 6 3 2 7" xfId="40187"/>
    <cellStyle name="Nota 4 3 6 3 3" xfId="13276"/>
    <cellStyle name="Nota 4 3 6 3 4" xfId="20274"/>
    <cellStyle name="Nota 4 3 6 3 5" xfId="27771"/>
    <cellStyle name="Nota 4 3 6 3 6" xfId="17260"/>
    <cellStyle name="Nota 4 3 6 3 7" xfId="17512"/>
    <cellStyle name="Nota 4 3 6 3 8" xfId="25529"/>
    <cellStyle name="Nota 4 3 6 3 9" xfId="33671"/>
    <cellStyle name="Nota 4 3 6 4" xfId="2972"/>
    <cellStyle name="Nota 4 3 6 4 2" xfId="7750"/>
    <cellStyle name="Nota 4 3 6 4 2 2" xfId="16903"/>
    <cellStyle name="Nota 4 3 6 4 2 3" xfId="23884"/>
    <cellStyle name="Nota 4 3 6 4 2 4" xfId="30728"/>
    <cellStyle name="Nota 4 3 6 4 2 5" xfId="34678"/>
    <cellStyle name="Nota 4 3 6 4 2 6" xfId="38230"/>
    <cellStyle name="Nota 4 3 6 4 2 7" xfId="40188"/>
    <cellStyle name="Nota 4 3 6 4 3" xfId="12126"/>
    <cellStyle name="Nota 4 3 6 4 4" xfId="19129"/>
    <cellStyle name="Nota 4 3 6 4 5" xfId="28309"/>
    <cellStyle name="Nota 4 3 6 4 6" xfId="21254"/>
    <cellStyle name="Nota 4 3 6 4 7" xfId="19544"/>
    <cellStyle name="Nota 4 3 6 4 8" xfId="31914"/>
    <cellStyle name="Nota 4 3 6 4 9" xfId="31816"/>
    <cellStyle name="Nota 4 3 6 5" xfId="2974"/>
    <cellStyle name="Nota 4 3 6 5 2" xfId="7751"/>
    <cellStyle name="Nota 4 3 6 5 2 2" xfId="16904"/>
    <cellStyle name="Nota 4 3 6 5 2 3" xfId="23885"/>
    <cellStyle name="Nota 4 3 6 5 2 4" xfId="30729"/>
    <cellStyle name="Nota 4 3 6 5 2 5" xfId="34679"/>
    <cellStyle name="Nota 4 3 6 5 2 6" xfId="38231"/>
    <cellStyle name="Nota 4 3 6 5 2 7" xfId="40189"/>
    <cellStyle name="Nota 4 3 6 5 3" xfId="12128"/>
    <cellStyle name="Nota 4 3 6 5 4" xfId="19131"/>
    <cellStyle name="Nota 4 3 6 5 5" xfId="28308"/>
    <cellStyle name="Nota 4 3 6 5 6" xfId="26391"/>
    <cellStyle name="Nota 4 3 6 5 7" xfId="29840"/>
    <cellStyle name="Nota 4 3 6 5 8" xfId="31559"/>
    <cellStyle name="Nota 4 3 6 5 9" xfId="35269"/>
    <cellStyle name="Nota 4 3 6 6" xfId="7747"/>
    <cellStyle name="Nota 4 3 6 6 2" xfId="16900"/>
    <cellStyle name="Nota 4 3 6 6 3" xfId="23881"/>
    <cellStyle name="Nota 4 3 6 6 4" xfId="30725"/>
    <cellStyle name="Nota 4 3 6 6 5" xfId="34675"/>
    <cellStyle name="Nota 4 3 6 6 6" xfId="38227"/>
    <cellStyle name="Nota 4 3 6 6 7" xfId="40185"/>
    <cellStyle name="Nota 4 3 6 7" xfId="10803"/>
    <cellStyle name="Nota 4 3 6 8" xfId="9770"/>
    <cellStyle name="Nota 4 3 6 9" xfId="24473"/>
    <cellStyle name="Nota 4 3 7" xfId="2477"/>
    <cellStyle name="Nota 4 3 7 2" xfId="7752"/>
    <cellStyle name="Nota 4 3 7 2 2" xfId="16905"/>
    <cellStyle name="Nota 4 3 7 2 3" xfId="23886"/>
    <cellStyle name="Nota 4 3 7 2 4" xfId="30730"/>
    <cellStyle name="Nota 4 3 7 2 5" xfId="34680"/>
    <cellStyle name="Nota 4 3 7 2 6" xfId="38232"/>
    <cellStyle name="Nota 4 3 7 2 7" xfId="40190"/>
    <cellStyle name="Nota 4 3 7 3" xfId="11631"/>
    <cellStyle name="Nota 4 3 7 4" xfId="18634"/>
    <cellStyle name="Nota 4 3 7 5" xfId="19588"/>
    <cellStyle name="Nota 4 3 7 6" xfId="18086"/>
    <cellStyle name="Nota 4 3 7 7" xfId="30093"/>
    <cellStyle name="Nota 4 3 7 8" xfId="34070"/>
    <cellStyle name="Nota 4 3 7 9" xfId="37632"/>
    <cellStyle name="Nota 4 3 8" xfId="3055"/>
    <cellStyle name="Nota 4 3 8 2" xfId="7753"/>
    <cellStyle name="Nota 4 3 8 2 2" xfId="16906"/>
    <cellStyle name="Nota 4 3 8 2 3" xfId="23887"/>
    <cellStyle name="Nota 4 3 8 2 4" xfId="30731"/>
    <cellStyle name="Nota 4 3 8 2 5" xfId="34681"/>
    <cellStyle name="Nota 4 3 8 2 6" xfId="38233"/>
    <cellStyle name="Nota 4 3 8 2 7" xfId="40191"/>
    <cellStyle name="Nota 4 3 8 3" xfId="12209"/>
    <cellStyle name="Nota 4 3 8 4" xfId="19212"/>
    <cellStyle name="Nota 4 3 8 5" xfId="15499"/>
    <cellStyle name="Nota 4 3 8 6" xfId="28082"/>
    <cellStyle name="Nota 4 3 8 7" xfId="29009"/>
    <cellStyle name="Nota 4 3 8 8" xfId="31115"/>
    <cellStyle name="Nota 4 3 8 9" xfId="31302"/>
    <cellStyle name="Nota 4 3 9" xfId="3782"/>
    <cellStyle name="Nota 4 3 9 2" xfId="7754"/>
    <cellStyle name="Nota 4 3 9 2 2" xfId="16907"/>
    <cellStyle name="Nota 4 3 9 2 3" xfId="23888"/>
    <cellStyle name="Nota 4 3 9 2 4" xfId="30732"/>
    <cellStyle name="Nota 4 3 9 2 5" xfId="34682"/>
    <cellStyle name="Nota 4 3 9 2 6" xfId="38234"/>
    <cellStyle name="Nota 4 3 9 2 7" xfId="40192"/>
    <cellStyle name="Nota 4 3 9 3" xfId="12936"/>
    <cellStyle name="Nota 4 3 9 4" xfId="19935"/>
    <cellStyle name="Nota 4 3 9 5" xfId="27939"/>
    <cellStyle name="Nota 4 3 9 6" xfId="9519"/>
    <cellStyle name="Nota 4 3 9 7" xfId="17729"/>
    <cellStyle name="Nota 4 3 9 8" xfId="33520"/>
    <cellStyle name="Nota 4 3 9 9" xfId="37188"/>
    <cellStyle name="Nota 4 4" xfId="2252"/>
    <cellStyle name="Nota 4 4 10" xfId="22601"/>
    <cellStyle name="Nota 4 4 11" xfId="17333"/>
    <cellStyle name="Nota 4 4 12" xfId="30201"/>
    <cellStyle name="Nota 4 4 13" xfId="34179"/>
    <cellStyle name="Nota 4 4 14" xfId="37741"/>
    <cellStyle name="Nota 4 4 2" xfId="2652"/>
    <cellStyle name="Nota 4 4 2 2" xfId="7756"/>
    <cellStyle name="Nota 4 4 2 2 2" xfId="16909"/>
    <cellStyle name="Nota 4 4 2 2 3" xfId="23890"/>
    <cellStyle name="Nota 4 4 2 2 4" xfId="30734"/>
    <cellStyle name="Nota 4 4 2 2 5" xfId="34684"/>
    <cellStyle name="Nota 4 4 2 2 6" xfId="38236"/>
    <cellStyle name="Nota 4 4 2 2 7" xfId="40194"/>
    <cellStyle name="Nota 4 4 2 3" xfId="11806"/>
    <cellStyle name="Nota 4 4 2 4" xfId="18809"/>
    <cellStyle name="Nota 4 4 2 5" xfId="9638"/>
    <cellStyle name="Nota 4 4 2 6" xfId="17490"/>
    <cellStyle name="Nota 4 4 2 7" xfId="29162"/>
    <cellStyle name="Nota 4 4 2 8" xfId="33983"/>
    <cellStyle name="Nota 4 4 2 9" xfId="37545"/>
    <cellStyle name="Nota 4 4 3" xfId="3934"/>
    <cellStyle name="Nota 4 4 3 2" xfId="7757"/>
    <cellStyle name="Nota 4 4 3 2 2" xfId="16910"/>
    <cellStyle name="Nota 4 4 3 2 3" xfId="23891"/>
    <cellStyle name="Nota 4 4 3 2 4" xfId="30735"/>
    <cellStyle name="Nota 4 4 3 2 5" xfId="34685"/>
    <cellStyle name="Nota 4 4 3 2 6" xfId="38237"/>
    <cellStyle name="Nota 4 4 3 2 7" xfId="40195"/>
    <cellStyle name="Nota 4 4 3 3" xfId="13088"/>
    <cellStyle name="Nota 4 4 3 4" xfId="20086"/>
    <cellStyle name="Nota 4 4 3 5" xfId="27863"/>
    <cellStyle name="Nota 4 4 3 6" xfId="28825"/>
    <cellStyle name="Nota 4 4 3 7" xfId="18141"/>
    <cellStyle name="Nota 4 4 3 8" xfId="31153"/>
    <cellStyle name="Nota 4 4 3 9" xfId="35024"/>
    <cellStyle name="Nota 4 4 4" xfId="4372"/>
    <cellStyle name="Nota 4 4 4 2" xfId="7758"/>
    <cellStyle name="Nota 4 4 4 2 2" xfId="16911"/>
    <cellStyle name="Nota 4 4 4 2 3" xfId="23892"/>
    <cellStyle name="Nota 4 4 4 2 4" xfId="30736"/>
    <cellStyle name="Nota 4 4 4 2 5" xfId="34686"/>
    <cellStyle name="Nota 4 4 4 2 6" xfId="38238"/>
    <cellStyle name="Nota 4 4 4 2 7" xfId="40196"/>
    <cellStyle name="Nota 4 4 4 3" xfId="13526"/>
    <cellStyle name="Nota 4 4 4 4" xfId="20524"/>
    <cellStyle name="Nota 4 4 4 5" xfId="17737"/>
    <cellStyle name="Nota 4 4 4 6" xfId="17007"/>
    <cellStyle name="Nota 4 4 4 7" xfId="28027"/>
    <cellStyle name="Nota 4 4 4 8" xfId="31728"/>
    <cellStyle name="Nota 4 4 4 9" xfId="35408"/>
    <cellStyle name="Nota 4 4 5" xfId="4626"/>
    <cellStyle name="Nota 4 4 5 2" xfId="7759"/>
    <cellStyle name="Nota 4 4 5 2 2" xfId="16912"/>
    <cellStyle name="Nota 4 4 5 2 3" xfId="23893"/>
    <cellStyle name="Nota 4 4 5 2 4" xfId="30737"/>
    <cellStyle name="Nota 4 4 5 2 5" xfId="34687"/>
    <cellStyle name="Nota 4 4 5 2 6" xfId="38239"/>
    <cellStyle name="Nota 4 4 5 2 7" xfId="40197"/>
    <cellStyle name="Nota 4 4 5 3" xfId="13780"/>
    <cellStyle name="Nota 4 4 5 4" xfId="20778"/>
    <cellStyle name="Nota 4 4 5 5" xfId="27524"/>
    <cellStyle name="Nota 4 4 5 6" xfId="29256"/>
    <cellStyle name="Nota 4 4 5 7" xfId="21293"/>
    <cellStyle name="Nota 4 4 5 8" xfId="32207"/>
    <cellStyle name="Nota 4 4 5 9" xfId="35882"/>
    <cellStyle name="Nota 4 4 6" xfId="4872"/>
    <cellStyle name="Nota 4 4 6 2" xfId="7760"/>
    <cellStyle name="Nota 4 4 6 2 2" xfId="16913"/>
    <cellStyle name="Nota 4 4 6 2 3" xfId="23894"/>
    <cellStyle name="Nota 4 4 6 2 4" xfId="30738"/>
    <cellStyle name="Nota 4 4 6 2 5" xfId="34688"/>
    <cellStyle name="Nota 4 4 6 2 6" xfId="38240"/>
    <cellStyle name="Nota 4 4 6 2 7" xfId="40198"/>
    <cellStyle name="Nota 4 4 6 3" xfId="14026"/>
    <cellStyle name="Nota 4 4 6 4" xfId="21024"/>
    <cellStyle name="Nota 4 4 6 5" xfId="17526"/>
    <cellStyle name="Nota 4 4 6 6" xfId="24195"/>
    <cellStyle name="Nota 4 4 6 7" xfId="25003"/>
    <cellStyle name="Nota 4 4 6 8" xfId="35596"/>
    <cellStyle name="Nota 4 4 6 9" xfId="38507"/>
    <cellStyle name="Nota 4 4 7" xfId="7755"/>
    <cellStyle name="Nota 4 4 7 2" xfId="16908"/>
    <cellStyle name="Nota 4 4 7 3" xfId="23889"/>
    <cellStyle name="Nota 4 4 7 4" xfId="30733"/>
    <cellStyle name="Nota 4 4 7 5" xfId="34683"/>
    <cellStyle name="Nota 4 4 7 6" xfId="38235"/>
    <cellStyle name="Nota 4 4 7 7" xfId="40193"/>
    <cellStyle name="Nota 4 4 8" xfId="11406"/>
    <cellStyle name="Nota 4 4 9" xfId="18409"/>
    <cellStyle name="Nota 4 5" xfId="1769"/>
    <cellStyle name="Nota 4 5 10" xfId="17400"/>
    <cellStyle name="Nota 4 5 11" xfId="24172"/>
    <cellStyle name="Nota 4 5 12" xfId="30949"/>
    <cellStyle name="Nota 4 5 13" xfId="34870"/>
    <cellStyle name="Nota 4 5 14" xfId="38358"/>
    <cellStyle name="Nota 4 5 2" xfId="2534"/>
    <cellStyle name="Nota 4 5 2 2" xfId="7762"/>
    <cellStyle name="Nota 4 5 2 2 2" xfId="16915"/>
    <cellStyle name="Nota 4 5 2 2 3" xfId="23896"/>
    <cellStyle name="Nota 4 5 2 2 4" xfId="30740"/>
    <cellStyle name="Nota 4 5 2 2 5" xfId="34690"/>
    <cellStyle name="Nota 4 5 2 2 6" xfId="38242"/>
    <cellStyle name="Nota 4 5 2 2 7" xfId="40200"/>
    <cellStyle name="Nota 4 5 2 3" xfId="11688"/>
    <cellStyle name="Nota 4 5 2 4" xfId="18691"/>
    <cellStyle name="Nota 4 5 2 5" xfId="18198"/>
    <cellStyle name="Nota 4 5 2 6" xfId="22912"/>
    <cellStyle name="Nota 4 5 2 7" xfId="25924"/>
    <cellStyle name="Nota 4 5 2 8" xfId="31081"/>
    <cellStyle name="Nota 4 5 2 9" xfId="31323"/>
    <cellStyle name="Nota 4 5 3" xfId="3696"/>
    <cellStyle name="Nota 4 5 3 2" xfId="7763"/>
    <cellStyle name="Nota 4 5 3 2 2" xfId="16916"/>
    <cellStyle name="Nota 4 5 3 2 3" xfId="23897"/>
    <cellStyle name="Nota 4 5 3 2 4" xfId="30741"/>
    <cellStyle name="Nota 4 5 3 2 5" xfId="34691"/>
    <cellStyle name="Nota 4 5 3 2 6" xfId="38243"/>
    <cellStyle name="Nota 4 5 3 2 7" xfId="40201"/>
    <cellStyle name="Nota 4 5 3 3" xfId="12850"/>
    <cellStyle name="Nota 4 5 3 4" xfId="19849"/>
    <cellStyle name="Nota 4 5 3 5" xfId="25285"/>
    <cellStyle name="Nota 4 5 3 6" xfId="17714"/>
    <cellStyle name="Nota 4 5 3 7" xfId="29066"/>
    <cellStyle name="Nota 4 5 3 8" xfId="29678"/>
    <cellStyle name="Nota 4 5 3 9" xfId="15515"/>
    <cellStyle name="Nota 4 5 4" xfId="4206"/>
    <cellStyle name="Nota 4 5 4 2" xfId="7764"/>
    <cellStyle name="Nota 4 5 4 2 2" xfId="16917"/>
    <cellStyle name="Nota 4 5 4 2 3" xfId="23898"/>
    <cellStyle name="Nota 4 5 4 2 4" xfId="30742"/>
    <cellStyle name="Nota 4 5 4 2 5" xfId="34692"/>
    <cellStyle name="Nota 4 5 4 2 6" xfId="38244"/>
    <cellStyle name="Nota 4 5 4 2 7" xfId="40202"/>
    <cellStyle name="Nota 4 5 4 3" xfId="13360"/>
    <cellStyle name="Nota 4 5 4 4" xfId="20358"/>
    <cellStyle name="Nota 4 5 4 5" xfId="27729"/>
    <cellStyle name="Nota 4 5 4 6" xfId="25047"/>
    <cellStyle name="Nota 4 5 4 7" xfId="28051"/>
    <cellStyle name="Nota 4 5 4 8" xfId="29698"/>
    <cellStyle name="Nota 4 5 4 9" xfId="31128"/>
    <cellStyle name="Nota 4 5 5" xfId="3169"/>
    <cellStyle name="Nota 4 5 5 2" xfId="7765"/>
    <cellStyle name="Nota 4 5 5 2 2" xfId="16918"/>
    <cellStyle name="Nota 4 5 5 2 3" xfId="23899"/>
    <cellStyle name="Nota 4 5 5 2 4" xfId="30743"/>
    <cellStyle name="Nota 4 5 5 2 5" xfId="34693"/>
    <cellStyle name="Nota 4 5 5 2 6" xfId="38245"/>
    <cellStyle name="Nota 4 5 5 2 7" xfId="40203"/>
    <cellStyle name="Nota 4 5 5 3" xfId="12323"/>
    <cellStyle name="Nota 4 5 5 4" xfId="19326"/>
    <cellStyle name="Nota 4 5 5 5" xfId="15464"/>
    <cellStyle name="Nota 4 5 5 6" xfId="28510"/>
    <cellStyle name="Nota 4 5 5 7" xfId="29753"/>
    <cellStyle name="Nota 4 5 5 8" xfId="33732"/>
    <cellStyle name="Nota 4 5 5 9" xfId="37294"/>
    <cellStyle name="Nota 4 5 6" xfId="4332"/>
    <cellStyle name="Nota 4 5 6 2" xfId="7766"/>
    <cellStyle name="Nota 4 5 6 2 2" xfId="16919"/>
    <cellStyle name="Nota 4 5 6 2 3" xfId="23900"/>
    <cellStyle name="Nota 4 5 6 2 4" xfId="30744"/>
    <cellStyle name="Nota 4 5 6 2 5" xfId="34694"/>
    <cellStyle name="Nota 4 5 6 2 6" xfId="38246"/>
    <cellStyle name="Nota 4 5 6 2 7" xfId="40204"/>
    <cellStyle name="Nota 4 5 6 3" xfId="13486"/>
    <cellStyle name="Nota 4 5 6 4" xfId="20484"/>
    <cellStyle name="Nota 4 5 6 5" xfId="27667"/>
    <cellStyle name="Nota 4 5 6 6" xfId="17292"/>
    <cellStyle name="Nota 4 5 6 7" xfId="27259"/>
    <cellStyle name="Nota 4 5 6 8" xfId="33322"/>
    <cellStyle name="Nota 4 5 6 9" xfId="36997"/>
    <cellStyle name="Nota 4 5 7" xfId="7761"/>
    <cellStyle name="Nota 4 5 7 2" xfId="16914"/>
    <cellStyle name="Nota 4 5 7 3" xfId="23895"/>
    <cellStyle name="Nota 4 5 7 4" xfId="30739"/>
    <cellStyle name="Nota 4 5 7 5" xfId="34689"/>
    <cellStyle name="Nota 4 5 7 6" xfId="38241"/>
    <cellStyle name="Nota 4 5 7 7" xfId="40199"/>
    <cellStyle name="Nota 4 5 8" xfId="10923"/>
    <cellStyle name="Nota 4 5 9" xfId="9622"/>
    <cellStyle name="Nota 4 6" xfId="2317"/>
    <cellStyle name="Nota 4 6 10" xfId="25379"/>
    <cellStyle name="Nota 4 6 11" xfId="17105"/>
    <cellStyle name="Nota 4 6 12" xfId="30172"/>
    <cellStyle name="Nota 4 6 13" xfId="34148"/>
    <cellStyle name="Nota 4 6 14" xfId="37710"/>
    <cellStyle name="Nota 4 6 2" xfId="2717"/>
    <cellStyle name="Nota 4 6 2 2" xfId="7768"/>
    <cellStyle name="Nota 4 6 2 2 2" xfId="16921"/>
    <cellStyle name="Nota 4 6 2 2 3" xfId="23902"/>
    <cellStyle name="Nota 4 6 2 2 4" xfId="30746"/>
    <cellStyle name="Nota 4 6 2 2 5" xfId="34696"/>
    <cellStyle name="Nota 4 6 2 2 6" xfId="38248"/>
    <cellStyle name="Nota 4 6 2 2 7" xfId="40206"/>
    <cellStyle name="Nota 4 6 2 3" xfId="11871"/>
    <cellStyle name="Nota 4 6 2 4" xfId="18874"/>
    <cellStyle name="Nota 4 6 2 5" xfId="28419"/>
    <cellStyle name="Nota 4 6 2 6" xfId="26313"/>
    <cellStyle name="Nota 4 6 2 7" xfId="29412"/>
    <cellStyle name="Nota 4 6 2 8" xfId="33950"/>
    <cellStyle name="Nota 4 6 2 9" xfId="37512"/>
    <cellStyle name="Nota 4 6 3" xfId="3999"/>
    <cellStyle name="Nota 4 6 3 2" xfId="7769"/>
    <cellStyle name="Nota 4 6 3 2 2" xfId="16922"/>
    <cellStyle name="Nota 4 6 3 2 3" xfId="23903"/>
    <cellStyle name="Nota 4 6 3 2 4" xfId="30747"/>
    <cellStyle name="Nota 4 6 3 2 5" xfId="34697"/>
    <cellStyle name="Nota 4 6 3 2 6" xfId="38249"/>
    <cellStyle name="Nota 4 6 3 2 7" xfId="40207"/>
    <cellStyle name="Nota 4 6 3 3" xfId="13153"/>
    <cellStyle name="Nota 4 6 3 4" xfId="20151"/>
    <cellStyle name="Nota 4 6 3 5" xfId="27831"/>
    <cellStyle name="Nota 4 6 3 6" xfId="24456"/>
    <cellStyle name="Nota 4 6 3 7" xfId="28972"/>
    <cellStyle name="Nota 4 6 3 8" xfId="31842"/>
    <cellStyle name="Nota 4 6 3 9" xfId="35496"/>
    <cellStyle name="Nota 4 6 4" xfId="4437"/>
    <cellStyle name="Nota 4 6 4 2" xfId="7770"/>
    <cellStyle name="Nota 4 6 4 2 2" xfId="16923"/>
    <cellStyle name="Nota 4 6 4 2 3" xfId="23904"/>
    <cellStyle name="Nota 4 6 4 2 4" xfId="30748"/>
    <cellStyle name="Nota 4 6 4 2 5" xfId="34698"/>
    <cellStyle name="Nota 4 6 4 2 6" xfId="38250"/>
    <cellStyle name="Nota 4 6 4 2 7" xfId="40208"/>
    <cellStyle name="Nota 4 6 4 3" xfId="13591"/>
    <cellStyle name="Nota 4 6 4 4" xfId="20589"/>
    <cellStyle name="Nota 4 6 4 5" xfId="27617"/>
    <cellStyle name="Nota 4 6 4 6" xfId="17997"/>
    <cellStyle name="Nota 4 6 4 7" xfId="25573"/>
    <cellStyle name="Nota 4 6 4 8" xfId="22513"/>
    <cellStyle name="Nota 4 6 4 9" xfId="9604"/>
    <cellStyle name="Nota 4 6 5" xfId="4691"/>
    <cellStyle name="Nota 4 6 5 2" xfId="7771"/>
    <cellStyle name="Nota 4 6 5 2 2" xfId="16924"/>
    <cellStyle name="Nota 4 6 5 2 3" xfId="23905"/>
    <cellStyle name="Nota 4 6 5 2 4" xfId="30749"/>
    <cellStyle name="Nota 4 6 5 2 5" xfId="34699"/>
    <cellStyle name="Nota 4 6 5 2 6" xfId="38251"/>
    <cellStyle name="Nota 4 6 5 2 7" xfId="40209"/>
    <cellStyle name="Nota 4 6 5 3" xfId="13845"/>
    <cellStyle name="Nota 4 6 5 4" xfId="20843"/>
    <cellStyle name="Nota 4 6 5 5" xfId="24773"/>
    <cellStyle name="Nota 4 6 5 6" xfId="24447"/>
    <cellStyle name="Nota 4 6 5 7" xfId="26810"/>
    <cellStyle name="Nota 4 6 5 8" xfId="30968"/>
    <cellStyle name="Nota 4 6 5 9" xfId="24571"/>
    <cellStyle name="Nota 4 6 6" xfId="4937"/>
    <cellStyle name="Nota 4 6 6 2" xfId="7772"/>
    <cellStyle name="Nota 4 6 6 2 2" xfId="16925"/>
    <cellStyle name="Nota 4 6 6 2 3" xfId="23906"/>
    <cellStyle name="Nota 4 6 6 2 4" xfId="30750"/>
    <cellStyle name="Nota 4 6 6 2 5" xfId="34700"/>
    <cellStyle name="Nota 4 6 6 2 6" xfId="38252"/>
    <cellStyle name="Nota 4 6 6 2 7" xfId="40210"/>
    <cellStyle name="Nota 4 6 6 3" xfId="14091"/>
    <cellStyle name="Nota 4 6 6 4" xfId="21089"/>
    <cellStyle name="Nota 4 6 6 5" xfId="24813"/>
    <cellStyle name="Nota 4 6 6 6" xfId="29295"/>
    <cellStyle name="Nota 4 6 6 7" xfId="31983"/>
    <cellStyle name="Nota 4 6 6 8" xfId="35661"/>
    <cellStyle name="Nota 4 6 6 9" xfId="38572"/>
    <cellStyle name="Nota 4 6 7" xfId="7767"/>
    <cellStyle name="Nota 4 6 7 2" xfId="16920"/>
    <cellStyle name="Nota 4 6 7 3" xfId="23901"/>
    <cellStyle name="Nota 4 6 7 4" xfId="30745"/>
    <cellStyle name="Nota 4 6 7 5" xfId="34695"/>
    <cellStyle name="Nota 4 6 7 6" xfId="38247"/>
    <cellStyle name="Nota 4 6 7 7" xfId="40205"/>
    <cellStyle name="Nota 4 6 8" xfId="11471"/>
    <cellStyle name="Nota 4 6 9" xfId="18474"/>
    <cellStyle name="Nota 4 7" xfId="2366"/>
    <cellStyle name="Nota 4 7 10" xfId="19659"/>
    <cellStyle name="Nota 4 7 11" xfId="26154"/>
    <cellStyle name="Nota 4 7 12" xfId="26519"/>
    <cellStyle name="Nota 4 7 13" xfId="34124"/>
    <cellStyle name="Nota 4 7 14" xfId="37686"/>
    <cellStyle name="Nota 4 7 2" xfId="2766"/>
    <cellStyle name="Nota 4 7 2 2" xfId="7774"/>
    <cellStyle name="Nota 4 7 2 2 2" xfId="16927"/>
    <cellStyle name="Nota 4 7 2 2 3" xfId="23908"/>
    <cellStyle name="Nota 4 7 2 2 4" xfId="30752"/>
    <cellStyle name="Nota 4 7 2 2 5" xfId="34702"/>
    <cellStyle name="Nota 4 7 2 2 6" xfId="38254"/>
    <cellStyle name="Nota 4 7 2 2 7" xfId="40212"/>
    <cellStyle name="Nota 4 7 2 3" xfId="11920"/>
    <cellStyle name="Nota 4 7 2 4" xfId="18923"/>
    <cellStyle name="Nota 4 7 2 5" xfId="28400"/>
    <cellStyle name="Nota 4 7 2 6" xfId="28489"/>
    <cellStyle name="Nota 4 7 2 7" xfId="29947"/>
    <cellStyle name="Nota 4 7 2 8" xfId="33924"/>
    <cellStyle name="Nota 4 7 2 9" xfId="37486"/>
    <cellStyle name="Nota 4 7 3" xfId="4048"/>
    <cellStyle name="Nota 4 7 3 2" xfId="7775"/>
    <cellStyle name="Nota 4 7 3 2 2" xfId="16928"/>
    <cellStyle name="Nota 4 7 3 2 3" xfId="23909"/>
    <cellStyle name="Nota 4 7 3 2 4" xfId="30753"/>
    <cellStyle name="Nota 4 7 3 2 5" xfId="34703"/>
    <cellStyle name="Nota 4 7 3 2 6" xfId="38255"/>
    <cellStyle name="Nota 4 7 3 2 7" xfId="40213"/>
    <cellStyle name="Nota 4 7 3 3" xfId="13202"/>
    <cellStyle name="Nota 4 7 3 4" xfId="20200"/>
    <cellStyle name="Nota 4 7 3 5" xfId="27807"/>
    <cellStyle name="Nota 4 7 3 6" xfId="26641"/>
    <cellStyle name="Nota 4 7 3 7" xfId="17499"/>
    <cellStyle name="Nota 4 7 3 8" xfId="33440"/>
    <cellStyle name="Nota 4 7 3 9" xfId="37115"/>
    <cellStyle name="Nota 4 7 4" xfId="4486"/>
    <cellStyle name="Nota 4 7 4 2" xfId="7776"/>
    <cellStyle name="Nota 4 7 4 2 2" xfId="16929"/>
    <cellStyle name="Nota 4 7 4 2 3" xfId="23910"/>
    <cellStyle name="Nota 4 7 4 2 4" xfId="30754"/>
    <cellStyle name="Nota 4 7 4 2 5" xfId="34704"/>
    <cellStyle name="Nota 4 7 4 2 6" xfId="38256"/>
    <cellStyle name="Nota 4 7 4 2 7" xfId="40214"/>
    <cellStyle name="Nota 4 7 4 3" xfId="13640"/>
    <cellStyle name="Nota 4 7 4 4" xfId="20638"/>
    <cellStyle name="Nota 4 7 4 5" xfId="27593"/>
    <cellStyle name="Nota 4 7 4 6" xfId="24007"/>
    <cellStyle name="Nota 4 7 4 7" xfId="28739"/>
    <cellStyle name="Nota 4 7 4 8" xfId="22541"/>
    <cellStyle name="Nota 4 7 4 9" xfId="33691"/>
    <cellStyle name="Nota 4 7 5" xfId="4740"/>
    <cellStyle name="Nota 4 7 5 2" xfId="7777"/>
    <cellStyle name="Nota 4 7 5 2 2" xfId="16930"/>
    <cellStyle name="Nota 4 7 5 2 3" xfId="23911"/>
    <cellStyle name="Nota 4 7 5 2 4" xfId="30755"/>
    <cellStyle name="Nota 4 7 5 2 5" xfId="34705"/>
    <cellStyle name="Nota 4 7 5 2 6" xfId="38257"/>
    <cellStyle name="Nota 4 7 5 2 7" xfId="40215"/>
    <cellStyle name="Nota 4 7 5 3" xfId="13894"/>
    <cellStyle name="Nota 4 7 5 4" xfId="20892"/>
    <cellStyle name="Nota 4 7 5 5" xfId="17528"/>
    <cellStyle name="Nota 4 7 5 6" xfId="24495"/>
    <cellStyle name="Nota 4 7 5 7" xfId="19606"/>
    <cellStyle name="Nota 4 7 5 8" xfId="9222"/>
    <cellStyle name="Nota 4 7 5 9" xfId="33706"/>
    <cellStyle name="Nota 4 7 6" xfId="4986"/>
    <cellStyle name="Nota 4 7 6 2" xfId="7778"/>
    <cellStyle name="Nota 4 7 6 2 2" xfId="16931"/>
    <cellStyle name="Nota 4 7 6 2 3" xfId="23912"/>
    <cellStyle name="Nota 4 7 6 2 4" xfId="30756"/>
    <cellStyle name="Nota 4 7 6 2 5" xfId="34706"/>
    <cellStyle name="Nota 4 7 6 2 6" xfId="38258"/>
    <cellStyle name="Nota 4 7 6 2 7" xfId="40216"/>
    <cellStyle name="Nota 4 7 6 3" xfId="14140"/>
    <cellStyle name="Nota 4 7 6 4" xfId="21138"/>
    <cellStyle name="Nota 4 7 6 5" xfId="27330"/>
    <cellStyle name="Nota 4 7 6 6" xfId="29303"/>
    <cellStyle name="Nota 4 7 6 7" xfId="32032"/>
    <cellStyle name="Nota 4 7 6 8" xfId="35710"/>
    <cellStyle name="Nota 4 7 6 9" xfId="38621"/>
    <cellStyle name="Nota 4 7 7" xfId="7773"/>
    <cellStyle name="Nota 4 7 7 2" xfId="16926"/>
    <cellStyle name="Nota 4 7 7 3" xfId="23907"/>
    <cellStyle name="Nota 4 7 7 4" xfId="30751"/>
    <cellStyle name="Nota 4 7 7 5" xfId="34701"/>
    <cellStyle name="Nota 4 7 7 6" xfId="38253"/>
    <cellStyle name="Nota 4 7 7 7" xfId="40211"/>
    <cellStyle name="Nota 4 7 8" xfId="11520"/>
    <cellStyle name="Nota 4 7 9" xfId="18523"/>
    <cellStyle name="Nota 4 8" xfId="1646"/>
    <cellStyle name="Nota 4 8 10" xfId="23155"/>
    <cellStyle name="Nota 4 8 11" xfId="25944"/>
    <cellStyle name="Nota 4 8 12" xfId="31366"/>
    <cellStyle name="Nota 4 8 13" xfId="35126"/>
    <cellStyle name="Nota 4 8 2" xfId="3523"/>
    <cellStyle name="Nota 4 8 2 2" xfId="7780"/>
    <cellStyle name="Nota 4 8 2 2 2" xfId="16933"/>
    <cellStyle name="Nota 4 8 2 2 3" xfId="23914"/>
    <cellStyle name="Nota 4 8 2 2 4" xfId="30758"/>
    <cellStyle name="Nota 4 8 2 2 5" xfId="34708"/>
    <cellStyle name="Nota 4 8 2 2 6" xfId="38260"/>
    <cellStyle name="Nota 4 8 2 2 7" xfId="40218"/>
    <cellStyle name="Nota 4 8 2 3" xfId="12677"/>
    <cellStyle name="Nota 4 8 2 4" xfId="19678"/>
    <cellStyle name="Nota 4 8 2 5" xfId="28062"/>
    <cellStyle name="Nota 4 8 2 6" xfId="26521"/>
    <cellStyle name="Nota 4 8 2 7" xfId="17361"/>
    <cellStyle name="Nota 4 8 2 8" xfId="30891"/>
    <cellStyle name="Nota 4 8 2 9" xfId="34833"/>
    <cellStyle name="Nota 4 8 3" xfId="4119"/>
    <cellStyle name="Nota 4 8 3 2" xfId="7781"/>
    <cellStyle name="Nota 4 8 3 2 2" xfId="16934"/>
    <cellStyle name="Nota 4 8 3 2 3" xfId="23915"/>
    <cellStyle name="Nota 4 8 3 2 4" xfId="30759"/>
    <cellStyle name="Nota 4 8 3 2 5" xfId="34709"/>
    <cellStyle name="Nota 4 8 3 2 6" xfId="38261"/>
    <cellStyle name="Nota 4 8 3 2 7" xfId="40219"/>
    <cellStyle name="Nota 4 8 3 3" xfId="13273"/>
    <cellStyle name="Nota 4 8 3 4" xfId="20271"/>
    <cellStyle name="Nota 4 8 3 5" xfId="27768"/>
    <cellStyle name="Nota 4 8 3 6" xfId="17917"/>
    <cellStyle name="Nota 4 8 3 7" xfId="27277"/>
    <cellStyle name="Nota 4 8 3 8" xfId="33410"/>
    <cellStyle name="Nota 4 8 3 9" xfId="37085"/>
    <cellStyle name="Nota 4 8 4" xfId="2848"/>
    <cellStyle name="Nota 4 8 4 2" xfId="7782"/>
    <cellStyle name="Nota 4 8 4 2 2" xfId="16935"/>
    <cellStyle name="Nota 4 8 4 2 3" xfId="23916"/>
    <cellStyle name="Nota 4 8 4 2 4" xfId="30760"/>
    <cellStyle name="Nota 4 8 4 2 5" xfId="34710"/>
    <cellStyle name="Nota 4 8 4 2 6" xfId="38262"/>
    <cellStyle name="Nota 4 8 4 2 7" xfId="40220"/>
    <cellStyle name="Nota 4 8 4 3" xfId="12002"/>
    <cellStyle name="Nota 4 8 4 4" xfId="19005"/>
    <cellStyle name="Nota 4 8 4 5" xfId="28360"/>
    <cellStyle name="Nota 4 8 4 6" xfId="28762"/>
    <cellStyle name="Nota 4 8 4 7" xfId="29902"/>
    <cellStyle name="Nota 4 8 4 8" xfId="31544"/>
    <cellStyle name="Nota 4 8 4 9" xfId="35254"/>
    <cellStyle name="Nota 4 8 5" xfId="2911"/>
    <cellStyle name="Nota 4 8 5 2" xfId="7783"/>
    <cellStyle name="Nota 4 8 5 2 2" xfId="16936"/>
    <cellStyle name="Nota 4 8 5 2 3" xfId="23917"/>
    <cellStyle name="Nota 4 8 5 2 4" xfId="30761"/>
    <cellStyle name="Nota 4 8 5 2 5" xfId="34711"/>
    <cellStyle name="Nota 4 8 5 2 6" xfId="38263"/>
    <cellStyle name="Nota 4 8 5 2 7" xfId="40221"/>
    <cellStyle name="Nota 4 8 5 3" xfId="12065"/>
    <cellStyle name="Nota 4 8 5 4" xfId="19068"/>
    <cellStyle name="Nota 4 8 5 5" xfId="24214"/>
    <cellStyle name="Nota 4 8 5 6" xfId="28767"/>
    <cellStyle name="Nota 4 8 5 7" xfId="29871"/>
    <cellStyle name="Nota 4 8 5 8" xfId="31546"/>
    <cellStyle name="Nota 4 8 5 9" xfId="35261"/>
    <cellStyle name="Nota 4 8 6" xfId="7779"/>
    <cellStyle name="Nota 4 8 6 2" xfId="16932"/>
    <cellStyle name="Nota 4 8 6 3" xfId="23913"/>
    <cellStyle name="Nota 4 8 6 4" xfId="30757"/>
    <cellStyle name="Nota 4 8 6 5" xfId="34707"/>
    <cellStyle name="Nota 4 8 6 6" xfId="38259"/>
    <cellStyle name="Nota 4 8 6 7" xfId="40217"/>
    <cellStyle name="Nota 4 8 7" xfId="10800"/>
    <cellStyle name="Nota 4 8 8" xfId="9772"/>
    <cellStyle name="Nota 4 8 9" xfId="25120"/>
    <cellStyle name="Nota 4 9" xfId="2474"/>
    <cellStyle name="Nota 4 9 2" xfId="7784"/>
    <cellStyle name="Nota 4 9 2 2" xfId="16937"/>
    <cellStyle name="Nota 4 9 2 3" xfId="23918"/>
    <cellStyle name="Nota 4 9 2 4" xfId="30762"/>
    <cellStyle name="Nota 4 9 2 5" xfId="34712"/>
    <cellStyle name="Nota 4 9 2 6" xfId="38264"/>
    <cellStyle name="Nota 4 9 2 7" xfId="40222"/>
    <cellStyle name="Nota 4 9 3" xfId="11628"/>
    <cellStyle name="Nota 4 9 4" xfId="18631"/>
    <cellStyle name="Nota 4 9 5" xfId="18053"/>
    <cellStyle name="Nota 4 9 6" xfId="26208"/>
    <cellStyle name="Nota 4 9 7" xfId="30091"/>
    <cellStyle name="Nota 4 9 8" xfId="34068"/>
    <cellStyle name="Nota 4 9 9" xfId="37630"/>
    <cellStyle name="Nota 5" xfId="751"/>
    <cellStyle name="Nota 5 10" xfId="3681"/>
    <cellStyle name="Nota 5 10 2" xfId="7786"/>
    <cellStyle name="Nota 5 10 2 2" xfId="16939"/>
    <cellStyle name="Nota 5 10 2 3" xfId="23920"/>
    <cellStyle name="Nota 5 10 2 4" xfId="30764"/>
    <cellStyle name="Nota 5 10 2 5" xfId="34714"/>
    <cellStyle name="Nota 5 10 2 6" xfId="38266"/>
    <cellStyle name="Nota 5 10 2 7" xfId="40224"/>
    <cellStyle name="Nota 5 10 3" xfId="12835"/>
    <cellStyle name="Nota 5 10 4" xfId="19834"/>
    <cellStyle name="Nota 5 10 5" xfId="19426"/>
    <cellStyle name="Nota 5 10 6" xfId="22583"/>
    <cellStyle name="Nota 5 10 7" xfId="29551"/>
    <cellStyle name="Nota 5 10 8" xfId="19640"/>
    <cellStyle name="Nota 5 10 9" xfId="30842"/>
    <cellStyle name="Nota 5 11" xfId="4222"/>
    <cellStyle name="Nota 5 11 2" xfId="7787"/>
    <cellStyle name="Nota 5 11 2 2" xfId="16940"/>
    <cellStyle name="Nota 5 11 2 3" xfId="23921"/>
    <cellStyle name="Nota 5 11 2 4" xfId="30765"/>
    <cellStyle name="Nota 5 11 2 5" xfId="34715"/>
    <cellStyle name="Nota 5 11 2 6" xfId="38267"/>
    <cellStyle name="Nota 5 11 2 7" xfId="40225"/>
    <cellStyle name="Nota 5 11 3" xfId="13376"/>
    <cellStyle name="Nota 5 11 4" xfId="20374"/>
    <cellStyle name="Nota 5 11 5" xfId="27721"/>
    <cellStyle name="Nota 5 11 6" xfId="25048"/>
    <cellStyle name="Nota 5 11 7" xfId="19367"/>
    <cellStyle name="Nota 5 11 8" xfId="28050"/>
    <cellStyle name="Nota 5 11 9" xfId="33676"/>
    <cellStyle name="Nota 5 12" xfId="7785"/>
    <cellStyle name="Nota 5 12 2" xfId="16938"/>
    <cellStyle name="Nota 5 12 3" xfId="23919"/>
    <cellStyle name="Nota 5 12 4" xfId="30763"/>
    <cellStyle name="Nota 5 12 5" xfId="34713"/>
    <cellStyle name="Nota 5 12 6" xfId="38265"/>
    <cellStyle name="Nota 5 12 7" xfId="40223"/>
    <cellStyle name="Nota 5 13" xfId="9908"/>
    <cellStyle name="Nota 5 14" xfId="17547"/>
    <cellStyle name="Nota 5 15" xfId="23173"/>
    <cellStyle name="Nota 5 16" xfId="17151"/>
    <cellStyle name="Nota 5 17" xfId="31441"/>
    <cellStyle name="Nota 5 18" xfId="35156"/>
    <cellStyle name="Nota 5 19" xfId="38434"/>
    <cellStyle name="Nota 5 2" xfId="2256"/>
    <cellStyle name="Nota 5 2 10" xfId="9566"/>
    <cellStyle name="Nota 5 2 11" xfId="25061"/>
    <cellStyle name="Nota 5 2 12" xfId="24451"/>
    <cellStyle name="Nota 5 2 13" xfId="30225"/>
    <cellStyle name="Nota 5 2 14" xfId="34198"/>
    <cellStyle name="Nota 5 2 2" xfId="2656"/>
    <cellStyle name="Nota 5 2 2 2" xfId="7789"/>
    <cellStyle name="Nota 5 2 2 2 2" xfId="16942"/>
    <cellStyle name="Nota 5 2 2 2 3" xfId="23923"/>
    <cellStyle name="Nota 5 2 2 2 4" xfId="30767"/>
    <cellStyle name="Nota 5 2 2 2 5" xfId="34717"/>
    <cellStyle name="Nota 5 2 2 2 6" xfId="38269"/>
    <cellStyle name="Nota 5 2 2 2 7" xfId="40227"/>
    <cellStyle name="Nota 5 2 2 3" xfId="11810"/>
    <cellStyle name="Nota 5 2 2 4" xfId="18813"/>
    <cellStyle name="Nota 5 2 2 5" xfId="9969"/>
    <cellStyle name="Nota 5 2 2 6" xfId="26291"/>
    <cellStyle name="Nota 5 2 2 7" xfId="30005"/>
    <cellStyle name="Nota 5 2 2 8" xfId="33978"/>
    <cellStyle name="Nota 5 2 2 9" xfId="37540"/>
    <cellStyle name="Nota 5 2 3" xfId="3938"/>
    <cellStyle name="Nota 5 2 3 2" xfId="7790"/>
    <cellStyle name="Nota 5 2 3 2 2" xfId="16943"/>
    <cellStyle name="Nota 5 2 3 2 3" xfId="23924"/>
    <cellStyle name="Nota 5 2 3 2 4" xfId="30768"/>
    <cellStyle name="Nota 5 2 3 2 5" xfId="34718"/>
    <cellStyle name="Nota 5 2 3 2 6" xfId="38270"/>
    <cellStyle name="Nota 5 2 3 2 7" xfId="40228"/>
    <cellStyle name="Nota 5 2 3 3" xfId="13092"/>
    <cellStyle name="Nota 5 2 3 4" xfId="20090"/>
    <cellStyle name="Nota 5 2 3 5" xfId="27861"/>
    <cellStyle name="Nota 5 2 3 6" xfId="28553"/>
    <cellStyle name="Nota 5 2 3 7" xfId="19618"/>
    <cellStyle name="Nota 5 2 3 8" xfId="30927"/>
    <cellStyle name="Nota 5 2 3 9" xfId="31800"/>
    <cellStyle name="Nota 5 2 4" xfId="4376"/>
    <cellStyle name="Nota 5 2 4 2" xfId="7791"/>
    <cellStyle name="Nota 5 2 4 2 2" xfId="16944"/>
    <cellStyle name="Nota 5 2 4 2 3" xfId="23925"/>
    <cellStyle name="Nota 5 2 4 2 4" xfId="30769"/>
    <cellStyle name="Nota 5 2 4 2 5" xfId="34719"/>
    <cellStyle name="Nota 5 2 4 2 6" xfId="38271"/>
    <cellStyle name="Nota 5 2 4 2 7" xfId="40229"/>
    <cellStyle name="Nota 5 2 4 3" xfId="13530"/>
    <cellStyle name="Nota 5 2 4 4" xfId="20528"/>
    <cellStyle name="Nota 5 2 4 5" xfId="24742"/>
    <cellStyle name="Nota 5 2 4 6" xfId="18327"/>
    <cellStyle name="Nota 5 2 4 7" xfId="28720"/>
    <cellStyle name="Nota 5 2 4 8" xfId="31726"/>
    <cellStyle name="Nota 5 2 4 9" xfId="35406"/>
    <cellStyle name="Nota 5 2 5" xfId="4630"/>
    <cellStyle name="Nota 5 2 5 2" xfId="7792"/>
    <cellStyle name="Nota 5 2 5 2 2" xfId="16945"/>
    <cellStyle name="Nota 5 2 5 2 3" xfId="23926"/>
    <cellStyle name="Nota 5 2 5 2 4" xfId="30770"/>
    <cellStyle name="Nota 5 2 5 2 5" xfId="34720"/>
    <cellStyle name="Nota 5 2 5 2 6" xfId="38272"/>
    <cellStyle name="Nota 5 2 5 2 7" xfId="40230"/>
    <cellStyle name="Nota 5 2 5 3" xfId="13784"/>
    <cellStyle name="Nota 5 2 5 4" xfId="20782"/>
    <cellStyle name="Nota 5 2 5 5" xfId="27506"/>
    <cellStyle name="Nota 5 2 5 6" xfId="29250"/>
    <cellStyle name="Nota 5 2 5 7" xfId="26825"/>
    <cellStyle name="Nota 5 2 5 8" xfId="31868"/>
    <cellStyle name="Nota 5 2 5 9" xfId="35522"/>
    <cellStyle name="Nota 5 2 6" xfId="4876"/>
    <cellStyle name="Nota 5 2 6 2" xfId="7793"/>
    <cellStyle name="Nota 5 2 6 2 2" xfId="16946"/>
    <cellStyle name="Nota 5 2 6 2 3" xfId="23927"/>
    <cellStyle name="Nota 5 2 6 2 4" xfId="30771"/>
    <cellStyle name="Nota 5 2 6 2 5" xfId="34721"/>
    <cellStyle name="Nota 5 2 6 2 6" xfId="38273"/>
    <cellStyle name="Nota 5 2 6 2 7" xfId="40231"/>
    <cellStyle name="Nota 5 2 6 3" xfId="14030"/>
    <cellStyle name="Nota 5 2 6 4" xfId="21028"/>
    <cellStyle name="Nota 5 2 6 5" xfId="24265"/>
    <cellStyle name="Nota 5 2 6 6" xfId="22605"/>
    <cellStyle name="Nota 5 2 6 7" xfId="17047"/>
    <cellStyle name="Nota 5 2 6 8" xfId="35600"/>
    <cellStyle name="Nota 5 2 6 9" xfId="38511"/>
    <cellStyle name="Nota 5 2 7" xfId="7788"/>
    <cellStyle name="Nota 5 2 7 2" xfId="16941"/>
    <cellStyle name="Nota 5 2 7 3" xfId="23922"/>
    <cellStyle name="Nota 5 2 7 4" xfId="30766"/>
    <cellStyle name="Nota 5 2 7 5" xfId="34716"/>
    <cellStyle name="Nota 5 2 7 6" xfId="38268"/>
    <cellStyle name="Nota 5 2 7 7" xfId="40226"/>
    <cellStyle name="Nota 5 2 8" xfId="11410"/>
    <cellStyle name="Nota 5 2 9" xfId="18413"/>
    <cellStyle name="Nota 5 3" xfId="1771"/>
    <cellStyle name="Nota 5 3 10" xfId="28617"/>
    <cellStyle name="Nota 5 3 11" xfId="17790"/>
    <cellStyle name="Nota 5 3 12" xfId="23012"/>
    <cellStyle name="Nota 5 3 13" xfId="31048"/>
    <cellStyle name="Nota 5 3 14" xfId="34945"/>
    <cellStyle name="Nota 5 3 2" xfId="2536"/>
    <cellStyle name="Nota 5 3 2 2" xfId="7795"/>
    <cellStyle name="Nota 5 3 2 2 2" xfId="16948"/>
    <cellStyle name="Nota 5 3 2 2 3" xfId="23929"/>
    <cellStyle name="Nota 5 3 2 2 4" xfId="30773"/>
    <cellStyle name="Nota 5 3 2 2 5" xfId="34723"/>
    <cellStyle name="Nota 5 3 2 2 6" xfId="38275"/>
    <cellStyle name="Nota 5 3 2 2 7" xfId="40233"/>
    <cellStyle name="Nota 5 3 2 3" xfId="11690"/>
    <cellStyle name="Nota 5 3 2 4" xfId="18693"/>
    <cellStyle name="Nota 5 3 2 5" xfId="9937"/>
    <cellStyle name="Nota 5 3 2 6" xfId="9217"/>
    <cellStyle name="Nota 5 3 2 7" xfId="17683"/>
    <cellStyle name="Nota 5 3 2 8" xfId="29634"/>
    <cellStyle name="Nota 5 3 2 9" xfId="22929"/>
    <cellStyle name="Nota 5 3 3" xfId="3698"/>
    <cellStyle name="Nota 5 3 3 2" xfId="7796"/>
    <cellStyle name="Nota 5 3 3 2 2" xfId="16949"/>
    <cellStyle name="Nota 5 3 3 2 3" xfId="23930"/>
    <cellStyle name="Nota 5 3 3 2 4" xfId="30774"/>
    <cellStyle name="Nota 5 3 3 2 5" xfId="34724"/>
    <cellStyle name="Nota 5 3 3 2 6" xfId="38276"/>
    <cellStyle name="Nota 5 3 3 2 7" xfId="40234"/>
    <cellStyle name="Nota 5 3 3 3" xfId="12852"/>
    <cellStyle name="Nota 5 3 3 4" xfId="19851"/>
    <cellStyle name="Nota 5 3 3 5" xfId="21318"/>
    <cellStyle name="Nota 5 3 3 6" xfId="26565"/>
    <cellStyle name="Nota 5 3 3 7" xfId="10179"/>
    <cellStyle name="Nota 5 3 3 8" xfId="30916"/>
    <cellStyle name="Nota 5 3 3 9" xfId="29605"/>
    <cellStyle name="Nota 5 3 4" xfId="4208"/>
    <cellStyle name="Nota 5 3 4 2" xfId="7797"/>
    <cellStyle name="Nota 5 3 4 2 2" xfId="16950"/>
    <cellStyle name="Nota 5 3 4 2 3" xfId="23931"/>
    <cellStyle name="Nota 5 3 4 2 4" xfId="30775"/>
    <cellStyle name="Nota 5 3 4 2 5" xfId="34725"/>
    <cellStyle name="Nota 5 3 4 2 6" xfId="38277"/>
    <cellStyle name="Nota 5 3 4 2 7" xfId="40235"/>
    <cellStyle name="Nota 5 3 4 3" xfId="13362"/>
    <cellStyle name="Nota 5 3 4 4" xfId="20360"/>
    <cellStyle name="Nota 5 3 4 5" xfId="27728"/>
    <cellStyle name="Nota 5 3 4 6" xfId="25050"/>
    <cellStyle name="Nota 5 3 4 7" xfId="21375"/>
    <cellStyle name="Nota 5 3 4 8" xfId="23035"/>
    <cellStyle name="Nota 5 3 4 9" xfId="31391"/>
    <cellStyle name="Nota 5 3 5" xfId="2870"/>
    <cellStyle name="Nota 5 3 5 2" xfId="7798"/>
    <cellStyle name="Nota 5 3 5 2 2" xfId="16951"/>
    <cellStyle name="Nota 5 3 5 2 3" xfId="23932"/>
    <cellStyle name="Nota 5 3 5 2 4" xfId="30776"/>
    <cellStyle name="Nota 5 3 5 2 5" xfId="34726"/>
    <cellStyle name="Nota 5 3 5 2 6" xfId="38278"/>
    <cellStyle name="Nota 5 3 5 2 7" xfId="40236"/>
    <cellStyle name="Nota 5 3 5 3" xfId="12024"/>
    <cellStyle name="Nota 5 3 5 4" xfId="19027"/>
    <cellStyle name="Nota 5 3 5 5" xfId="28346"/>
    <cellStyle name="Nota 5 3 5 6" xfId="17288"/>
    <cellStyle name="Nota 5 3 5 7" xfId="28058"/>
    <cellStyle name="Nota 5 3 5 8" xfId="25540"/>
    <cellStyle name="Nota 5 3 5 9" xfId="26551"/>
    <cellStyle name="Nota 5 3 6" xfId="3747"/>
    <cellStyle name="Nota 5 3 6 2" xfId="7799"/>
    <cellStyle name="Nota 5 3 6 2 2" xfId="16952"/>
    <cellStyle name="Nota 5 3 6 2 3" xfId="23933"/>
    <cellStyle name="Nota 5 3 6 2 4" xfId="30777"/>
    <cellStyle name="Nota 5 3 6 2 5" xfId="34727"/>
    <cellStyle name="Nota 5 3 6 2 6" xfId="38279"/>
    <cellStyle name="Nota 5 3 6 2 7" xfId="40237"/>
    <cellStyle name="Nota 5 3 6 3" xfId="12901"/>
    <cellStyle name="Nota 5 3 6 4" xfId="19900"/>
    <cellStyle name="Nota 5 3 6 5" xfId="27952"/>
    <cellStyle name="Nota 5 3 6 6" xfId="18259"/>
    <cellStyle name="Nota 5 3 6 7" xfId="25404"/>
    <cellStyle name="Nota 5 3 6 8" xfId="33537"/>
    <cellStyle name="Nota 5 3 6 9" xfId="37205"/>
    <cellStyle name="Nota 5 3 7" xfId="7794"/>
    <cellStyle name="Nota 5 3 7 2" xfId="16947"/>
    <cellStyle name="Nota 5 3 7 3" xfId="23928"/>
    <cellStyle name="Nota 5 3 7 4" xfId="30772"/>
    <cellStyle name="Nota 5 3 7 5" xfId="34722"/>
    <cellStyle name="Nota 5 3 7 6" xfId="38274"/>
    <cellStyle name="Nota 5 3 7 7" xfId="40232"/>
    <cellStyle name="Nota 5 3 8" xfId="10925"/>
    <cellStyle name="Nota 5 3 9" xfId="9621"/>
    <cellStyle name="Nota 5 4" xfId="2319"/>
    <cellStyle name="Nota 5 4 10" xfId="9245"/>
    <cellStyle name="Nota 5 4 11" xfId="26131"/>
    <cellStyle name="Nota 5 4 12" xfId="30171"/>
    <cellStyle name="Nota 5 4 13" xfId="34147"/>
    <cellStyle name="Nota 5 4 14" xfId="37709"/>
    <cellStyle name="Nota 5 4 2" xfId="2719"/>
    <cellStyle name="Nota 5 4 2 2" xfId="7801"/>
    <cellStyle name="Nota 5 4 2 2 2" xfId="16954"/>
    <cellStyle name="Nota 5 4 2 2 3" xfId="23935"/>
    <cellStyle name="Nota 5 4 2 2 4" xfId="30779"/>
    <cellStyle name="Nota 5 4 2 2 5" xfId="34729"/>
    <cellStyle name="Nota 5 4 2 2 6" xfId="38281"/>
    <cellStyle name="Nota 5 4 2 2 7" xfId="40239"/>
    <cellStyle name="Nota 5 4 2 3" xfId="11873"/>
    <cellStyle name="Nota 5 4 2 4" xfId="18876"/>
    <cellStyle name="Nota 5 4 2 5" xfId="23348"/>
    <cellStyle name="Nota 5 4 2 6" xfId="17150"/>
    <cellStyle name="Nota 5 4 2 7" xfId="29974"/>
    <cellStyle name="Nota 5 4 2 8" xfId="31527"/>
    <cellStyle name="Nota 5 4 2 9" xfId="35237"/>
    <cellStyle name="Nota 5 4 3" xfId="4001"/>
    <cellStyle name="Nota 5 4 3 2" xfId="7802"/>
    <cellStyle name="Nota 5 4 3 2 2" xfId="16955"/>
    <cellStyle name="Nota 5 4 3 2 3" xfId="23936"/>
    <cellStyle name="Nota 5 4 3 2 4" xfId="30780"/>
    <cellStyle name="Nota 5 4 3 2 5" xfId="34730"/>
    <cellStyle name="Nota 5 4 3 2 6" xfId="38282"/>
    <cellStyle name="Nota 5 4 3 2 7" xfId="40240"/>
    <cellStyle name="Nota 5 4 3 3" xfId="13155"/>
    <cellStyle name="Nota 5 4 3 4" xfId="20153"/>
    <cellStyle name="Nota 5 4 3 5" xfId="27830"/>
    <cellStyle name="Nota 5 4 3 6" xfId="23219"/>
    <cellStyle name="Nota 5 4 3 7" xfId="24606"/>
    <cellStyle name="Nota 5 4 3 8" xfId="19781"/>
    <cellStyle name="Nota 5 4 3 9" xfId="29572"/>
    <cellStyle name="Nota 5 4 4" xfId="4439"/>
    <cellStyle name="Nota 5 4 4 2" xfId="7803"/>
    <cellStyle name="Nota 5 4 4 2 2" xfId="16956"/>
    <cellStyle name="Nota 5 4 4 2 3" xfId="23937"/>
    <cellStyle name="Nota 5 4 4 2 4" xfId="30781"/>
    <cellStyle name="Nota 5 4 4 2 5" xfId="34731"/>
    <cellStyle name="Nota 5 4 4 2 6" xfId="38283"/>
    <cellStyle name="Nota 5 4 4 2 7" xfId="40241"/>
    <cellStyle name="Nota 5 4 4 3" xfId="13593"/>
    <cellStyle name="Nota 5 4 4 4" xfId="20591"/>
    <cellStyle name="Nota 5 4 4 5" xfId="24748"/>
    <cellStyle name="Nota 5 4 4 6" xfId="28159"/>
    <cellStyle name="Nota 5 4 4 7" xfId="17613"/>
    <cellStyle name="Nota 5 4 4 8" xfId="31762"/>
    <cellStyle name="Nota 5 4 4 9" xfId="35442"/>
    <cellStyle name="Nota 5 4 5" xfId="4693"/>
    <cellStyle name="Nota 5 4 5 2" xfId="7804"/>
    <cellStyle name="Nota 5 4 5 2 2" xfId="16957"/>
    <cellStyle name="Nota 5 4 5 2 3" xfId="23938"/>
    <cellStyle name="Nota 5 4 5 2 4" xfId="30782"/>
    <cellStyle name="Nota 5 4 5 2 5" xfId="34732"/>
    <cellStyle name="Nota 5 4 5 2 6" xfId="38284"/>
    <cellStyle name="Nota 5 4 5 2 7" xfId="40242"/>
    <cellStyle name="Nota 5 4 5 3" xfId="13847"/>
    <cellStyle name="Nota 5 4 5 4" xfId="20845"/>
    <cellStyle name="Nota 5 4 5 5" xfId="24781"/>
    <cellStyle name="Nota 5 4 5 6" xfId="29268"/>
    <cellStyle name="Nota 5 4 5 7" xfId="29397"/>
    <cellStyle name="Nota 5 4 5 8" xfId="32174"/>
    <cellStyle name="Nota 5 4 5 9" xfId="35849"/>
    <cellStyle name="Nota 5 4 6" xfId="4939"/>
    <cellStyle name="Nota 5 4 6 2" xfId="7805"/>
    <cellStyle name="Nota 5 4 6 2 2" xfId="16958"/>
    <cellStyle name="Nota 5 4 6 2 3" xfId="23939"/>
    <cellStyle name="Nota 5 4 6 2 4" xfId="30783"/>
    <cellStyle name="Nota 5 4 6 2 5" xfId="34733"/>
    <cellStyle name="Nota 5 4 6 2 6" xfId="38285"/>
    <cellStyle name="Nota 5 4 6 2 7" xfId="40243"/>
    <cellStyle name="Nota 5 4 6 3" xfId="14093"/>
    <cellStyle name="Nota 5 4 6 4" xfId="21091"/>
    <cellStyle name="Nota 5 4 6 5" xfId="27369"/>
    <cellStyle name="Nota 5 4 6 6" xfId="29296"/>
    <cellStyle name="Nota 5 4 6 7" xfId="31985"/>
    <cellStyle name="Nota 5 4 6 8" xfId="35663"/>
    <cellStyle name="Nota 5 4 6 9" xfId="38574"/>
    <cellStyle name="Nota 5 4 7" xfId="7800"/>
    <cellStyle name="Nota 5 4 7 2" xfId="16953"/>
    <cellStyle name="Nota 5 4 7 3" xfId="23934"/>
    <cellStyle name="Nota 5 4 7 4" xfId="30778"/>
    <cellStyle name="Nota 5 4 7 5" xfId="34728"/>
    <cellStyle name="Nota 5 4 7 6" xfId="38280"/>
    <cellStyle name="Nota 5 4 7 7" xfId="40238"/>
    <cellStyle name="Nota 5 4 8" xfId="11473"/>
    <cellStyle name="Nota 5 4 9" xfId="18476"/>
    <cellStyle name="Nota 5 5" xfId="1698"/>
    <cellStyle name="Nota 5 5 10" xfId="18314"/>
    <cellStyle name="Nota 5 5 11" xfId="29068"/>
    <cellStyle name="Nota 5 5 12" xfId="30979"/>
    <cellStyle name="Nota 5 5 13" xfId="17641"/>
    <cellStyle name="Nota 5 5 14" xfId="34943"/>
    <cellStyle name="Nota 5 5 2" xfId="2521"/>
    <cellStyle name="Nota 5 5 2 2" xfId="7807"/>
    <cellStyle name="Nota 5 5 2 2 2" xfId="16960"/>
    <cellStyle name="Nota 5 5 2 2 3" xfId="23941"/>
    <cellStyle name="Nota 5 5 2 2 4" xfId="30785"/>
    <cellStyle name="Nota 5 5 2 2 5" xfId="34735"/>
    <cellStyle name="Nota 5 5 2 2 6" xfId="38287"/>
    <cellStyle name="Nota 5 5 2 2 7" xfId="40245"/>
    <cellStyle name="Nota 5 5 2 3" xfId="11675"/>
    <cellStyle name="Nota 5 5 2 4" xfId="18678"/>
    <cellStyle name="Nota 5 5 2 5" xfId="19413"/>
    <cellStyle name="Nota 5 5 2 6" xfId="19649"/>
    <cellStyle name="Nota 5 5 2 7" xfId="30071"/>
    <cellStyle name="Nota 5 5 2 8" xfId="22482"/>
    <cellStyle name="Nota 5 5 2 9" xfId="33623"/>
    <cellStyle name="Nota 5 5 3" xfId="3675"/>
    <cellStyle name="Nota 5 5 3 2" xfId="7808"/>
    <cellStyle name="Nota 5 5 3 2 2" xfId="16961"/>
    <cellStyle name="Nota 5 5 3 2 3" xfId="23942"/>
    <cellStyle name="Nota 5 5 3 2 4" xfId="30786"/>
    <cellStyle name="Nota 5 5 3 2 5" xfId="34736"/>
    <cellStyle name="Nota 5 5 3 2 6" xfId="38288"/>
    <cellStyle name="Nota 5 5 3 2 7" xfId="40246"/>
    <cellStyle name="Nota 5 5 3 3" xfId="12829"/>
    <cellStyle name="Nota 5 5 3 4" xfId="19828"/>
    <cellStyle name="Nota 5 5 3 5" xfId="27986"/>
    <cellStyle name="Nota 5 5 3 6" xfId="26561"/>
    <cellStyle name="Nota 5 5 3 7" xfId="25634"/>
    <cellStyle name="Nota 5 5 3 8" xfId="31146"/>
    <cellStyle name="Nota 5 5 3 9" xfId="35019"/>
    <cellStyle name="Nota 5 5 4" xfId="4180"/>
    <cellStyle name="Nota 5 5 4 2" xfId="7809"/>
    <cellStyle name="Nota 5 5 4 2 2" xfId="16962"/>
    <cellStyle name="Nota 5 5 4 2 3" xfId="23943"/>
    <cellStyle name="Nota 5 5 4 2 4" xfId="30787"/>
    <cellStyle name="Nota 5 5 4 2 5" xfId="34737"/>
    <cellStyle name="Nota 5 5 4 2 6" xfId="38289"/>
    <cellStyle name="Nota 5 5 4 2 7" xfId="40247"/>
    <cellStyle name="Nota 5 5 4 3" xfId="13334"/>
    <cellStyle name="Nota 5 5 4 4" xfId="20332"/>
    <cellStyle name="Nota 5 5 4 5" xfId="27742"/>
    <cellStyle name="Nota 5 5 4 6" xfId="28138"/>
    <cellStyle name="Nota 5 5 4 7" xfId="28520"/>
    <cellStyle name="Nota 5 5 4 8" xfId="33380"/>
    <cellStyle name="Nota 5 5 4 9" xfId="37055"/>
    <cellStyle name="Nota 5 5 5" xfId="2899"/>
    <cellStyle name="Nota 5 5 5 2" xfId="7810"/>
    <cellStyle name="Nota 5 5 5 2 2" xfId="16963"/>
    <cellStyle name="Nota 5 5 5 2 3" xfId="23944"/>
    <cellStyle name="Nota 5 5 5 2 4" xfId="30788"/>
    <cellStyle name="Nota 5 5 5 2 5" xfId="34738"/>
    <cellStyle name="Nota 5 5 5 2 6" xfId="38290"/>
    <cellStyle name="Nota 5 5 5 2 7" xfId="40248"/>
    <cellStyle name="Nota 5 5 5 3" xfId="12053"/>
    <cellStyle name="Nota 5 5 5 4" xfId="19056"/>
    <cellStyle name="Nota 5 5 5 5" xfId="28339"/>
    <cellStyle name="Nota 5 5 5 6" xfId="26375"/>
    <cellStyle name="Nota 5 5 5 7" xfId="29884"/>
    <cellStyle name="Nota 5 5 5 8" xfId="33861"/>
    <cellStyle name="Nota 5 5 5 9" xfId="37423"/>
    <cellStyle name="Nota 5 5 6" xfId="3006"/>
    <cellStyle name="Nota 5 5 6 2" xfId="7811"/>
    <cellStyle name="Nota 5 5 6 2 2" xfId="16964"/>
    <cellStyle name="Nota 5 5 6 2 3" xfId="23945"/>
    <cellStyle name="Nota 5 5 6 2 4" xfId="30789"/>
    <cellStyle name="Nota 5 5 6 2 5" xfId="34739"/>
    <cellStyle name="Nota 5 5 6 2 6" xfId="38291"/>
    <cellStyle name="Nota 5 5 6 2 7" xfId="40249"/>
    <cellStyle name="Nota 5 5 6 3" xfId="12160"/>
    <cellStyle name="Nota 5 5 6 4" xfId="19163"/>
    <cellStyle name="Nota 5 5 6 5" xfId="24691"/>
    <cellStyle name="Nota 5 5 6 6" xfId="28084"/>
    <cellStyle name="Nota 5 5 6 7" xfId="29824"/>
    <cellStyle name="Nota 5 5 6 8" xfId="31563"/>
    <cellStyle name="Nota 5 5 6 9" xfId="35267"/>
    <cellStyle name="Nota 5 5 7" xfId="7806"/>
    <cellStyle name="Nota 5 5 7 2" xfId="16959"/>
    <cellStyle name="Nota 5 5 7 3" xfId="23940"/>
    <cellStyle name="Nota 5 5 7 4" xfId="30784"/>
    <cellStyle name="Nota 5 5 7 5" xfId="34734"/>
    <cellStyle name="Nota 5 5 7 6" xfId="38286"/>
    <cellStyle name="Nota 5 5 7 7" xfId="40244"/>
    <cellStyle name="Nota 5 5 8" xfId="10852"/>
    <cellStyle name="Nota 5 5 9" xfId="9257"/>
    <cellStyle name="Nota 5 6" xfId="1650"/>
    <cellStyle name="Nota 5 6 10" xfId="28908"/>
    <cellStyle name="Nota 5 6 11" xfId="26055"/>
    <cellStyle name="Nota 5 6 12" xfId="31369"/>
    <cellStyle name="Nota 5 6 13" xfId="35129"/>
    <cellStyle name="Nota 5 6 2" xfId="3527"/>
    <cellStyle name="Nota 5 6 2 2" xfId="7813"/>
    <cellStyle name="Nota 5 6 2 2 2" xfId="16966"/>
    <cellStyle name="Nota 5 6 2 2 3" xfId="23947"/>
    <cellStyle name="Nota 5 6 2 2 4" xfId="30791"/>
    <cellStyle name="Nota 5 6 2 2 5" xfId="34741"/>
    <cellStyle name="Nota 5 6 2 2 6" xfId="38293"/>
    <cellStyle name="Nota 5 6 2 2 7" xfId="40251"/>
    <cellStyle name="Nota 5 6 2 3" xfId="12681"/>
    <cellStyle name="Nota 5 6 2 4" xfId="19682"/>
    <cellStyle name="Nota 5 6 2 5" xfId="21278"/>
    <cellStyle name="Nota 5 6 2 6" xfId="26528"/>
    <cellStyle name="Nota 5 6 2 7" xfId="29007"/>
    <cellStyle name="Nota 5 6 2 8" xfId="33598"/>
    <cellStyle name="Nota 5 6 2 9" xfId="37262"/>
    <cellStyle name="Nota 5 6 3" xfId="4123"/>
    <cellStyle name="Nota 5 6 3 2" xfId="7814"/>
    <cellStyle name="Nota 5 6 3 2 2" xfId="16967"/>
    <cellStyle name="Nota 5 6 3 2 3" xfId="23948"/>
    <cellStyle name="Nota 5 6 3 2 4" xfId="30792"/>
    <cellStyle name="Nota 5 6 3 2 5" xfId="34742"/>
    <cellStyle name="Nota 5 6 3 2 6" xfId="38294"/>
    <cellStyle name="Nota 5 6 3 2 7" xfId="40252"/>
    <cellStyle name="Nota 5 6 3 3" xfId="13277"/>
    <cellStyle name="Nota 5 6 3 4" xfId="20275"/>
    <cellStyle name="Nota 5 6 3 5" xfId="22665"/>
    <cellStyle name="Nota 5 6 3 6" xfId="28141"/>
    <cellStyle name="Nota 5 6 3 7" xfId="22495"/>
    <cellStyle name="Nota 5 6 3 8" xfId="33408"/>
    <cellStyle name="Nota 5 6 3 9" xfId="37083"/>
    <cellStyle name="Nota 5 6 4" xfId="2837"/>
    <cellStyle name="Nota 5 6 4 2" xfId="7815"/>
    <cellStyle name="Nota 5 6 4 2 2" xfId="16968"/>
    <cellStyle name="Nota 5 6 4 2 3" xfId="23949"/>
    <cellStyle name="Nota 5 6 4 2 4" xfId="30793"/>
    <cellStyle name="Nota 5 6 4 2 5" xfId="34743"/>
    <cellStyle name="Nota 5 6 4 2 6" xfId="38295"/>
    <cellStyle name="Nota 5 6 4 2 7" xfId="40253"/>
    <cellStyle name="Nota 5 6 4 3" xfId="11991"/>
    <cellStyle name="Nota 5 6 4 4" xfId="18994"/>
    <cellStyle name="Nota 5 6 4 5" xfId="28349"/>
    <cellStyle name="Nota 5 6 4 6" xfId="17846"/>
    <cellStyle name="Nota 5 6 4 7" xfId="28824"/>
    <cellStyle name="Nota 5 6 4 8" xfId="25116"/>
    <cellStyle name="Nota 5 6 4 9" xfId="31136"/>
    <cellStyle name="Nota 5 6 5" xfId="3062"/>
    <cellStyle name="Nota 5 6 5 2" xfId="7816"/>
    <cellStyle name="Nota 5 6 5 2 2" xfId="16969"/>
    <cellStyle name="Nota 5 6 5 2 3" xfId="23950"/>
    <cellStyle name="Nota 5 6 5 2 4" xfId="30794"/>
    <cellStyle name="Nota 5 6 5 2 5" xfId="34744"/>
    <cellStyle name="Nota 5 6 5 2 6" xfId="38296"/>
    <cellStyle name="Nota 5 6 5 2 7" xfId="40254"/>
    <cellStyle name="Nota 5 6 5 3" xfId="12216"/>
    <cellStyle name="Nota 5 6 5 4" xfId="19219"/>
    <cellStyle name="Nota 5 6 5 5" xfId="28285"/>
    <cellStyle name="Nota 5 6 5 6" xfId="26412"/>
    <cellStyle name="Nota 5 6 5 7" xfId="29804"/>
    <cellStyle name="Nota 5 6 5 8" xfId="31828"/>
    <cellStyle name="Nota 5 6 5 9" xfId="35485"/>
    <cellStyle name="Nota 5 6 6" xfId="7812"/>
    <cellStyle name="Nota 5 6 6 2" xfId="16965"/>
    <cellStyle name="Nota 5 6 6 3" xfId="23946"/>
    <cellStyle name="Nota 5 6 6 4" xfId="30790"/>
    <cellStyle name="Nota 5 6 6 5" xfId="34740"/>
    <cellStyle name="Nota 5 6 6 6" xfId="38292"/>
    <cellStyle name="Nota 5 6 6 7" xfId="40250"/>
    <cellStyle name="Nota 5 6 7" xfId="10804"/>
    <cellStyle name="Nota 5 6 8" xfId="9276"/>
    <cellStyle name="Nota 5 6 9" xfId="17313"/>
    <cellStyle name="Nota 5 7" xfId="2478"/>
    <cellStyle name="Nota 5 7 2" xfId="7817"/>
    <cellStyle name="Nota 5 7 2 2" xfId="16970"/>
    <cellStyle name="Nota 5 7 2 3" xfId="23951"/>
    <cellStyle name="Nota 5 7 2 4" xfId="30795"/>
    <cellStyle name="Nota 5 7 2 5" xfId="34745"/>
    <cellStyle name="Nota 5 7 2 6" xfId="38297"/>
    <cellStyle name="Nota 5 7 2 7" xfId="40255"/>
    <cellStyle name="Nota 5 7 3" xfId="11632"/>
    <cellStyle name="Nota 5 7 4" xfId="18635"/>
    <cellStyle name="Nota 5 7 5" xfId="17085"/>
    <cellStyle name="Nota 5 7 6" xfId="22976"/>
    <cellStyle name="Nota 5 7 7" xfId="24526"/>
    <cellStyle name="Nota 5 7 8" xfId="29617"/>
    <cellStyle name="Nota 5 7 9" xfId="33611"/>
    <cellStyle name="Nota 5 8" xfId="3056"/>
    <cellStyle name="Nota 5 8 2" xfId="7818"/>
    <cellStyle name="Nota 5 8 2 2" xfId="16971"/>
    <cellStyle name="Nota 5 8 2 3" xfId="23952"/>
    <cellStyle name="Nota 5 8 2 4" xfId="30796"/>
    <cellStyle name="Nota 5 8 2 5" xfId="34746"/>
    <cellStyle name="Nota 5 8 2 6" xfId="38298"/>
    <cellStyle name="Nota 5 8 2 7" xfId="40256"/>
    <cellStyle name="Nota 5 8 3" xfId="12210"/>
    <cellStyle name="Nota 5 8 4" xfId="19213"/>
    <cellStyle name="Nota 5 8 5" xfId="28288"/>
    <cellStyle name="Nota 5 8 6" xfId="22903"/>
    <cellStyle name="Nota 5 8 7" xfId="29807"/>
    <cellStyle name="Nota 5 8 8" xfId="33784"/>
    <cellStyle name="Nota 5 8 9" xfId="37346"/>
    <cellStyle name="Nota 5 9" xfId="3023"/>
    <cellStyle name="Nota 5 9 2" xfId="7819"/>
    <cellStyle name="Nota 5 9 2 2" xfId="16972"/>
    <cellStyle name="Nota 5 9 2 3" xfId="23953"/>
    <cellStyle name="Nota 5 9 2 4" xfId="30797"/>
    <cellStyle name="Nota 5 9 2 5" xfId="34747"/>
    <cellStyle name="Nota 5 9 2 6" xfId="38299"/>
    <cellStyle name="Nota 5 9 2 7" xfId="40257"/>
    <cellStyle name="Nota 5 9 3" xfId="12177"/>
    <cellStyle name="Nota 5 9 4" xfId="19180"/>
    <cellStyle name="Nota 5 9 5" xfId="23367"/>
    <cellStyle name="Nota 5 9 6" xfId="25467"/>
    <cellStyle name="Nota 5 9 7" xfId="29822"/>
    <cellStyle name="Nota 5 9 8" xfId="29559"/>
    <cellStyle name="Nota 5 9 9" xfId="18163"/>
    <cellStyle name="Nota 6" xfId="1167"/>
    <cellStyle name="Nota 6 10" xfId="3162"/>
    <cellStyle name="Nota 6 10 2" xfId="7820"/>
    <cellStyle name="Nota 6 10 2 2" xfId="16973"/>
    <cellStyle name="Nota 6 10 2 3" xfId="23954"/>
    <cellStyle name="Nota 6 10 2 4" xfId="30798"/>
    <cellStyle name="Nota 6 10 2 5" xfId="34748"/>
    <cellStyle name="Nota 6 10 2 6" xfId="38300"/>
    <cellStyle name="Nota 6 10 2 7" xfId="40258"/>
    <cellStyle name="Nota 6 10 3" xfId="12316"/>
    <cellStyle name="Nota 6 10 4" xfId="19319"/>
    <cellStyle name="Nota 6 10 5" xfId="29512"/>
    <cellStyle name="Nota 6 10 6" xfId="28509"/>
    <cellStyle name="Nota 6 10 7" xfId="29752"/>
    <cellStyle name="Nota 6 10 8" xfId="31583"/>
    <cellStyle name="Nota 6 10 9" xfId="35294"/>
    <cellStyle name="Nota 6 11" xfId="2180"/>
    <cellStyle name="Nota 6 11 2" xfId="7821"/>
    <cellStyle name="Nota 6 11 2 2" xfId="16974"/>
    <cellStyle name="Nota 6 11 2 3" xfId="23955"/>
    <cellStyle name="Nota 6 11 2 4" xfId="30799"/>
    <cellStyle name="Nota 6 11 2 5" xfId="34749"/>
    <cellStyle name="Nota 6 11 2 6" xfId="38301"/>
    <cellStyle name="Nota 6 11 2 7" xfId="40259"/>
    <cellStyle name="Nota 6 11 3" xfId="11334"/>
    <cellStyle name="Nota 6 11 4" xfId="18337"/>
    <cellStyle name="Nota 6 11 5" xfId="9616"/>
    <cellStyle name="Nota 6 11 6" xfId="23281"/>
    <cellStyle name="Nota 6 11 7" xfId="25414"/>
    <cellStyle name="Nota 6 11 8" xfId="19623"/>
    <cellStyle name="Nota 6 11 9" xfId="34205"/>
    <cellStyle name="Nota 6 12" xfId="10321"/>
    <cellStyle name="Nota 6 13" xfId="17264"/>
    <cellStyle name="Nota 6 14" xfId="29385"/>
    <cellStyle name="Nota 6 15" xfId="31206"/>
    <cellStyle name="Nota 6 16" xfId="35075"/>
    <cellStyle name="Nota 6 17" xfId="38411"/>
    <cellStyle name="Nota 6 2" xfId="2333"/>
    <cellStyle name="Nota 6 2 10" xfId="23128"/>
    <cellStyle name="Nota 6 2 11" xfId="19561"/>
    <cellStyle name="Nota 6 2 12" xfId="28800"/>
    <cellStyle name="Nota 6 2 13" xfId="34140"/>
    <cellStyle name="Nota 6 2 14" xfId="37702"/>
    <cellStyle name="Nota 6 2 2" xfId="2733"/>
    <cellStyle name="Nota 6 2 2 2" xfId="7823"/>
    <cellStyle name="Nota 6 2 2 2 2" xfId="16976"/>
    <cellStyle name="Nota 6 2 2 2 3" xfId="23957"/>
    <cellStyle name="Nota 6 2 2 2 4" xfId="30801"/>
    <cellStyle name="Nota 6 2 2 2 5" xfId="34751"/>
    <cellStyle name="Nota 6 2 2 2 6" xfId="38303"/>
    <cellStyle name="Nota 6 2 2 2 7" xfId="40261"/>
    <cellStyle name="Nota 6 2 2 3" xfId="11887"/>
    <cellStyle name="Nota 6 2 2 4" xfId="18890"/>
    <cellStyle name="Nota 6 2 2 5" xfId="28397"/>
    <cellStyle name="Nota 6 2 2 6" xfId="10091"/>
    <cellStyle name="Nota 6 2 2 7" xfId="17843"/>
    <cellStyle name="Nota 6 2 2 8" xfId="33943"/>
    <cellStyle name="Nota 6 2 2 9" xfId="37505"/>
    <cellStyle name="Nota 6 2 3" xfId="4015"/>
    <cellStyle name="Nota 6 2 3 2" xfId="7824"/>
    <cellStyle name="Nota 6 2 3 2 2" xfId="16977"/>
    <cellStyle name="Nota 6 2 3 2 3" xfId="23958"/>
    <cellStyle name="Nota 6 2 3 2 4" xfId="30802"/>
    <cellStyle name="Nota 6 2 3 2 5" xfId="34752"/>
    <cellStyle name="Nota 6 2 3 2 6" xfId="38304"/>
    <cellStyle name="Nota 6 2 3 2 7" xfId="40262"/>
    <cellStyle name="Nota 6 2 3 3" xfId="13169"/>
    <cellStyle name="Nota 6 2 3 4" xfId="20167"/>
    <cellStyle name="Nota 6 2 3 5" xfId="27823"/>
    <cellStyle name="Nota 6 2 3 6" xfId="29433"/>
    <cellStyle name="Nota 6 2 3 7" xfId="28031"/>
    <cellStyle name="Nota 6 2 3 8" xfId="31846"/>
    <cellStyle name="Nota 6 2 3 9" xfId="35500"/>
    <cellStyle name="Nota 6 2 4" xfId="4453"/>
    <cellStyle name="Nota 6 2 4 2" xfId="7825"/>
    <cellStyle name="Nota 6 2 4 2 2" xfId="16978"/>
    <cellStyle name="Nota 6 2 4 2 3" xfId="23959"/>
    <cellStyle name="Nota 6 2 4 2 4" xfId="30803"/>
    <cellStyle name="Nota 6 2 4 2 5" xfId="34753"/>
    <cellStyle name="Nota 6 2 4 2 6" xfId="38305"/>
    <cellStyle name="Nota 6 2 4 2 7" xfId="40263"/>
    <cellStyle name="Nota 6 2 4 3" xfId="13607"/>
    <cellStyle name="Nota 6 2 4 4" xfId="20605"/>
    <cellStyle name="Nota 6 2 4 5" xfId="24018"/>
    <cellStyle name="Nota 6 2 4 6" xfId="9461"/>
    <cellStyle name="Nota 6 2 4 7" xfId="18330"/>
    <cellStyle name="Nota 6 2 4 8" xfId="31767"/>
    <cellStyle name="Nota 6 2 4 9" xfId="35447"/>
    <cellStyle name="Nota 6 2 5" xfId="4707"/>
    <cellStyle name="Nota 6 2 5 2" xfId="7826"/>
    <cellStyle name="Nota 6 2 5 2 2" xfId="16979"/>
    <cellStyle name="Nota 6 2 5 2 3" xfId="23960"/>
    <cellStyle name="Nota 6 2 5 2 4" xfId="30804"/>
    <cellStyle name="Nota 6 2 5 2 5" xfId="34754"/>
    <cellStyle name="Nota 6 2 5 2 6" xfId="38306"/>
    <cellStyle name="Nota 6 2 5 2 7" xfId="40264"/>
    <cellStyle name="Nota 6 2 5 3" xfId="13861"/>
    <cellStyle name="Nota 6 2 5 4" xfId="20859"/>
    <cellStyle name="Nota 6 2 5 5" xfId="22773"/>
    <cellStyle name="Nota 6 2 5 6" xfId="25018"/>
    <cellStyle name="Nota 6 2 5 7" xfId="28716"/>
    <cellStyle name="Nota 6 2 5 8" xfId="30969"/>
    <cellStyle name="Nota 6 2 5 9" xfId="28655"/>
    <cellStyle name="Nota 6 2 6" xfId="4953"/>
    <cellStyle name="Nota 6 2 6 2" xfId="7827"/>
    <cellStyle name="Nota 6 2 6 2 2" xfId="16980"/>
    <cellStyle name="Nota 6 2 6 2 3" xfId="23961"/>
    <cellStyle name="Nota 6 2 6 2 4" xfId="30805"/>
    <cellStyle name="Nota 6 2 6 2 5" xfId="34755"/>
    <cellStyle name="Nota 6 2 6 2 6" xfId="38307"/>
    <cellStyle name="Nota 6 2 6 2 7" xfId="40265"/>
    <cellStyle name="Nota 6 2 6 3" xfId="14107"/>
    <cellStyle name="Nota 6 2 6 4" xfId="21105"/>
    <cellStyle name="Nota 6 2 6 5" xfId="24816"/>
    <cellStyle name="Nota 6 2 6 6" xfId="25013"/>
    <cellStyle name="Nota 6 2 6 7" xfId="31999"/>
    <cellStyle name="Nota 6 2 6 8" xfId="35677"/>
    <cellStyle name="Nota 6 2 6 9" xfId="38588"/>
    <cellStyle name="Nota 6 2 7" xfId="7822"/>
    <cellStyle name="Nota 6 2 7 2" xfId="16975"/>
    <cellStyle name="Nota 6 2 7 3" xfId="23956"/>
    <cellStyle name="Nota 6 2 7 4" xfId="30800"/>
    <cellStyle name="Nota 6 2 7 5" xfId="34750"/>
    <cellStyle name="Nota 6 2 7 6" xfId="38302"/>
    <cellStyle name="Nota 6 2 7 7" xfId="40260"/>
    <cellStyle name="Nota 6 2 8" xfId="11487"/>
    <cellStyle name="Nota 6 2 9" xfId="18490"/>
    <cellStyle name="Nota 6 3" xfId="2360"/>
    <cellStyle name="Nota 6 3 10" xfId="10042"/>
    <cellStyle name="Nota 6 3 11" xfId="26151"/>
    <cellStyle name="Nota 6 3 12" xfId="30151"/>
    <cellStyle name="Nota 6 3 13" xfId="29628"/>
    <cellStyle name="Nota 6 3 14" xfId="33614"/>
    <cellStyle name="Nota 6 3 2" xfId="2760"/>
    <cellStyle name="Nota 6 3 2 2" xfId="7829"/>
    <cellStyle name="Nota 6 3 2 2 2" xfId="16982"/>
    <cellStyle name="Nota 6 3 2 2 3" xfId="23963"/>
    <cellStyle name="Nota 6 3 2 2 4" xfId="30807"/>
    <cellStyle name="Nota 6 3 2 2 5" xfId="34757"/>
    <cellStyle name="Nota 6 3 2 2 6" xfId="38309"/>
    <cellStyle name="Nota 6 3 2 2 7" xfId="40267"/>
    <cellStyle name="Nota 6 3 2 3" xfId="11914"/>
    <cellStyle name="Nota 6 3 2 4" xfId="18917"/>
    <cellStyle name="Nota 6 3 2 5" xfId="17544"/>
    <cellStyle name="Nota 6 3 2 6" xfId="26347"/>
    <cellStyle name="Nota 6 3 2 7" xfId="29953"/>
    <cellStyle name="Nota 6 3 2 8" xfId="33930"/>
    <cellStyle name="Nota 6 3 2 9" xfId="37492"/>
    <cellStyle name="Nota 6 3 3" xfId="4042"/>
    <cellStyle name="Nota 6 3 3 2" xfId="7830"/>
    <cellStyle name="Nota 6 3 3 2 2" xfId="16983"/>
    <cellStyle name="Nota 6 3 3 2 3" xfId="23964"/>
    <cellStyle name="Nota 6 3 3 2 4" xfId="30808"/>
    <cellStyle name="Nota 6 3 3 2 5" xfId="34758"/>
    <cellStyle name="Nota 6 3 3 2 6" xfId="38310"/>
    <cellStyle name="Nota 6 3 3 2 7" xfId="40268"/>
    <cellStyle name="Nota 6 3 3 3" xfId="13196"/>
    <cellStyle name="Nota 6 3 3 4" xfId="20194"/>
    <cellStyle name="Nota 6 3 3 5" xfId="27810"/>
    <cellStyle name="Nota 6 3 3 6" xfId="29481"/>
    <cellStyle name="Nota 6 3 3 7" xfId="25220"/>
    <cellStyle name="Nota 6 3 3 8" xfId="33443"/>
    <cellStyle name="Nota 6 3 3 9" xfId="37118"/>
    <cellStyle name="Nota 6 3 4" xfId="4480"/>
    <cellStyle name="Nota 6 3 4 2" xfId="7831"/>
    <cellStyle name="Nota 6 3 4 2 2" xfId="16984"/>
    <cellStyle name="Nota 6 3 4 2 3" xfId="23965"/>
    <cellStyle name="Nota 6 3 4 2 4" xfId="30809"/>
    <cellStyle name="Nota 6 3 4 2 5" xfId="34759"/>
    <cellStyle name="Nota 6 3 4 2 6" xfId="38311"/>
    <cellStyle name="Nota 6 3 4 2 7" xfId="40269"/>
    <cellStyle name="Nota 6 3 4 3" xfId="13634"/>
    <cellStyle name="Nota 6 3 4 4" xfId="20632"/>
    <cellStyle name="Nota 6 3 4 5" xfId="24241"/>
    <cellStyle name="Nota 6 3 4 6" xfId="29505"/>
    <cellStyle name="Nota 6 3 4 7" xfId="26857"/>
    <cellStyle name="Nota 6 3 4 8" xfId="31769"/>
    <cellStyle name="Nota 6 3 4 9" xfId="35449"/>
    <cellStyle name="Nota 6 3 5" xfId="4734"/>
    <cellStyle name="Nota 6 3 5 2" xfId="7832"/>
    <cellStyle name="Nota 6 3 5 2 2" xfId="16985"/>
    <cellStyle name="Nota 6 3 5 2 3" xfId="23966"/>
    <cellStyle name="Nota 6 3 5 2 4" xfId="30810"/>
    <cellStyle name="Nota 6 3 5 2 5" xfId="34760"/>
    <cellStyle name="Nota 6 3 5 2 6" xfId="38312"/>
    <cellStyle name="Nota 6 3 5 2 7" xfId="40270"/>
    <cellStyle name="Nota 6 3 5 3" xfId="13888"/>
    <cellStyle name="Nota 6 3 5 4" xfId="20886"/>
    <cellStyle name="Nota 6 3 5 5" xfId="27467"/>
    <cellStyle name="Nota 6 3 5 6" xfId="10139"/>
    <cellStyle name="Nota 6 3 5 7" xfId="26800"/>
    <cellStyle name="Nota 6 3 5 8" xfId="30970"/>
    <cellStyle name="Nota 6 3 5 9" xfId="34895"/>
    <cellStyle name="Nota 6 3 6" xfId="4980"/>
    <cellStyle name="Nota 6 3 6 2" xfId="7833"/>
    <cellStyle name="Nota 6 3 6 2 2" xfId="16986"/>
    <cellStyle name="Nota 6 3 6 2 3" xfId="23967"/>
    <cellStyle name="Nota 6 3 6 2 4" xfId="30811"/>
    <cellStyle name="Nota 6 3 6 2 5" xfId="34761"/>
    <cellStyle name="Nota 6 3 6 2 6" xfId="38313"/>
    <cellStyle name="Nota 6 3 6 2 7" xfId="40271"/>
    <cellStyle name="Nota 6 3 6 3" xfId="14134"/>
    <cellStyle name="Nota 6 3 6 4" xfId="21132"/>
    <cellStyle name="Nota 6 3 6 5" xfId="22788"/>
    <cellStyle name="Nota 6 3 6 6" xfId="29458"/>
    <cellStyle name="Nota 6 3 6 7" xfId="32026"/>
    <cellStyle name="Nota 6 3 6 8" xfId="35704"/>
    <cellStyle name="Nota 6 3 6 9" xfId="38615"/>
    <cellStyle name="Nota 6 3 7" xfId="7828"/>
    <cellStyle name="Nota 6 3 7 2" xfId="16981"/>
    <cellStyle name="Nota 6 3 7 3" xfId="23962"/>
    <cellStyle name="Nota 6 3 7 4" xfId="30806"/>
    <cellStyle name="Nota 6 3 7 5" xfId="34756"/>
    <cellStyle name="Nota 6 3 7 6" xfId="38308"/>
    <cellStyle name="Nota 6 3 7 7" xfId="40266"/>
    <cellStyle name="Nota 6 3 8" xfId="11514"/>
    <cellStyle name="Nota 6 3 9" xfId="18517"/>
    <cellStyle name="Nota 6 4" xfId="2386"/>
    <cellStyle name="Nota 6 4 10" xfId="9314"/>
    <cellStyle name="Nota 6 4 11" xfId="10065"/>
    <cellStyle name="Nota 6 4 12" xfId="30131"/>
    <cellStyle name="Nota 6 4 13" xfId="31481"/>
    <cellStyle name="Nota 6 4 14" xfId="35191"/>
    <cellStyle name="Nota 6 4 2" xfId="2786"/>
    <cellStyle name="Nota 6 4 2 2" xfId="7835"/>
    <cellStyle name="Nota 6 4 2 2 2" xfId="16988"/>
    <cellStyle name="Nota 6 4 2 2 3" xfId="23969"/>
    <cellStyle name="Nota 6 4 2 2 4" xfId="30813"/>
    <cellStyle name="Nota 6 4 2 2 5" xfId="34763"/>
    <cellStyle name="Nota 6 4 2 2 6" xfId="38315"/>
    <cellStyle name="Nota 6 4 2 2 7" xfId="40273"/>
    <cellStyle name="Nota 6 4 2 3" xfId="11940"/>
    <cellStyle name="Nota 6 4 2 4" xfId="18943"/>
    <cellStyle name="Nota 6 4 2 5" xfId="17537"/>
    <cellStyle name="Nota 6 4 2 6" xfId="24161"/>
    <cellStyle name="Nota 6 4 2 7" xfId="29941"/>
    <cellStyle name="Nota 6 4 2 8" xfId="33917"/>
    <cellStyle name="Nota 6 4 2 9" xfId="37479"/>
    <cellStyle name="Nota 6 4 3" xfId="4068"/>
    <cellStyle name="Nota 6 4 3 2" xfId="7836"/>
    <cellStyle name="Nota 6 4 3 2 2" xfId="16989"/>
    <cellStyle name="Nota 6 4 3 2 3" xfId="23970"/>
    <cellStyle name="Nota 6 4 3 2 4" xfId="30814"/>
    <cellStyle name="Nota 6 4 3 2 5" xfId="34764"/>
    <cellStyle name="Nota 6 4 3 2 6" xfId="38316"/>
    <cellStyle name="Nota 6 4 3 2 7" xfId="40274"/>
    <cellStyle name="Nota 6 4 3 3" xfId="13222"/>
    <cellStyle name="Nota 6 4 3 4" xfId="20220"/>
    <cellStyle name="Nota 6 4 3 5" xfId="27797"/>
    <cellStyle name="Nota 6 4 3 6" xfId="26644"/>
    <cellStyle name="Nota 6 4 3 7" xfId="24433"/>
    <cellStyle name="Nota 6 4 3 8" xfId="9450"/>
    <cellStyle name="Nota 6 4 3 9" xfId="30318"/>
    <cellStyle name="Nota 6 4 4" xfId="4506"/>
    <cellStyle name="Nota 6 4 4 2" xfId="7837"/>
    <cellStyle name="Nota 6 4 4 2 2" xfId="16990"/>
    <cellStyle name="Nota 6 4 4 2 3" xfId="23971"/>
    <cellStyle name="Nota 6 4 4 2 4" xfId="30815"/>
    <cellStyle name="Nota 6 4 4 2 5" xfId="34765"/>
    <cellStyle name="Nota 6 4 4 2 6" xfId="38317"/>
    <cellStyle name="Nota 6 4 4 2 7" xfId="40275"/>
    <cellStyle name="Nota 6 4 4 3" xfId="13660"/>
    <cellStyle name="Nota 6 4 4 4" xfId="20658"/>
    <cellStyle name="Nota 6 4 4 5" xfId="27582"/>
    <cellStyle name="Nota 6 4 4 6" xfId="24345"/>
    <cellStyle name="Nota 6 4 4 7" xfId="25115"/>
    <cellStyle name="Nota 6 4 4 8" xfId="31771"/>
    <cellStyle name="Nota 6 4 4 9" xfId="35451"/>
    <cellStyle name="Nota 6 4 5" xfId="4760"/>
    <cellStyle name="Nota 6 4 5 2" xfId="7838"/>
    <cellStyle name="Nota 6 4 5 2 2" xfId="16991"/>
    <cellStyle name="Nota 6 4 5 2 3" xfId="23972"/>
    <cellStyle name="Nota 6 4 5 2 4" xfId="30816"/>
    <cellStyle name="Nota 6 4 5 2 5" xfId="34766"/>
    <cellStyle name="Nota 6 4 5 2 6" xfId="38318"/>
    <cellStyle name="Nota 6 4 5 2 7" xfId="40276"/>
    <cellStyle name="Nota 6 4 5 3" xfId="13914"/>
    <cellStyle name="Nota 6 4 5 4" xfId="20912"/>
    <cellStyle name="Nota 6 4 5 5" xfId="27457"/>
    <cellStyle name="Nota 6 4 5 6" xfId="17643"/>
    <cellStyle name="Nota 6 4 5 7" xfId="25576"/>
    <cellStyle name="Nota 6 4 5 8" xfId="25838"/>
    <cellStyle name="Nota 6 4 5 9" xfId="31242"/>
    <cellStyle name="Nota 6 4 6" xfId="5006"/>
    <cellStyle name="Nota 6 4 6 2" xfId="7839"/>
    <cellStyle name="Nota 6 4 6 2 2" xfId="16992"/>
    <cellStyle name="Nota 6 4 6 2 3" xfId="23973"/>
    <cellStyle name="Nota 6 4 6 2 4" xfId="30817"/>
    <cellStyle name="Nota 6 4 6 2 5" xfId="34767"/>
    <cellStyle name="Nota 6 4 6 2 6" xfId="38319"/>
    <cellStyle name="Nota 6 4 6 2 7" xfId="40277"/>
    <cellStyle name="Nota 6 4 6 3" xfId="14160"/>
    <cellStyle name="Nota 6 4 6 4" xfId="21158"/>
    <cellStyle name="Nota 6 4 6 5" xfId="27336"/>
    <cellStyle name="Nota 6 4 6 6" xfId="29457"/>
    <cellStyle name="Nota 6 4 6 7" xfId="32052"/>
    <cellStyle name="Nota 6 4 6 8" xfId="35730"/>
    <cellStyle name="Nota 6 4 6 9" xfId="38641"/>
    <cellStyle name="Nota 6 4 7" xfId="7834"/>
    <cellStyle name="Nota 6 4 7 2" xfId="16987"/>
    <cellStyle name="Nota 6 4 7 3" xfId="23968"/>
    <cellStyle name="Nota 6 4 7 4" xfId="30812"/>
    <cellStyle name="Nota 6 4 7 5" xfId="34762"/>
    <cellStyle name="Nota 6 4 7 6" xfId="38314"/>
    <cellStyle name="Nota 6 4 7 7" xfId="40272"/>
    <cellStyle name="Nota 6 4 8" xfId="11540"/>
    <cellStyle name="Nota 6 4 9" xfId="18543"/>
    <cellStyle name="Nota 6 5" xfId="2410"/>
    <cellStyle name="Nota 6 5 10" xfId="21210"/>
    <cellStyle name="Nota 6 5 11" xfId="26176"/>
    <cellStyle name="Nota 6 5 12" xfId="10031"/>
    <cellStyle name="Nota 6 5 13" xfId="30873"/>
    <cellStyle name="Nota 6 5 14" xfId="28475"/>
    <cellStyle name="Nota 6 5 2" xfId="2810"/>
    <cellStyle name="Nota 6 5 2 2" xfId="7841"/>
    <cellStyle name="Nota 6 5 2 2 2" xfId="16994"/>
    <cellStyle name="Nota 6 5 2 2 3" xfId="23975"/>
    <cellStyle name="Nota 6 5 2 2 4" xfId="30819"/>
    <cellStyle name="Nota 6 5 2 2 5" xfId="34769"/>
    <cellStyle name="Nota 6 5 2 2 6" xfId="38321"/>
    <cellStyle name="Nota 6 5 2 2 7" xfId="40279"/>
    <cellStyle name="Nota 6 5 2 3" xfId="11964"/>
    <cellStyle name="Nota 6 5 2 4" xfId="18967"/>
    <cellStyle name="Nota 6 5 2 5" xfId="28378"/>
    <cellStyle name="Nota 6 5 2 6" xfId="26351"/>
    <cellStyle name="Nota 6 5 2 7" xfId="28215"/>
    <cellStyle name="Nota 6 5 2 8" xfId="33902"/>
    <cellStyle name="Nota 6 5 2 9" xfId="37464"/>
    <cellStyle name="Nota 6 5 3" xfId="4092"/>
    <cellStyle name="Nota 6 5 3 2" xfId="7842"/>
    <cellStyle name="Nota 6 5 3 2 2" xfId="16995"/>
    <cellStyle name="Nota 6 5 3 2 3" xfId="23976"/>
    <cellStyle name="Nota 6 5 3 2 4" xfId="30820"/>
    <cellStyle name="Nota 6 5 3 2 5" xfId="34770"/>
    <cellStyle name="Nota 6 5 3 2 6" xfId="38322"/>
    <cellStyle name="Nota 6 5 3 2 7" xfId="40280"/>
    <cellStyle name="Nota 6 5 3 3" xfId="13246"/>
    <cellStyle name="Nota 6 5 3 4" xfId="20244"/>
    <cellStyle name="Nota 6 5 3 5" xfId="21337"/>
    <cellStyle name="Nota 6 5 3 6" xfId="26650"/>
    <cellStyle name="Nota 6 5 3 7" xfId="28639"/>
    <cellStyle name="Nota 6 5 3 8" xfId="33422"/>
    <cellStyle name="Nota 6 5 3 9" xfId="37097"/>
    <cellStyle name="Nota 6 5 4" xfId="4530"/>
    <cellStyle name="Nota 6 5 4 2" xfId="7843"/>
    <cellStyle name="Nota 6 5 4 2 2" xfId="16996"/>
    <cellStyle name="Nota 6 5 4 2 3" xfId="23977"/>
    <cellStyle name="Nota 6 5 4 2 4" xfId="30821"/>
    <cellStyle name="Nota 6 5 4 2 5" xfId="34771"/>
    <cellStyle name="Nota 6 5 4 2 6" xfId="38323"/>
    <cellStyle name="Nota 6 5 4 2 7" xfId="40281"/>
    <cellStyle name="Nota 6 5 4 3" xfId="13684"/>
    <cellStyle name="Nota 6 5 4 4" xfId="20682"/>
    <cellStyle name="Nota 6 5 4 5" xfId="17534"/>
    <cellStyle name="Nota 6 5 4 6" xfId="26704"/>
    <cellStyle name="Nota 6 5 4 7" xfId="28047"/>
    <cellStyle name="Nota 6 5 4 8" xfId="9945"/>
    <cellStyle name="Nota 6 5 4 9" xfId="31596"/>
    <cellStyle name="Nota 6 5 5" xfId="4784"/>
    <cellStyle name="Nota 6 5 5 2" xfId="7844"/>
    <cellStyle name="Nota 6 5 5 2 2" xfId="16997"/>
    <cellStyle name="Nota 6 5 5 2 3" xfId="23978"/>
    <cellStyle name="Nota 6 5 5 2 4" xfId="30822"/>
    <cellStyle name="Nota 6 5 5 2 5" xfId="34772"/>
    <cellStyle name="Nota 6 5 5 2 6" xfId="38324"/>
    <cellStyle name="Nota 6 5 5 2 7" xfId="40282"/>
    <cellStyle name="Nota 6 5 5 3" xfId="13938"/>
    <cellStyle name="Nota 6 5 5 4" xfId="20936"/>
    <cellStyle name="Nota 6 5 5 5" xfId="17421"/>
    <cellStyle name="Nota 6 5 5 6" xfId="24194"/>
    <cellStyle name="Nota 6 5 5 7" xfId="28956"/>
    <cellStyle name="Nota 6 5 5 8" xfId="32135"/>
    <cellStyle name="Nota 6 5 5 9" xfId="35810"/>
    <cellStyle name="Nota 6 5 6" xfId="5030"/>
    <cellStyle name="Nota 6 5 6 2" xfId="7845"/>
    <cellStyle name="Nota 6 5 6 2 2" xfId="16998"/>
    <cellStyle name="Nota 6 5 6 2 3" xfId="23979"/>
    <cellStyle name="Nota 6 5 6 2 4" xfId="30823"/>
    <cellStyle name="Nota 6 5 6 2 5" xfId="34773"/>
    <cellStyle name="Nota 6 5 6 2 6" xfId="38325"/>
    <cellStyle name="Nota 6 5 6 2 7" xfId="40283"/>
    <cellStyle name="Nota 6 5 6 3" xfId="14184"/>
    <cellStyle name="Nota 6 5 6 4" xfId="21182"/>
    <cellStyle name="Nota 6 5 6 5" xfId="19381"/>
    <cellStyle name="Nota 6 5 6 6" xfId="24089"/>
    <cellStyle name="Nota 6 5 6 7" xfId="32076"/>
    <cellStyle name="Nota 6 5 6 8" xfId="35754"/>
    <cellStyle name="Nota 6 5 6 9" xfId="38665"/>
    <cellStyle name="Nota 6 5 7" xfId="7840"/>
    <cellStyle name="Nota 6 5 7 2" xfId="16993"/>
    <cellStyle name="Nota 6 5 7 3" xfId="23974"/>
    <cellStyle name="Nota 6 5 7 4" xfId="30818"/>
    <cellStyle name="Nota 6 5 7 5" xfId="34768"/>
    <cellStyle name="Nota 6 5 7 6" xfId="38320"/>
    <cellStyle name="Nota 6 5 7 7" xfId="40278"/>
    <cellStyle name="Nota 6 5 8" xfId="11564"/>
    <cellStyle name="Nota 6 5 9" xfId="18567"/>
    <cellStyle name="Nota 6 6" xfId="2612"/>
    <cellStyle name="Nota 6 6 10" xfId="26274"/>
    <cellStyle name="Nota 6 6 11" xfId="30027"/>
    <cellStyle name="Nota 6 6 12" xfId="31512"/>
    <cellStyle name="Nota 6 6 13" xfId="35222"/>
    <cellStyle name="Nota 6 6 2" xfId="3874"/>
    <cellStyle name="Nota 6 6 2 2" xfId="7847"/>
    <cellStyle name="Nota 6 6 2 2 2" xfId="17000"/>
    <cellStyle name="Nota 6 6 2 2 3" xfId="23981"/>
    <cellStyle name="Nota 6 6 2 2 4" xfId="30825"/>
    <cellStyle name="Nota 6 6 2 2 5" xfId="34775"/>
    <cellStyle name="Nota 6 6 2 2 6" xfId="38327"/>
    <cellStyle name="Nota 6 6 2 2 7" xfId="40285"/>
    <cellStyle name="Nota 6 6 2 3" xfId="13028"/>
    <cellStyle name="Nota 6 6 2 4" xfId="20027"/>
    <cellStyle name="Nota 6 6 2 5" xfId="10032"/>
    <cellStyle name="Nota 6 6 2 6" xfId="29190"/>
    <cellStyle name="Nota 6 6 2 7" xfId="25620"/>
    <cellStyle name="Nota 6 6 2 8" xfId="31658"/>
    <cellStyle name="Nota 6 6 2 9" xfId="35338"/>
    <cellStyle name="Nota 6 6 3" xfId="4336"/>
    <cellStyle name="Nota 6 6 3 2" xfId="7848"/>
    <cellStyle name="Nota 6 6 3 2 2" xfId="17001"/>
    <cellStyle name="Nota 6 6 3 2 3" xfId="23982"/>
    <cellStyle name="Nota 6 6 3 2 4" xfId="30826"/>
    <cellStyle name="Nota 6 6 3 2 5" xfId="34776"/>
    <cellStyle name="Nota 6 6 3 2 6" xfId="38328"/>
    <cellStyle name="Nota 6 6 3 2 7" xfId="40286"/>
    <cellStyle name="Nota 6 6 3 3" xfId="13490"/>
    <cellStyle name="Nota 6 6 3 4" xfId="20488"/>
    <cellStyle name="Nota 6 6 3 5" xfId="27665"/>
    <cellStyle name="Nota 6 6 3 6" xfId="17200"/>
    <cellStyle name="Nota 6 6 3 7" xfId="9205"/>
    <cellStyle name="Nota 6 6 3 8" xfId="25092"/>
    <cellStyle name="Nota 6 6 3 9" xfId="31600"/>
    <cellStyle name="Nota 6 6 4" xfId="4595"/>
    <cellStyle name="Nota 6 6 4 2" xfId="7849"/>
    <cellStyle name="Nota 6 6 4 2 2" xfId="17002"/>
    <cellStyle name="Nota 6 6 4 2 3" xfId="23983"/>
    <cellStyle name="Nota 6 6 4 2 4" xfId="30827"/>
    <cellStyle name="Nota 6 6 4 2 5" xfId="34777"/>
    <cellStyle name="Nota 6 6 4 2 6" xfId="38329"/>
    <cellStyle name="Nota 6 6 4 2 7" xfId="40287"/>
    <cellStyle name="Nota 6 6 4 3" xfId="13749"/>
    <cellStyle name="Nota 6 6 4 4" xfId="20747"/>
    <cellStyle name="Nota 6 6 4 5" xfId="24766"/>
    <cellStyle name="Nota 6 6 4 6" xfId="23252"/>
    <cellStyle name="Nota 6 6 4 7" xfId="17014"/>
    <cellStyle name="Nota 6 6 4 8" xfId="32218"/>
    <cellStyle name="Nota 6 6 4 9" xfId="35893"/>
    <cellStyle name="Nota 6 6 5" xfId="4844"/>
    <cellStyle name="Nota 6 6 5 2" xfId="7850"/>
    <cellStyle name="Nota 6 6 5 2 2" xfId="17003"/>
    <cellStyle name="Nota 6 6 5 2 3" xfId="23984"/>
    <cellStyle name="Nota 6 6 5 2 4" xfId="30828"/>
    <cellStyle name="Nota 6 6 5 2 5" xfId="34778"/>
    <cellStyle name="Nota 6 6 5 2 6" xfId="38330"/>
    <cellStyle name="Nota 6 6 5 2 7" xfId="40288"/>
    <cellStyle name="Nota 6 6 5 3" xfId="13998"/>
    <cellStyle name="Nota 6 6 5 4" xfId="20996"/>
    <cellStyle name="Nota 6 6 5 5" xfId="27416"/>
    <cellStyle name="Nota 6 6 5 6" xfId="22687"/>
    <cellStyle name="Nota 6 6 5 7" xfId="28909"/>
    <cellStyle name="Nota 6 6 5 8" xfId="31797"/>
    <cellStyle name="Nota 6 6 5 9" xfId="35476"/>
    <cellStyle name="Nota 6 6 6" xfId="7846"/>
    <cellStyle name="Nota 6 6 6 2" xfId="16999"/>
    <cellStyle name="Nota 6 6 6 3" xfId="23980"/>
    <cellStyle name="Nota 6 6 6 4" xfId="30824"/>
    <cellStyle name="Nota 6 6 6 5" xfId="34774"/>
    <cellStyle name="Nota 6 6 6 6" xfId="38326"/>
    <cellStyle name="Nota 6 6 6 7" xfId="40284"/>
    <cellStyle name="Nota 6 6 7" xfId="11766"/>
    <cellStyle name="Nota 6 6 8" xfId="18769"/>
    <cellStyle name="Nota 6 6 9" xfId="21367"/>
    <cellStyle name="Nota 6 7" xfId="3177"/>
    <cellStyle name="Nota 6 7 2" xfId="7851"/>
    <cellStyle name="Nota 6 7 2 2" xfId="17004"/>
    <cellStyle name="Nota 6 7 2 3" xfId="23985"/>
    <cellStyle name="Nota 6 7 2 4" xfId="30829"/>
    <cellStyle name="Nota 6 7 2 5" xfId="34779"/>
    <cellStyle name="Nota 6 7 2 6" xfId="38331"/>
    <cellStyle name="Nota 6 7 2 7" xfId="40289"/>
    <cellStyle name="Nota 6 7 3" xfId="12331"/>
    <cellStyle name="Nota 6 7 4" xfId="19334"/>
    <cellStyle name="Nota 6 7 5" xfId="28238"/>
    <cellStyle name="Nota 6 7 6" xfId="28099"/>
    <cellStyle name="Nota 6 7 7" xfId="28976"/>
    <cellStyle name="Nota 6 7 8" xfId="33725"/>
    <cellStyle name="Nota 6 7 9" xfId="37287"/>
    <cellStyle name="Nota 6 8" xfId="2976"/>
    <cellStyle name="Nota 6 8 2" xfId="7852"/>
    <cellStyle name="Nota 6 8 2 2" xfId="17005"/>
    <cellStyle name="Nota 6 8 2 3" xfId="23986"/>
    <cellStyle name="Nota 6 8 2 4" xfId="30830"/>
    <cellStyle name="Nota 6 8 2 5" xfId="34780"/>
    <cellStyle name="Nota 6 8 2 6" xfId="38332"/>
    <cellStyle name="Nota 6 8 2 7" xfId="40290"/>
    <cellStyle name="Nota 6 8 3" xfId="12130"/>
    <cellStyle name="Nota 6 8 4" xfId="19133"/>
    <cellStyle name="Nota 6 8 5" xfId="18064"/>
    <cellStyle name="Nota 6 8 6" xfId="25419"/>
    <cellStyle name="Nota 6 8 7" xfId="25911"/>
    <cellStyle name="Nota 6 8 8" xfId="33807"/>
    <cellStyle name="Nota 6 8 9" xfId="37369"/>
    <cellStyle name="Nota 6 9" xfId="3039"/>
    <cellStyle name="Nota 6 9 2" xfId="7853"/>
    <cellStyle name="Nota 6 9 2 2" xfId="17006"/>
    <cellStyle name="Nota 6 9 2 3" xfId="23987"/>
    <cellStyle name="Nota 6 9 2 4" xfId="30831"/>
    <cellStyle name="Nota 6 9 2 5" xfId="34781"/>
    <cellStyle name="Nota 6 9 2 6" xfId="38333"/>
    <cellStyle name="Nota 6 9 2 7" xfId="40291"/>
    <cellStyle name="Nota 6 9 3" xfId="12193"/>
    <cellStyle name="Nota 6 9 4" xfId="19196"/>
    <cellStyle name="Nota 6 9 5" xfId="22738"/>
    <cellStyle name="Nota 6 9 6" xfId="25306"/>
    <cellStyle name="Nota 6 9 7" xfId="18218"/>
    <cellStyle name="Nota 6 9 8" xfId="33792"/>
    <cellStyle name="Nota 6 9 9" xfId="37354"/>
    <cellStyle name="Nota 7" xfId="9138"/>
    <cellStyle name="Nota 7 2" xfId="18269"/>
    <cellStyle name="Nota 7 3" xfId="25255"/>
    <cellStyle name="Nota 7 4" xfId="25494"/>
    <cellStyle name="Nota 7 5" xfId="35559"/>
    <cellStyle name="Nota 7 6" xfId="38478"/>
    <cellStyle name="Nota 8" xfId="9139"/>
    <cellStyle name="Nota 8 2" xfId="18270"/>
    <cellStyle name="Nota 8 3" xfId="25256"/>
    <cellStyle name="Nota 8 4" xfId="24133"/>
    <cellStyle name="Nota 8 5" xfId="35560"/>
    <cellStyle name="Nota 8 6" xfId="38479"/>
    <cellStyle name="Nota 9" xfId="9140"/>
    <cellStyle name="Nota 9 2" xfId="18271"/>
    <cellStyle name="Nota 9 3" xfId="25257"/>
    <cellStyle name="Nota 9 4" xfId="18062"/>
    <cellStyle name="Nota 9 5" xfId="35561"/>
    <cellStyle name="Nota 9 6" xfId="38480"/>
    <cellStyle name="Porcentagem" xfId="1" builtinId="5"/>
    <cellStyle name="Porcentagem 10" xfId="122"/>
    <cellStyle name="Porcentagem 10 2" xfId="752"/>
    <cellStyle name="Porcentagem 10 2 2" xfId="753"/>
    <cellStyle name="Porcentagem 10 3" xfId="1483"/>
    <cellStyle name="Porcentagem 10 4" xfId="5052"/>
    <cellStyle name="Porcentagem 10 4 2" xfId="7855"/>
    <cellStyle name="Porcentagem 10 4 3" xfId="14206"/>
    <cellStyle name="Porcentagem 10 5" xfId="7854"/>
    <cellStyle name="Porcentagem 10 6" xfId="9280"/>
    <cellStyle name="Porcentagem 11" xfId="754"/>
    <cellStyle name="Porcentagem 11 10" xfId="9911"/>
    <cellStyle name="Porcentagem 11 2" xfId="755"/>
    <cellStyle name="Porcentagem 11 2 2" xfId="756"/>
    <cellStyle name="Porcentagem 11 2 2 2" xfId="757"/>
    <cellStyle name="Porcentagem 11 2 2 2 2" xfId="2043"/>
    <cellStyle name="Porcentagem 11 2 2 2 2 2" xfId="7860"/>
    <cellStyle name="Porcentagem 11 2 2 2 2 3" xfId="11197"/>
    <cellStyle name="Porcentagem 11 2 2 2 3" xfId="3531"/>
    <cellStyle name="Porcentagem 11 2 2 2 3 2" xfId="7861"/>
    <cellStyle name="Porcentagem 11 2 2 2 3 3" xfId="12685"/>
    <cellStyle name="Porcentagem 11 2 2 2 4" xfId="1487"/>
    <cellStyle name="Porcentagem 11 2 2 2 4 2" xfId="7862"/>
    <cellStyle name="Porcentagem 11 2 2 2 4 3" xfId="10641"/>
    <cellStyle name="Porcentagem 11 2 2 2 5" xfId="7859"/>
    <cellStyle name="Porcentagem 11 2 2 2 6" xfId="9914"/>
    <cellStyle name="Porcentagem 11 2 2 3" xfId="2042"/>
    <cellStyle name="Porcentagem 11 2 2 3 2" xfId="7863"/>
    <cellStyle name="Porcentagem 11 2 2 3 3" xfId="11196"/>
    <cellStyle name="Porcentagem 11 2 2 4" xfId="3530"/>
    <cellStyle name="Porcentagem 11 2 2 4 2" xfId="7864"/>
    <cellStyle name="Porcentagem 11 2 2 4 3" xfId="12684"/>
    <cellStyle name="Porcentagem 11 2 2 5" xfId="1486"/>
    <cellStyle name="Porcentagem 11 2 2 5 2" xfId="7865"/>
    <cellStyle name="Porcentagem 11 2 2 5 3" xfId="10640"/>
    <cellStyle name="Porcentagem 11 2 2 6" xfId="7858"/>
    <cellStyle name="Porcentagem 11 2 2 7" xfId="9913"/>
    <cellStyle name="Porcentagem 11 2 3" xfId="758"/>
    <cellStyle name="Porcentagem 11 2 3 2" xfId="2044"/>
    <cellStyle name="Porcentagem 11 2 3 2 2" xfId="7867"/>
    <cellStyle name="Porcentagem 11 2 3 2 3" xfId="11198"/>
    <cellStyle name="Porcentagem 11 2 3 3" xfId="3532"/>
    <cellStyle name="Porcentagem 11 2 3 3 2" xfId="7868"/>
    <cellStyle name="Porcentagem 11 2 3 3 3" xfId="12686"/>
    <cellStyle name="Porcentagem 11 2 3 4" xfId="1488"/>
    <cellStyle name="Porcentagem 11 2 3 4 2" xfId="7869"/>
    <cellStyle name="Porcentagem 11 2 3 4 3" xfId="10642"/>
    <cellStyle name="Porcentagem 11 2 3 5" xfId="7866"/>
    <cellStyle name="Porcentagem 11 2 3 6" xfId="9915"/>
    <cellStyle name="Porcentagem 11 2 4" xfId="759"/>
    <cellStyle name="Porcentagem 11 2 5" xfId="2041"/>
    <cellStyle name="Porcentagem 11 2 5 2" xfId="7870"/>
    <cellStyle name="Porcentagem 11 2 5 3" xfId="11195"/>
    <cellStyle name="Porcentagem 11 2 6" xfId="3529"/>
    <cellStyle name="Porcentagem 11 2 6 2" xfId="7871"/>
    <cellStyle name="Porcentagem 11 2 6 3" xfId="12683"/>
    <cellStyle name="Porcentagem 11 2 7" xfId="1485"/>
    <cellStyle name="Porcentagem 11 2 7 2" xfId="7872"/>
    <cellStyle name="Porcentagem 11 2 7 3" xfId="10639"/>
    <cellStyle name="Porcentagem 11 2 8" xfId="7857"/>
    <cellStyle name="Porcentagem 11 2 9" xfId="9912"/>
    <cellStyle name="Porcentagem 11 3" xfId="760"/>
    <cellStyle name="Porcentagem 11 3 2" xfId="761"/>
    <cellStyle name="Porcentagem 11 3 2 2" xfId="2047"/>
    <cellStyle name="Porcentagem 11 3 2 2 2" xfId="7875"/>
    <cellStyle name="Porcentagem 11 3 2 2 3" xfId="11201"/>
    <cellStyle name="Porcentagem 11 3 2 3" xfId="3534"/>
    <cellStyle name="Porcentagem 11 3 2 3 2" xfId="7876"/>
    <cellStyle name="Porcentagem 11 3 2 3 3" xfId="12688"/>
    <cellStyle name="Porcentagem 11 3 2 4" xfId="1490"/>
    <cellStyle name="Porcentagem 11 3 2 4 2" xfId="7877"/>
    <cellStyle name="Porcentagem 11 3 2 4 3" xfId="10644"/>
    <cellStyle name="Porcentagem 11 3 2 5" xfId="7874"/>
    <cellStyle name="Porcentagem 11 3 2 6" xfId="9918"/>
    <cellStyle name="Porcentagem 11 3 3" xfId="2046"/>
    <cellStyle name="Porcentagem 11 3 3 2" xfId="7878"/>
    <cellStyle name="Porcentagem 11 3 3 3" xfId="11200"/>
    <cellStyle name="Porcentagem 11 3 4" xfId="3533"/>
    <cellStyle name="Porcentagem 11 3 4 2" xfId="7879"/>
    <cellStyle name="Porcentagem 11 3 4 3" xfId="12687"/>
    <cellStyle name="Porcentagem 11 3 5" xfId="1489"/>
    <cellStyle name="Porcentagem 11 3 5 2" xfId="7880"/>
    <cellStyle name="Porcentagem 11 3 5 3" xfId="10643"/>
    <cellStyle name="Porcentagem 11 3 6" xfId="7873"/>
    <cellStyle name="Porcentagem 11 3 7" xfId="9917"/>
    <cellStyle name="Porcentagem 11 4" xfId="762"/>
    <cellStyle name="Porcentagem 11 4 2" xfId="2048"/>
    <cellStyle name="Porcentagem 11 4 2 2" xfId="7882"/>
    <cellStyle name="Porcentagem 11 4 2 3" xfId="11202"/>
    <cellStyle name="Porcentagem 11 4 3" xfId="3535"/>
    <cellStyle name="Porcentagem 11 4 3 2" xfId="7883"/>
    <cellStyle name="Porcentagem 11 4 3 3" xfId="12689"/>
    <cellStyle name="Porcentagem 11 4 4" xfId="1491"/>
    <cellStyle name="Porcentagem 11 4 4 2" xfId="7884"/>
    <cellStyle name="Porcentagem 11 4 4 3" xfId="10645"/>
    <cellStyle name="Porcentagem 11 4 5" xfId="7881"/>
    <cellStyle name="Porcentagem 11 4 6" xfId="9919"/>
    <cellStyle name="Porcentagem 11 5" xfId="763"/>
    <cellStyle name="Porcentagem 11 6" xfId="2040"/>
    <cellStyle name="Porcentagem 11 6 2" xfId="7885"/>
    <cellStyle name="Porcentagem 11 6 3" xfId="11194"/>
    <cellStyle name="Porcentagem 11 7" xfId="3528"/>
    <cellStyle name="Porcentagem 11 7 2" xfId="7886"/>
    <cellStyle name="Porcentagem 11 7 3" xfId="12682"/>
    <cellStyle name="Porcentagem 11 8" xfId="1484"/>
    <cellStyle name="Porcentagem 11 8 2" xfId="7887"/>
    <cellStyle name="Porcentagem 11 8 3" xfId="10638"/>
    <cellStyle name="Porcentagem 11 9" xfId="7856"/>
    <cellStyle name="Porcentagem 12" xfId="764"/>
    <cellStyle name="Porcentagem 12 2" xfId="765"/>
    <cellStyle name="Porcentagem 13" xfId="766"/>
    <cellStyle name="Porcentagem 14" xfId="767"/>
    <cellStyle name="Porcentagem 15" xfId="1114"/>
    <cellStyle name="Porcentagem 15 2" xfId="3915"/>
    <cellStyle name="Porcentagem 15 2 2" xfId="7889"/>
    <cellStyle name="Porcentagem 15 2 3" xfId="13069"/>
    <cellStyle name="Porcentagem 15 3" xfId="2233"/>
    <cellStyle name="Porcentagem 15 3 2" xfId="7890"/>
    <cellStyle name="Porcentagem 15 3 3" xfId="11387"/>
    <cellStyle name="Porcentagem 15 4" xfId="7888"/>
    <cellStyle name="Porcentagem 16" xfId="9113"/>
    <cellStyle name="Porcentagem 16 2" xfId="9141"/>
    <cellStyle name="Porcentagem 16 3" xfId="9142"/>
    <cellStyle name="Porcentagem 2" xfId="4"/>
    <cellStyle name="Porcentagem 2 10" xfId="123"/>
    <cellStyle name="Porcentagem 2 10 2" xfId="768"/>
    <cellStyle name="Porcentagem 2 10 3" xfId="1168"/>
    <cellStyle name="Porcentagem 2 10 3 2" xfId="3902"/>
    <cellStyle name="Porcentagem 2 10 3 2 2" xfId="7892"/>
    <cellStyle name="Porcentagem 2 10 3 2 3" xfId="13056"/>
    <cellStyle name="Porcentagem 2 10 3 3" xfId="2208"/>
    <cellStyle name="Porcentagem 2 10 3 3 2" xfId="7893"/>
    <cellStyle name="Porcentagem 2 10 3 3 3" xfId="11362"/>
    <cellStyle name="Porcentagem 2 10 3 4" xfId="7891"/>
    <cellStyle name="Porcentagem 2 10 3 5" xfId="10322"/>
    <cellStyle name="Porcentagem 2 10 3 6" xfId="40309"/>
    <cellStyle name="Porcentagem 2 10 4" xfId="2051"/>
    <cellStyle name="Porcentagem 2 10 5" xfId="1610"/>
    <cellStyle name="Porcentagem 2 10 5 2" xfId="7894"/>
    <cellStyle name="Porcentagem 2 10 5 3" xfId="10764"/>
    <cellStyle name="Porcentagem 2 11" xfId="769"/>
    <cellStyle name="Porcentagem 2 12" xfId="770"/>
    <cellStyle name="Porcentagem 2 13" xfId="771"/>
    <cellStyle name="Porcentagem 2 13 2" xfId="772"/>
    <cellStyle name="Porcentagem 2 13 2 2" xfId="2053"/>
    <cellStyle name="Porcentagem 2 13 2 2 2" xfId="7897"/>
    <cellStyle name="Porcentagem 2 13 2 2 3" xfId="11207"/>
    <cellStyle name="Porcentagem 2 13 2 3" xfId="3537"/>
    <cellStyle name="Porcentagem 2 13 2 3 2" xfId="7898"/>
    <cellStyle name="Porcentagem 2 13 2 3 3" xfId="12691"/>
    <cellStyle name="Porcentagem 2 13 2 4" xfId="1494"/>
    <cellStyle name="Porcentagem 2 13 2 4 2" xfId="7899"/>
    <cellStyle name="Porcentagem 2 13 2 4 3" xfId="10648"/>
    <cellStyle name="Porcentagem 2 13 2 5" xfId="7896"/>
    <cellStyle name="Porcentagem 2 13 2 6" xfId="9928"/>
    <cellStyle name="Porcentagem 2 13 3" xfId="2052"/>
    <cellStyle name="Porcentagem 2 13 3 2" xfId="7900"/>
    <cellStyle name="Porcentagem 2 13 3 3" xfId="11206"/>
    <cellStyle name="Porcentagem 2 13 4" xfId="3536"/>
    <cellStyle name="Porcentagem 2 13 4 2" xfId="7901"/>
    <cellStyle name="Porcentagem 2 13 4 3" xfId="12690"/>
    <cellStyle name="Porcentagem 2 13 5" xfId="1493"/>
    <cellStyle name="Porcentagem 2 13 5 2" xfId="7902"/>
    <cellStyle name="Porcentagem 2 13 5 3" xfId="10647"/>
    <cellStyle name="Porcentagem 2 13 6" xfId="7895"/>
    <cellStyle name="Porcentagem 2 13 7" xfId="9927"/>
    <cellStyle name="Porcentagem 2 14" xfId="773"/>
    <cellStyle name="Porcentagem 2 15" xfId="774"/>
    <cellStyle name="Porcentagem 2 15 2" xfId="2054"/>
    <cellStyle name="Porcentagem 2 15 2 2" xfId="7904"/>
    <cellStyle name="Porcentagem 2 15 2 3" xfId="11208"/>
    <cellStyle name="Porcentagem 2 15 3" xfId="3538"/>
    <cellStyle name="Porcentagem 2 15 3 2" xfId="7905"/>
    <cellStyle name="Porcentagem 2 15 3 3" xfId="12692"/>
    <cellStyle name="Porcentagem 2 15 4" xfId="1495"/>
    <cellStyle name="Porcentagem 2 15 4 2" xfId="7906"/>
    <cellStyle name="Porcentagem 2 15 4 3" xfId="10649"/>
    <cellStyle name="Porcentagem 2 15 5" xfId="7903"/>
    <cellStyle name="Porcentagem 2 15 6" xfId="9930"/>
    <cellStyle name="Porcentagem 2 16" xfId="775"/>
    <cellStyle name="Porcentagem 2 16 2" xfId="2055"/>
    <cellStyle name="Porcentagem 2 16 2 2" xfId="7908"/>
    <cellStyle name="Porcentagem 2 16 2 3" xfId="11209"/>
    <cellStyle name="Porcentagem 2 16 3" xfId="3539"/>
    <cellStyle name="Porcentagem 2 16 3 2" xfId="7909"/>
    <cellStyle name="Porcentagem 2 16 3 3" xfId="12693"/>
    <cellStyle name="Porcentagem 2 16 4" xfId="1496"/>
    <cellStyle name="Porcentagem 2 16 4 2" xfId="7910"/>
    <cellStyle name="Porcentagem 2 16 4 3" xfId="10650"/>
    <cellStyle name="Porcentagem 2 16 5" xfId="7907"/>
    <cellStyle name="Porcentagem 2 16 6" xfId="9931"/>
    <cellStyle name="Porcentagem 2 17" xfId="1119"/>
    <cellStyle name="Porcentagem 2 17 2" xfId="3880"/>
    <cellStyle name="Porcentagem 2 17 2 2" xfId="7912"/>
    <cellStyle name="Porcentagem 2 17 2 3" xfId="13034"/>
    <cellStyle name="Porcentagem 2 17 3" xfId="2186"/>
    <cellStyle name="Porcentagem 2 17 3 2" xfId="7913"/>
    <cellStyle name="Porcentagem 2 17 3 3" xfId="11340"/>
    <cellStyle name="Porcentagem 2 17 4" xfId="7911"/>
    <cellStyle name="Porcentagem 2 17 5" xfId="10273"/>
    <cellStyle name="Porcentagem 2 18" xfId="1196"/>
    <cellStyle name="Porcentagem 2 18 2" xfId="3203"/>
    <cellStyle name="Porcentagem 2 18 2 2" xfId="7915"/>
    <cellStyle name="Porcentagem 2 18 2 3" xfId="12357"/>
    <cellStyle name="Porcentagem 2 18 3" xfId="7914"/>
    <cellStyle name="Porcentagem 2 18 4" xfId="10350"/>
    <cellStyle name="Porcentagem 2 19" xfId="1492"/>
    <cellStyle name="Porcentagem 2 19 2" xfId="7916"/>
    <cellStyle name="Porcentagem 2 19 3" xfId="10646"/>
    <cellStyle name="Porcentagem 2 2" xfId="124"/>
    <cellStyle name="Porcentagem 2 2 2" xfId="776"/>
    <cellStyle name="Porcentagem 2 2 2 2" xfId="777"/>
    <cellStyle name="Porcentagem 2 2 3" xfId="778"/>
    <cellStyle name="Porcentagem 2 2 4" xfId="779"/>
    <cellStyle name="Porcentagem 2 2 5" xfId="780"/>
    <cellStyle name="Porcentagem 2 3" xfId="125"/>
    <cellStyle name="Porcentagem 2 3 2" xfId="781"/>
    <cellStyle name="Porcentagem 2 3 2 2" xfId="782"/>
    <cellStyle name="Porcentagem 2 3 3" xfId="783"/>
    <cellStyle name="Porcentagem 2 3 4" xfId="784"/>
    <cellStyle name="Porcentagem 2 3 5" xfId="785"/>
    <cellStyle name="Porcentagem 2 4" xfId="126"/>
    <cellStyle name="Porcentagem 2 4 2" xfId="127"/>
    <cellStyle name="Porcentagem 2 4 2 2" xfId="786"/>
    <cellStyle name="Porcentagem 2 4 2 2 2" xfId="787"/>
    <cellStyle name="Porcentagem 2 4 2 3" xfId="788"/>
    <cellStyle name="Porcentagem 2 4 3" xfId="789"/>
    <cellStyle name="Porcentagem 2 5" xfId="128"/>
    <cellStyle name="Porcentagem 2 5 2" xfId="790"/>
    <cellStyle name="Porcentagem 2 6" xfId="129"/>
    <cellStyle name="Porcentagem 2 6 2" xfId="791"/>
    <cellStyle name="Porcentagem 2 7" xfId="130"/>
    <cellStyle name="Porcentagem 2 7 2" xfId="792"/>
    <cellStyle name="Porcentagem 2 8" xfId="131"/>
    <cellStyle name="Porcentagem 2 8 2" xfId="793"/>
    <cellStyle name="Porcentagem 2 9" xfId="132"/>
    <cellStyle name="Porcentagem 2 9 2" xfId="794"/>
    <cellStyle name="Porcentagem 3" xfId="5"/>
    <cellStyle name="Porcentagem 3 2" xfId="133"/>
    <cellStyle name="Porcentagem 3 2 2" xfId="795"/>
    <cellStyle name="Porcentagem 3 3" xfId="1193"/>
    <cellStyle name="Porcentagem 3 4" xfId="9143"/>
    <cellStyle name="Porcentagem 4" xfId="9"/>
    <cellStyle name="Porcentagem 4 2" xfId="134"/>
    <cellStyle name="Porcentagem 4 2 2" xfId="796"/>
    <cellStyle name="Porcentagem 4 2 3" xfId="797"/>
    <cellStyle name="Porcentagem 4 3" xfId="135"/>
    <cellStyle name="Porcentagem 4 4" xfId="136"/>
    <cellStyle name="Porcentagem 4 4 2" xfId="1497"/>
    <cellStyle name="Porcentagem 4 4 3" xfId="7917"/>
    <cellStyle name="Porcentagem 4 5" xfId="137"/>
    <cellStyle name="Porcentagem 4 5 2" xfId="7918"/>
    <cellStyle name="Porcentagem 5" xfId="138"/>
    <cellStyle name="Porcentagem 5 2" xfId="139"/>
    <cellStyle name="Porcentagem 5 2 2" xfId="9144"/>
    <cellStyle name="Porcentagem 5 3" xfId="9145"/>
    <cellStyle name="Porcentagem 6" xfId="140"/>
    <cellStyle name="Porcentagem 6 2" xfId="141"/>
    <cellStyle name="Porcentagem 6 2 2" xfId="142"/>
    <cellStyle name="Porcentagem 6 2 2 2" xfId="143"/>
    <cellStyle name="Porcentagem 6 2 2 2 2" xfId="798"/>
    <cellStyle name="Porcentagem 6 2 2 3" xfId="799"/>
    <cellStyle name="Porcentagem 6 2 2 4" xfId="800"/>
    <cellStyle name="Porcentagem 6 2 3" xfId="801"/>
    <cellStyle name="Porcentagem 6 3" xfId="144"/>
    <cellStyle name="Porcentagem 6 3 2" xfId="802"/>
    <cellStyle name="Porcentagem 6 3 2 2" xfId="803"/>
    <cellStyle name="Porcentagem 6 3 2 2 2" xfId="804"/>
    <cellStyle name="Porcentagem 6 3 2 2 2 2" xfId="805"/>
    <cellStyle name="Porcentagem 6 3 2 2 2 2 2" xfId="2060"/>
    <cellStyle name="Porcentagem 6 3 2 2 2 2 2 2" xfId="7922"/>
    <cellStyle name="Porcentagem 6 3 2 2 2 2 2 3" xfId="11214"/>
    <cellStyle name="Porcentagem 6 3 2 2 2 2 3" xfId="3542"/>
    <cellStyle name="Porcentagem 6 3 2 2 2 2 3 2" xfId="7923"/>
    <cellStyle name="Porcentagem 6 3 2 2 2 2 3 3" xfId="12696"/>
    <cellStyle name="Porcentagem 6 3 2 2 2 2 4" xfId="1500"/>
    <cellStyle name="Porcentagem 6 3 2 2 2 2 4 2" xfId="7924"/>
    <cellStyle name="Porcentagem 6 3 2 2 2 2 4 3" xfId="10654"/>
    <cellStyle name="Porcentagem 6 3 2 2 2 2 5" xfId="7921"/>
    <cellStyle name="Porcentagem 6 3 2 2 2 2 6" xfId="9960"/>
    <cellStyle name="Porcentagem 6 3 2 2 2 3" xfId="2059"/>
    <cellStyle name="Porcentagem 6 3 2 2 2 3 2" xfId="7925"/>
    <cellStyle name="Porcentagem 6 3 2 2 2 3 3" xfId="11213"/>
    <cellStyle name="Porcentagem 6 3 2 2 2 4" xfId="3541"/>
    <cellStyle name="Porcentagem 6 3 2 2 2 4 2" xfId="7926"/>
    <cellStyle name="Porcentagem 6 3 2 2 2 4 3" xfId="12695"/>
    <cellStyle name="Porcentagem 6 3 2 2 2 5" xfId="1499"/>
    <cellStyle name="Porcentagem 6 3 2 2 2 5 2" xfId="7927"/>
    <cellStyle name="Porcentagem 6 3 2 2 2 5 3" xfId="10653"/>
    <cellStyle name="Porcentagem 6 3 2 2 2 6" xfId="7920"/>
    <cellStyle name="Porcentagem 6 3 2 2 2 7" xfId="9959"/>
    <cellStyle name="Porcentagem 6 3 2 2 3" xfId="806"/>
    <cellStyle name="Porcentagem 6 3 2 2 3 2" xfId="2061"/>
    <cellStyle name="Porcentagem 6 3 2 2 3 2 2" xfId="7929"/>
    <cellStyle name="Porcentagem 6 3 2 2 3 2 3" xfId="11215"/>
    <cellStyle name="Porcentagem 6 3 2 2 3 3" xfId="3543"/>
    <cellStyle name="Porcentagem 6 3 2 2 3 3 2" xfId="7930"/>
    <cellStyle name="Porcentagem 6 3 2 2 3 3 3" xfId="12697"/>
    <cellStyle name="Porcentagem 6 3 2 2 3 4" xfId="1501"/>
    <cellStyle name="Porcentagem 6 3 2 2 3 4 2" xfId="7931"/>
    <cellStyle name="Porcentagem 6 3 2 2 3 4 3" xfId="10655"/>
    <cellStyle name="Porcentagem 6 3 2 2 3 5" xfId="7928"/>
    <cellStyle name="Porcentagem 6 3 2 2 3 6" xfId="9961"/>
    <cellStyle name="Porcentagem 6 3 2 2 4" xfId="2058"/>
    <cellStyle name="Porcentagem 6 3 2 2 4 2" xfId="7932"/>
    <cellStyle name="Porcentagem 6 3 2 2 4 3" xfId="11212"/>
    <cellStyle name="Porcentagem 6 3 2 2 5" xfId="3540"/>
    <cellStyle name="Porcentagem 6 3 2 2 5 2" xfId="7933"/>
    <cellStyle name="Porcentagem 6 3 2 2 5 3" xfId="12694"/>
    <cellStyle name="Porcentagem 6 3 2 2 6" xfId="1498"/>
    <cellStyle name="Porcentagem 6 3 2 2 6 2" xfId="7934"/>
    <cellStyle name="Porcentagem 6 3 2 2 6 3" xfId="10652"/>
    <cellStyle name="Porcentagem 6 3 2 2 7" xfId="7919"/>
    <cellStyle name="Porcentagem 6 3 2 2 8" xfId="9958"/>
    <cellStyle name="Porcentagem 6 3 2 3" xfId="807"/>
    <cellStyle name="Porcentagem 6 3 2 3 2" xfId="808"/>
    <cellStyle name="Porcentagem 6 3 2 3 2 2" xfId="809"/>
    <cellStyle name="Porcentagem 6 3 2 3 2 2 2" xfId="2064"/>
    <cellStyle name="Porcentagem 6 3 2 3 2 2 2 2" xfId="7938"/>
    <cellStyle name="Porcentagem 6 3 2 3 2 2 2 3" xfId="11218"/>
    <cellStyle name="Porcentagem 6 3 2 3 2 2 3" xfId="3546"/>
    <cellStyle name="Porcentagem 6 3 2 3 2 2 3 2" xfId="7939"/>
    <cellStyle name="Porcentagem 6 3 2 3 2 2 3 3" xfId="12700"/>
    <cellStyle name="Porcentagem 6 3 2 3 2 2 4" xfId="1504"/>
    <cellStyle name="Porcentagem 6 3 2 3 2 2 4 2" xfId="7940"/>
    <cellStyle name="Porcentagem 6 3 2 3 2 2 4 3" xfId="10658"/>
    <cellStyle name="Porcentagem 6 3 2 3 2 2 5" xfId="7937"/>
    <cellStyle name="Porcentagem 6 3 2 3 2 2 6" xfId="9964"/>
    <cellStyle name="Porcentagem 6 3 2 3 2 3" xfId="2063"/>
    <cellStyle name="Porcentagem 6 3 2 3 2 3 2" xfId="7941"/>
    <cellStyle name="Porcentagem 6 3 2 3 2 3 3" xfId="11217"/>
    <cellStyle name="Porcentagem 6 3 2 3 2 4" xfId="3545"/>
    <cellStyle name="Porcentagem 6 3 2 3 2 4 2" xfId="7942"/>
    <cellStyle name="Porcentagem 6 3 2 3 2 4 3" xfId="12699"/>
    <cellStyle name="Porcentagem 6 3 2 3 2 5" xfId="1503"/>
    <cellStyle name="Porcentagem 6 3 2 3 2 5 2" xfId="7943"/>
    <cellStyle name="Porcentagem 6 3 2 3 2 5 3" xfId="10657"/>
    <cellStyle name="Porcentagem 6 3 2 3 2 6" xfId="7936"/>
    <cellStyle name="Porcentagem 6 3 2 3 2 7" xfId="9963"/>
    <cellStyle name="Porcentagem 6 3 2 3 3" xfId="810"/>
    <cellStyle name="Porcentagem 6 3 2 3 3 2" xfId="2065"/>
    <cellStyle name="Porcentagem 6 3 2 3 3 2 2" xfId="7945"/>
    <cellStyle name="Porcentagem 6 3 2 3 3 2 3" xfId="11219"/>
    <cellStyle name="Porcentagem 6 3 2 3 3 3" xfId="3547"/>
    <cellStyle name="Porcentagem 6 3 2 3 3 3 2" xfId="7946"/>
    <cellStyle name="Porcentagem 6 3 2 3 3 3 3" xfId="12701"/>
    <cellStyle name="Porcentagem 6 3 2 3 3 4" xfId="1505"/>
    <cellStyle name="Porcentagem 6 3 2 3 3 4 2" xfId="7947"/>
    <cellStyle name="Porcentagem 6 3 2 3 3 4 3" xfId="10659"/>
    <cellStyle name="Porcentagem 6 3 2 3 3 5" xfId="7944"/>
    <cellStyle name="Porcentagem 6 3 2 3 3 6" xfId="9965"/>
    <cellStyle name="Porcentagem 6 3 2 3 4" xfId="2062"/>
    <cellStyle name="Porcentagem 6 3 2 3 4 2" xfId="7948"/>
    <cellStyle name="Porcentagem 6 3 2 3 4 3" xfId="11216"/>
    <cellStyle name="Porcentagem 6 3 2 3 5" xfId="3544"/>
    <cellStyle name="Porcentagem 6 3 2 3 5 2" xfId="7949"/>
    <cellStyle name="Porcentagem 6 3 2 3 5 3" xfId="12698"/>
    <cellStyle name="Porcentagem 6 3 2 3 6" xfId="1502"/>
    <cellStyle name="Porcentagem 6 3 2 3 6 2" xfId="7950"/>
    <cellStyle name="Porcentagem 6 3 2 3 6 3" xfId="10656"/>
    <cellStyle name="Porcentagem 6 3 2 3 7" xfId="7935"/>
    <cellStyle name="Porcentagem 6 3 2 3 8" xfId="9962"/>
    <cellStyle name="Porcentagem 6 3 3" xfId="811"/>
    <cellStyle name="Porcentagem 6 4" xfId="145"/>
    <cellStyle name="Porcentagem 6 5" xfId="812"/>
    <cellStyle name="Porcentagem 6 5 2" xfId="813"/>
    <cellStyle name="Porcentagem 6 6" xfId="814"/>
    <cellStyle name="Porcentagem 7" xfId="146"/>
    <cellStyle name="Porcentagem 7 2" xfId="815"/>
    <cellStyle name="Porcentagem 7 3" xfId="816"/>
    <cellStyle name="Porcentagem 8" xfId="147"/>
    <cellStyle name="Porcentagem 8 2" xfId="148"/>
    <cellStyle name="Porcentagem 8 2 10" xfId="1691"/>
    <cellStyle name="Porcentagem 8 2 10 2" xfId="3668"/>
    <cellStyle name="Porcentagem 8 2 10 2 2" xfId="7952"/>
    <cellStyle name="Porcentagem 8 2 10 2 3" xfId="12822"/>
    <cellStyle name="Porcentagem 8 2 10 3" xfId="7951"/>
    <cellStyle name="Porcentagem 8 2 10 4" xfId="10845"/>
    <cellStyle name="Porcentagem 8 2 11" xfId="3212"/>
    <cellStyle name="Porcentagem 8 2 11 2" xfId="7953"/>
    <cellStyle name="Porcentagem 8 2 11 3" xfId="12366"/>
    <cellStyle name="Porcentagem 8 2 12" xfId="1506"/>
    <cellStyle name="Porcentagem 8 2 12 2" xfId="7954"/>
    <cellStyle name="Porcentagem 8 2 12 3" xfId="10660"/>
    <cellStyle name="Porcentagem 8 2 2" xfId="213"/>
    <cellStyle name="Porcentagem 8 2 2 10" xfId="3217"/>
    <cellStyle name="Porcentagem 8 2 2 10 2" xfId="7956"/>
    <cellStyle name="Porcentagem 8 2 2 10 3" xfId="12371"/>
    <cellStyle name="Porcentagem 8 2 2 11" xfId="1507"/>
    <cellStyle name="Porcentagem 8 2 2 11 2" xfId="7957"/>
    <cellStyle name="Porcentagem 8 2 2 11 3" xfId="10661"/>
    <cellStyle name="Porcentagem 8 2 2 12" xfId="7955"/>
    <cellStyle name="Porcentagem 8 2 2 13" xfId="9371"/>
    <cellStyle name="Porcentagem 8 2 2 2" xfId="817"/>
    <cellStyle name="Porcentagem 8 2 2 2 2" xfId="818"/>
    <cellStyle name="Porcentagem 8 2 2 2 2 2" xfId="819"/>
    <cellStyle name="Porcentagem 8 2 2 2 2 2 2" xfId="2069"/>
    <cellStyle name="Porcentagem 8 2 2 2 2 2 2 2" xfId="7961"/>
    <cellStyle name="Porcentagem 8 2 2 2 2 2 2 3" xfId="11223"/>
    <cellStyle name="Porcentagem 8 2 2 2 2 2 3" xfId="3550"/>
    <cellStyle name="Porcentagem 8 2 2 2 2 2 3 2" xfId="7962"/>
    <cellStyle name="Porcentagem 8 2 2 2 2 2 3 3" xfId="12704"/>
    <cellStyle name="Porcentagem 8 2 2 2 2 2 4" xfId="1510"/>
    <cellStyle name="Porcentagem 8 2 2 2 2 2 4 2" xfId="7963"/>
    <cellStyle name="Porcentagem 8 2 2 2 2 2 4 3" xfId="10664"/>
    <cellStyle name="Porcentagem 8 2 2 2 2 2 5" xfId="7960"/>
    <cellStyle name="Porcentagem 8 2 2 2 2 2 6" xfId="9974"/>
    <cellStyle name="Porcentagem 8 2 2 2 2 3" xfId="2068"/>
    <cellStyle name="Porcentagem 8 2 2 2 2 3 2" xfId="7964"/>
    <cellStyle name="Porcentagem 8 2 2 2 2 3 3" xfId="11222"/>
    <cellStyle name="Porcentagem 8 2 2 2 2 4" xfId="3549"/>
    <cellStyle name="Porcentagem 8 2 2 2 2 4 2" xfId="7965"/>
    <cellStyle name="Porcentagem 8 2 2 2 2 4 3" xfId="12703"/>
    <cellStyle name="Porcentagem 8 2 2 2 2 5" xfId="1509"/>
    <cellStyle name="Porcentagem 8 2 2 2 2 5 2" xfId="7966"/>
    <cellStyle name="Porcentagem 8 2 2 2 2 5 3" xfId="10663"/>
    <cellStyle name="Porcentagem 8 2 2 2 2 6" xfId="7959"/>
    <cellStyle name="Porcentagem 8 2 2 2 2 7" xfId="9973"/>
    <cellStyle name="Porcentagem 8 2 2 2 3" xfId="820"/>
    <cellStyle name="Porcentagem 8 2 2 2 3 2" xfId="2070"/>
    <cellStyle name="Porcentagem 8 2 2 2 3 2 2" xfId="7968"/>
    <cellStyle name="Porcentagem 8 2 2 2 3 2 3" xfId="11224"/>
    <cellStyle name="Porcentagem 8 2 2 2 3 3" xfId="3551"/>
    <cellStyle name="Porcentagem 8 2 2 2 3 3 2" xfId="7969"/>
    <cellStyle name="Porcentagem 8 2 2 2 3 3 3" xfId="12705"/>
    <cellStyle name="Porcentagem 8 2 2 2 3 4" xfId="1511"/>
    <cellStyle name="Porcentagem 8 2 2 2 3 4 2" xfId="7970"/>
    <cellStyle name="Porcentagem 8 2 2 2 3 4 3" xfId="10665"/>
    <cellStyle name="Porcentagem 8 2 2 2 3 5" xfId="7967"/>
    <cellStyle name="Porcentagem 8 2 2 2 3 6" xfId="9975"/>
    <cellStyle name="Porcentagem 8 2 2 2 4" xfId="821"/>
    <cellStyle name="Porcentagem 8 2 2 2 5" xfId="2067"/>
    <cellStyle name="Porcentagem 8 2 2 2 5 2" xfId="7971"/>
    <cellStyle name="Porcentagem 8 2 2 2 5 3" xfId="11221"/>
    <cellStyle name="Porcentagem 8 2 2 2 6" xfId="3548"/>
    <cellStyle name="Porcentagem 8 2 2 2 6 2" xfId="7972"/>
    <cellStyle name="Porcentagem 8 2 2 2 6 3" xfId="12702"/>
    <cellStyle name="Porcentagem 8 2 2 2 7" xfId="1508"/>
    <cellStyle name="Porcentagem 8 2 2 2 7 2" xfId="7973"/>
    <cellStyle name="Porcentagem 8 2 2 2 7 3" xfId="10662"/>
    <cellStyle name="Porcentagem 8 2 2 2 8" xfId="7958"/>
    <cellStyle name="Porcentagem 8 2 2 2 9" xfId="9972"/>
    <cellStyle name="Porcentagem 8 2 2 3" xfId="822"/>
    <cellStyle name="Porcentagem 8 2 2 3 2" xfId="823"/>
    <cellStyle name="Porcentagem 8 2 2 3 2 2" xfId="824"/>
    <cellStyle name="Porcentagem 8 2 2 3 2 2 2" xfId="2073"/>
    <cellStyle name="Porcentagem 8 2 2 3 2 2 2 2" xfId="7977"/>
    <cellStyle name="Porcentagem 8 2 2 3 2 2 2 3" xfId="11227"/>
    <cellStyle name="Porcentagem 8 2 2 3 2 2 3" xfId="3554"/>
    <cellStyle name="Porcentagem 8 2 2 3 2 2 3 2" xfId="7978"/>
    <cellStyle name="Porcentagem 8 2 2 3 2 2 3 3" xfId="12708"/>
    <cellStyle name="Porcentagem 8 2 2 3 2 2 4" xfId="1514"/>
    <cellStyle name="Porcentagem 8 2 2 3 2 2 4 2" xfId="7979"/>
    <cellStyle name="Porcentagem 8 2 2 3 2 2 4 3" xfId="10668"/>
    <cellStyle name="Porcentagem 8 2 2 3 2 2 5" xfId="7976"/>
    <cellStyle name="Porcentagem 8 2 2 3 2 2 6" xfId="9979"/>
    <cellStyle name="Porcentagem 8 2 2 3 2 3" xfId="2072"/>
    <cellStyle name="Porcentagem 8 2 2 3 2 3 2" xfId="7980"/>
    <cellStyle name="Porcentagem 8 2 2 3 2 3 3" xfId="11226"/>
    <cellStyle name="Porcentagem 8 2 2 3 2 4" xfId="3553"/>
    <cellStyle name="Porcentagem 8 2 2 3 2 4 2" xfId="7981"/>
    <cellStyle name="Porcentagem 8 2 2 3 2 4 3" xfId="12707"/>
    <cellStyle name="Porcentagem 8 2 2 3 2 5" xfId="1513"/>
    <cellStyle name="Porcentagem 8 2 2 3 2 5 2" xfId="7982"/>
    <cellStyle name="Porcentagem 8 2 2 3 2 5 3" xfId="10667"/>
    <cellStyle name="Porcentagem 8 2 2 3 2 6" xfId="7975"/>
    <cellStyle name="Porcentagem 8 2 2 3 2 7" xfId="9978"/>
    <cellStyle name="Porcentagem 8 2 2 3 3" xfId="825"/>
    <cellStyle name="Porcentagem 8 2 2 3 3 2" xfId="2074"/>
    <cellStyle name="Porcentagem 8 2 2 3 3 2 2" xfId="7984"/>
    <cellStyle name="Porcentagem 8 2 2 3 3 2 3" xfId="11228"/>
    <cellStyle name="Porcentagem 8 2 2 3 3 3" xfId="3555"/>
    <cellStyle name="Porcentagem 8 2 2 3 3 3 2" xfId="7985"/>
    <cellStyle name="Porcentagem 8 2 2 3 3 3 3" xfId="12709"/>
    <cellStyle name="Porcentagem 8 2 2 3 3 4" xfId="1515"/>
    <cellStyle name="Porcentagem 8 2 2 3 3 4 2" xfId="7986"/>
    <cellStyle name="Porcentagem 8 2 2 3 3 4 3" xfId="10669"/>
    <cellStyle name="Porcentagem 8 2 2 3 3 5" xfId="7983"/>
    <cellStyle name="Porcentagem 8 2 2 3 3 6" xfId="9980"/>
    <cellStyle name="Porcentagem 8 2 2 3 4" xfId="2071"/>
    <cellStyle name="Porcentagem 8 2 2 3 4 2" xfId="7987"/>
    <cellStyle name="Porcentagem 8 2 2 3 4 3" xfId="11225"/>
    <cellStyle name="Porcentagem 8 2 2 3 5" xfId="3552"/>
    <cellStyle name="Porcentagem 8 2 2 3 5 2" xfId="7988"/>
    <cellStyle name="Porcentagem 8 2 2 3 5 3" xfId="12706"/>
    <cellStyle name="Porcentagem 8 2 2 3 6" xfId="1512"/>
    <cellStyle name="Porcentagem 8 2 2 3 6 2" xfId="7989"/>
    <cellStyle name="Porcentagem 8 2 2 3 6 3" xfId="10666"/>
    <cellStyle name="Porcentagem 8 2 2 3 7" xfId="7974"/>
    <cellStyle name="Porcentagem 8 2 2 3 8" xfId="9977"/>
    <cellStyle name="Porcentagem 8 2 2 4" xfId="826"/>
    <cellStyle name="Porcentagem 8 2 2 4 2" xfId="827"/>
    <cellStyle name="Porcentagem 8 2 2 4 2 2" xfId="2076"/>
    <cellStyle name="Porcentagem 8 2 2 4 2 2 2" xfId="7992"/>
    <cellStyle name="Porcentagem 8 2 2 4 2 2 3" xfId="11230"/>
    <cellStyle name="Porcentagem 8 2 2 4 2 3" xfId="3557"/>
    <cellStyle name="Porcentagem 8 2 2 4 2 3 2" xfId="7993"/>
    <cellStyle name="Porcentagem 8 2 2 4 2 3 3" xfId="12711"/>
    <cellStyle name="Porcentagem 8 2 2 4 2 4" xfId="1517"/>
    <cellStyle name="Porcentagem 8 2 2 4 2 4 2" xfId="7994"/>
    <cellStyle name="Porcentagem 8 2 2 4 2 4 3" xfId="10671"/>
    <cellStyle name="Porcentagem 8 2 2 4 2 5" xfId="7991"/>
    <cellStyle name="Porcentagem 8 2 2 4 2 6" xfId="9982"/>
    <cellStyle name="Porcentagem 8 2 2 4 3" xfId="2075"/>
    <cellStyle name="Porcentagem 8 2 2 4 3 2" xfId="7995"/>
    <cellStyle name="Porcentagem 8 2 2 4 3 3" xfId="11229"/>
    <cellStyle name="Porcentagem 8 2 2 4 4" xfId="3556"/>
    <cellStyle name="Porcentagem 8 2 2 4 4 2" xfId="7996"/>
    <cellStyle name="Porcentagem 8 2 2 4 4 3" xfId="12710"/>
    <cellStyle name="Porcentagem 8 2 2 4 5" xfId="1516"/>
    <cellStyle name="Porcentagem 8 2 2 4 5 2" xfId="7997"/>
    <cellStyle name="Porcentagem 8 2 2 4 5 3" xfId="10670"/>
    <cellStyle name="Porcentagem 8 2 2 4 6" xfId="7990"/>
    <cellStyle name="Porcentagem 8 2 2 4 7" xfId="9981"/>
    <cellStyle name="Porcentagem 8 2 2 5" xfId="828"/>
    <cellStyle name="Porcentagem 8 2 2 6" xfId="829"/>
    <cellStyle name="Porcentagem 8 2 2 6 2" xfId="2077"/>
    <cellStyle name="Porcentagem 8 2 2 6 2 2" xfId="7999"/>
    <cellStyle name="Porcentagem 8 2 2 6 2 3" xfId="11231"/>
    <cellStyle name="Porcentagem 8 2 2 6 3" xfId="3558"/>
    <cellStyle name="Porcentagem 8 2 2 6 3 2" xfId="8000"/>
    <cellStyle name="Porcentagem 8 2 2 6 3 3" xfId="12712"/>
    <cellStyle name="Porcentagem 8 2 2 6 4" xfId="1518"/>
    <cellStyle name="Porcentagem 8 2 2 6 4 2" xfId="8001"/>
    <cellStyle name="Porcentagem 8 2 2 6 4 3" xfId="10672"/>
    <cellStyle name="Porcentagem 8 2 2 6 5" xfId="7998"/>
    <cellStyle name="Porcentagem 8 2 2 6 6" xfId="9984"/>
    <cellStyle name="Porcentagem 8 2 2 7" xfId="830"/>
    <cellStyle name="Porcentagem 8 2 2 8" xfId="1169"/>
    <cellStyle name="Porcentagem 8 2 2 8 2" xfId="3895"/>
    <cellStyle name="Porcentagem 8 2 2 8 2 2" xfId="8003"/>
    <cellStyle name="Porcentagem 8 2 2 8 2 3" xfId="13049"/>
    <cellStyle name="Porcentagem 8 2 2 8 3" xfId="2201"/>
    <cellStyle name="Porcentagem 8 2 2 8 3 2" xfId="8004"/>
    <cellStyle name="Porcentagem 8 2 2 8 3 3" xfId="11355"/>
    <cellStyle name="Porcentagem 8 2 2 8 4" xfId="8002"/>
    <cellStyle name="Porcentagem 8 2 2 8 5" xfId="10323"/>
    <cellStyle name="Porcentagem 8 2 2 9" xfId="2066"/>
    <cellStyle name="Porcentagem 8 2 2 9 2" xfId="8005"/>
    <cellStyle name="Porcentagem 8 2 2 9 3" xfId="11220"/>
    <cellStyle name="Porcentagem 8 2 3" xfId="831"/>
    <cellStyle name="Porcentagem 8 2 3 2" xfId="832"/>
    <cellStyle name="Porcentagem 8 2 3 2 2" xfId="833"/>
    <cellStyle name="Porcentagem 8 2 3 2 2 2" xfId="2080"/>
    <cellStyle name="Porcentagem 8 2 3 2 2 2 2" xfId="8009"/>
    <cellStyle name="Porcentagem 8 2 3 2 2 2 3" xfId="11234"/>
    <cellStyle name="Porcentagem 8 2 3 2 2 3" xfId="3560"/>
    <cellStyle name="Porcentagem 8 2 3 2 2 3 2" xfId="8010"/>
    <cellStyle name="Porcentagem 8 2 3 2 2 3 3" xfId="12714"/>
    <cellStyle name="Porcentagem 8 2 3 2 2 4" xfId="1521"/>
    <cellStyle name="Porcentagem 8 2 3 2 2 4 2" xfId="8011"/>
    <cellStyle name="Porcentagem 8 2 3 2 2 4 3" xfId="10675"/>
    <cellStyle name="Porcentagem 8 2 3 2 2 5" xfId="8008"/>
    <cellStyle name="Porcentagem 8 2 3 2 2 6" xfId="9988"/>
    <cellStyle name="Porcentagem 8 2 3 2 3" xfId="2079"/>
    <cellStyle name="Porcentagem 8 2 3 2 3 2" xfId="8012"/>
    <cellStyle name="Porcentagem 8 2 3 2 3 3" xfId="11233"/>
    <cellStyle name="Porcentagem 8 2 3 2 4" xfId="3559"/>
    <cellStyle name="Porcentagem 8 2 3 2 4 2" xfId="8013"/>
    <cellStyle name="Porcentagem 8 2 3 2 4 3" xfId="12713"/>
    <cellStyle name="Porcentagem 8 2 3 2 5" xfId="1520"/>
    <cellStyle name="Porcentagem 8 2 3 2 5 2" xfId="8014"/>
    <cellStyle name="Porcentagem 8 2 3 2 5 3" xfId="10674"/>
    <cellStyle name="Porcentagem 8 2 3 2 6" xfId="8007"/>
    <cellStyle name="Porcentagem 8 2 3 2 7" xfId="9987"/>
    <cellStyle name="Porcentagem 8 2 3 3" xfId="834"/>
    <cellStyle name="Porcentagem 8 2 3 3 2" xfId="2081"/>
    <cellStyle name="Porcentagem 8 2 3 3 2 2" xfId="8016"/>
    <cellStyle name="Porcentagem 8 2 3 3 2 3" xfId="11235"/>
    <cellStyle name="Porcentagem 8 2 3 3 3" xfId="3561"/>
    <cellStyle name="Porcentagem 8 2 3 3 3 2" xfId="8017"/>
    <cellStyle name="Porcentagem 8 2 3 3 3 3" xfId="12715"/>
    <cellStyle name="Porcentagem 8 2 3 3 4" xfId="1522"/>
    <cellStyle name="Porcentagem 8 2 3 3 4 2" xfId="8018"/>
    <cellStyle name="Porcentagem 8 2 3 3 4 3" xfId="10676"/>
    <cellStyle name="Porcentagem 8 2 3 3 5" xfId="8015"/>
    <cellStyle name="Porcentagem 8 2 3 3 6" xfId="9989"/>
    <cellStyle name="Porcentagem 8 2 3 4" xfId="1170"/>
    <cellStyle name="Porcentagem 8 2 3 4 2" xfId="3910"/>
    <cellStyle name="Porcentagem 8 2 3 4 2 2" xfId="8020"/>
    <cellStyle name="Porcentagem 8 2 3 4 2 3" xfId="13064"/>
    <cellStyle name="Porcentagem 8 2 3 4 3" xfId="2216"/>
    <cellStyle name="Porcentagem 8 2 3 4 3 2" xfId="8021"/>
    <cellStyle name="Porcentagem 8 2 3 4 3 3" xfId="11370"/>
    <cellStyle name="Porcentagem 8 2 3 4 4" xfId="8019"/>
    <cellStyle name="Porcentagem 8 2 3 4 5" xfId="10324"/>
    <cellStyle name="Porcentagem 8 2 3 5" xfId="2078"/>
    <cellStyle name="Porcentagem 8 2 3 5 2" xfId="8022"/>
    <cellStyle name="Porcentagem 8 2 3 5 3" xfId="11232"/>
    <cellStyle name="Porcentagem 8 2 3 6" xfId="3225"/>
    <cellStyle name="Porcentagem 8 2 3 6 2" xfId="8023"/>
    <cellStyle name="Porcentagem 8 2 3 6 3" xfId="12379"/>
    <cellStyle name="Porcentagem 8 2 3 7" xfId="1519"/>
    <cellStyle name="Porcentagem 8 2 3 7 2" xfId="8024"/>
    <cellStyle name="Porcentagem 8 2 3 7 3" xfId="10673"/>
    <cellStyle name="Porcentagem 8 2 3 8" xfId="8006"/>
    <cellStyle name="Porcentagem 8 2 3 9" xfId="9986"/>
    <cellStyle name="Porcentagem 8 2 4" xfId="835"/>
    <cellStyle name="Porcentagem 8 2 5" xfId="836"/>
    <cellStyle name="Porcentagem 8 2 6" xfId="837"/>
    <cellStyle name="Porcentagem 8 2 7" xfId="1129"/>
    <cellStyle name="Porcentagem 8 2 8" xfId="1171"/>
    <cellStyle name="Porcentagem 8 2 8 2" xfId="3875"/>
    <cellStyle name="Porcentagem 8 2 8 2 2" xfId="8026"/>
    <cellStyle name="Porcentagem 8 2 8 2 3" xfId="13029"/>
    <cellStyle name="Porcentagem 8 2 8 3" xfId="2181"/>
    <cellStyle name="Porcentagem 8 2 8 3 2" xfId="8027"/>
    <cellStyle name="Porcentagem 8 2 8 3 3" xfId="11335"/>
    <cellStyle name="Porcentagem 8 2 8 4" xfId="8025"/>
    <cellStyle name="Porcentagem 8 2 8 5" xfId="10325"/>
    <cellStyle name="Porcentagem 8 2 9" xfId="1172"/>
    <cellStyle name="Porcentagem 8 2 9 2" xfId="3889"/>
    <cellStyle name="Porcentagem 8 2 9 2 2" xfId="8029"/>
    <cellStyle name="Porcentagem 8 2 9 2 3" xfId="13043"/>
    <cellStyle name="Porcentagem 8 2 9 3" xfId="2195"/>
    <cellStyle name="Porcentagem 8 2 9 3 2" xfId="8030"/>
    <cellStyle name="Porcentagem 8 2 9 3 3" xfId="11349"/>
    <cellStyle name="Porcentagem 8 2 9 4" xfId="8028"/>
    <cellStyle name="Porcentagem 8 2 9 5" xfId="10326"/>
    <cellStyle name="Porcentagem 8 3" xfId="838"/>
    <cellStyle name="Porcentagem 8 3 2" xfId="839"/>
    <cellStyle name="Porcentagem 8 3 3" xfId="840"/>
    <cellStyle name="Porcentagem 8 3 4" xfId="841"/>
    <cellStyle name="Porcentagem 8 4" xfId="842"/>
    <cellStyle name="Porcentagem 8 5" xfId="843"/>
    <cellStyle name="Porcentagem 8 6" xfId="844"/>
    <cellStyle name="Porcentagem 9" xfId="149"/>
    <cellStyle name="Porcentagem 9 2" xfId="845"/>
    <cellStyle name="Porcentagem 9 2 2" xfId="846"/>
    <cellStyle name="Porcentagem 9 2 2 2" xfId="8032"/>
    <cellStyle name="Porcentagem 9 2 3" xfId="847"/>
    <cellStyle name="Porcentagem 9 2 4" xfId="848"/>
    <cellStyle name="Porcentagem 9 2 5" xfId="8031"/>
    <cellStyle name="Porcentagem 9 3" xfId="849"/>
    <cellStyle name="Porcentagem 9 3 2" xfId="850"/>
    <cellStyle name="Porcentagem 9 3 3" xfId="851"/>
    <cellStyle name="Porcentagem 9 3 3 2" xfId="852"/>
    <cellStyle name="Porcentagem 9 3 3 2 2" xfId="2086"/>
    <cellStyle name="Porcentagem 9 3 3 2 2 2" xfId="8035"/>
    <cellStyle name="Porcentagem 9 3 3 2 2 3" xfId="11240"/>
    <cellStyle name="Porcentagem 9 3 3 2 3" xfId="3563"/>
    <cellStyle name="Porcentagem 9 3 3 2 3 2" xfId="8036"/>
    <cellStyle name="Porcentagem 9 3 3 2 3 3" xfId="12717"/>
    <cellStyle name="Porcentagem 9 3 3 2 4" xfId="1524"/>
    <cellStyle name="Porcentagem 9 3 3 2 4 2" xfId="8037"/>
    <cellStyle name="Porcentagem 9 3 3 2 4 3" xfId="10678"/>
    <cellStyle name="Porcentagem 9 3 3 2 5" xfId="8034"/>
    <cellStyle name="Porcentagem 9 3 3 2 6" xfId="10007"/>
    <cellStyle name="Porcentagem 9 3 3 3" xfId="2085"/>
    <cellStyle name="Porcentagem 9 3 3 3 2" xfId="8038"/>
    <cellStyle name="Porcentagem 9 3 3 3 3" xfId="11239"/>
    <cellStyle name="Porcentagem 9 3 3 4" xfId="3562"/>
    <cellStyle name="Porcentagem 9 3 3 4 2" xfId="8039"/>
    <cellStyle name="Porcentagem 9 3 3 4 3" xfId="12716"/>
    <cellStyle name="Porcentagem 9 3 3 5" xfId="1523"/>
    <cellStyle name="Porcentagem 9 3 3 5 2" xfId="8040"/>
    <cellStyle name="Porcentagem 9 3 3 5 3" xfId="10677"/>
    <cellStyle name="Porcentagem 9 3 3 6" xfId="8033"/>
    <cellStyle name="Porcentagem 9 3 3 7" xfId="10006"/>
    <cellStyle name="Porcentagem 9 3 4" xfId="853"/>
    <cellStyle name="Porcentagem 9 3 4 2" xfId="2087"/>
    <cellStyle name="Porcentagem 9 3 4 2 2" xfId="8042"/>
    <cellStyle name="Porcentagem 9 3 4 2 3" xfId="11241"/>
    <cellStyle name="Porcentagem 9 3 4 3" xfId="3564"/>
    <cellStyle name="Porcentagem 9 3 4 3 2" xfId="8043"/>
    <cellStyle name="Porcentagem 9 3 4 3 3" xfId="12718"/>
    <cellStyle name="Porcentagem 9 3 4 4" xfId="1525"/>
    <cellStyle name="Porcentagem 9 3 4 4 2" xfId="8044"/>
    <cellStyle name="Porcentagem 9 3 4 4 3" xfId="10679"/>
    <cellStyle name="Porcentagem 9 3 4 5" xfId="8041"/>
    <cellStyle name="Porcentagem 9 3 4 6" xfId="10008"/>
    <cellStyle name="Porcentagem 9 3 5" xfId="854"/>
    <cellStyle name="Porcentagem 9 3 6" xfId="1130"/>
    <cellStyle name="Porcentagem 9 3 6 2" xfId="2088"/>
    <cellStyle name="Porcentagem 9 3 6 2 2" xfId="8046"/>
    <cellStyle name="Porcentagem 9 3 6 2 3" xfId="11242"/>
    <cellStyle name="Porcentagem 9 3 6 3" xfId="3565"/>
    <cellStyle name="Porcentagem 9 3 6 3 2" xfId="8047"/>
    <cellStyle name="Porcentagem 9 3 6 3 3" xfId="12719"/>
    <cellStyle name="Porcentagem 9 3 6 4" xfId="1526"/>
    <cellStyle name="Porcentagem 9 3 6 4 2" xfId="8048"/>
    <cellStyle name="Porcentagem 9 3 6 4 3" xfId="10680"/>
    <cellStyle name="Porcentagem 9 3 6 5" xfId="8045"/>
    <cellStyle name="Porcentagem 9 3 6 6" xfId="10284"/>
    <cellStyle name="Porcentagem 9 3 7" xfId="10004"/>
    <cellStyle name="Porcentagem 9 4" xfId="855"/>
    <cellStyle name="Porcentagem 9 5" xfId="856"/>
    <cellStyle name="Porcentagem 9 6" xfId="857"/>
    <cellStyle name="Porcentagem 9 7" xfId="1708"/>
    <cellStyle name="Porcentagem 9 7 2" xfId="8049"/>
    <cellStyle name="Porcentagem 9 7 3" xfId="10862"/>
    <cellStyle name="Porcentagem 9 8" xfId="3227"/>
    <cellStyle name="Porcentagem 9 8 2" xfId="8050"/>
    <cellStyle name="Porcentagem 9 8 3" xfId="12381"/>
    <cellStyle name="Saída 10" xfId="9146"/>
    <cellStyle name="Saída 10 2" xfId="18277"/>
    <cellStyle name="Saída 10 3" xfId="25263"/>
    <cellStyle name="Saída 10 4" xfId="25491"/>
    <cellStyle name="Saída 10 5" xfId="35567"/>
    <cellStyle name="Saída 10 6" xfId="38481"/>
    <cellStyle name="Saída 11" xfId="9147"/>
    <cellStyle name="Saída 11 2" xfId="18278"/>
    <cellStyle name="Saída 11 3" xfId="25264"/>
    <cellStyle name="Saída 11 4" xfId="9942"/>
    <cellStyle name="Saída 11 5" xfId="35568"/>
    <cellStyle name="Saída 11 6" xfId="38482"/>
    <cellStyle name="Saída 2" xfId="150"/>
    <cellStyle name="Saída 2 10" xfId="22701"/>
    <cellStyle name="Saída 2 11" xfId="21310"/>
    <cellStyle name="Saída 2 12" xfId="26549"/>
    <cellStyle name="Saída 2 13" xfId="18352"/>
    <cellStyle name="Saída 2 2" xfId="858"/>
    <cellStyle name="Saída 2 2 10" xfId="2440"/>
    <cellStyle name="Saída 2 2 10 2" xfId="11594"/>
    <cellStyle name="Saída 2 2 10 3" xfId="18597"/>
    <cellStyle name="Saída 2 2 10 4" xfId="23142"/>
    <cellStyle name="Saída 2 2 10 5" xfId="15526"/>
    <cellStyle name="Saída 2 2 10 6" xfId="30111"/>
    <cellStyle name="Saída 2 2 10 7" xfId="34088"/>
    <cellStyle name="Saída 2 2 10 8" xfId="37650"/>
    <cellStyle name="Saída 2 2 11" xfId="3081"/>
    <cellStyle name="Saída 2 2 11 2" xfId="12235"/>
    <cellStyle name="Saída 2 2 11 3" xfId="19238"/>
    <cellStyle name="Saída 2 2 11 4" xfId="19477"/>
    <cellStyle name="Saída 2 2 11 5" xfId="25403"/>
    <cellStyle name="Saída 2 2 11 6" xfId="19644"/>
    <cellStyle name="Saída 2 2 11 7" xfId="31113"/>
    <cellStyle name="Saída 2 2 11 8" xfId="35002"/>
    <cellStyle name="Saída 2 2 12" xfId="3020"/>
    <cellStyle name="Saída 2 2 12 2" xfId="12174"/>
    <cellStyle name="Saída 2 2 12 3" xfId="19177"/>
    <cellStyle name="Saída 2 2 12 4" xfId="18340"/>
    <cellStyle name="Saída 2 2 12 5" xfId="26399"/>
    <cellStyle name="Saída 2 2 12 6" xfId="19543"/>
    <cellStyle name="Saída 2 2 12 7" xfId="29736"/>
    <cellStyle name="Saída 2 2 12 8" xfId="31832"/>
    <cellStyle name="Saída 2 2 13" xfId="4277"/>
    <cellStyle name="Saída 2 2 13 2" xfId="13431"/>
    <cellStyle name="Saída 2 2 13 3" xfId="20429"/>
    <cellStyle name="Saída 2 2 13 4" xfId="27688"/>
    <cellStyle name="Saída 2 2 13 5" xfId="25229"/>
    <cellStyle name="Saída 2 2 13 6" xfId="25598"/>
    <cellStyle name="Saída 2 2 13 7" xfId="31707"/>
    <cellStyle name="Saída 2 2 13 8" xfId="35387"/>
    <cellStyle name="Saída 2 2 14" xfId="4552"/>
    <cellStyle name="Saída 2 2 14 2" xfId="13706"/>
    <cellStyle name="Saída 2 2 14 3" xfId="20704"/>
    <cellStyle name="Saída 2 2 14 4" xfId="24238"/>
    <cellStyle name="Saída 2 2 14 5" xfId="26716"/>
    <cellStyle name="Saída 2 2 14 6" xfId="19737"/>
    <cellStyle name="Saída 2 2 14 7" xfId="32238"/>
    <cellStyle name="Saída 2 2 14 8" xfId="35913"/>
    <cellStyle name="Saída 2 2 15" xfId="10013"/>
    <cellStyle name="Saída 2 2 16" xfId="17461"/>
    <cellStyle name="Saída 2 2 17" xfId="29062"/>
    <cellStyle name="Saída 2 2 18" xfId="22689"/>
    <cellStyle name="Saída 2 2 19" xfId="31352"/>
    <cellStyle name="Saída 2 2 2" xfId="859"/>
    <cellStyle name="Saída 2 2 2 10" xfId="2833"/>
    <cellStyle name="Saída 2 2 2 10 2" xfId="11987"/>
    <cellStyle name="Saída 2 2 2 10 3" xfId="18990"/>
    <cellStyle name="Saída 2 2 2 10 4" xfId="23995"/>
    <cellStyle name="Saída 2 2 2 10 5" xfId="26361"/>
    <cellStyle name="Saída 2 2 2 10 6" xfId="29914"/>
    <cellStyle name="Saída 2 2 2 10 7" xfId="33886"/>
    <cellStyle name="Saída 2 2 2 10 8" xfId="37448"/>
    <cellStyle name="Saída 2 2 2 11" xfId="2864"/>
    <cellStyle name="Saída 2 2 2 11 2" xfId="12018"/>
    <cellStyle name="Saída 2 2 2 11 3" xfId="19021"/>
    <cellStyle name="Saída 2 2 2 11 4" xfId="17749"/>
    <cellStyle name="Saída 2 2 2 11 5" xfId="18024"/>
    <cellStyle name="Saída 2 2 2 11 6" xfId="29886"/>
    <cellStyle name="Saída 2 2 2 11 7" xfId="33871"/>
    <cellStyle name="Saída 2 2 2 11 8" xfId="37433"/>
    <cellStyle name="Saída 2 2 2 12" xfId="10014"/>
    <cellStyle name="Saída 2 2 2 13" xfId="10175"/>
    <cellStyle name="Saída 2 2 2 14" xfId="17871"/>
    <cellStyle name="Saída 2 2 2 15" xfId="24150"/>
    <cellStyle name="Saída 2 2 2 16" xfId="31357"/>
    <cellStyle name="Saída 2 2 2 17" xfId="35116"/>
    <cellStyle name="Saída 2 2 2 18" xfId="38431"/>
    <cellStyle name="Saída 2 2 2 2" xfId="2285"/>
    <cellStyle name="Saída 2 2 2 2 10" xfId="17892"/>
    <cellStyle name="Saída 2 2 2 2 11" xfId="25927"/>
    <cellStyle name="Saída 2 2 2 2 12" xfId="34160"/>
    <cellStyle name="Saída 2 2 2 2 13" xfId="37722"/>
    <cellStyle name="Saída 2 2 2 2 2" xfId="2685"/>
    <cellStyle name="Saída 2 2 2 2 2 2" xfId="11839"/>
    <cellStyle name="Saída 2 2 2 2 2 3" xfId="18842"/>
    <cellStyle name="Saída 2 2 2 2 2 4" xfId="28424"/>
    <cellStyle name="Saída 2 2 2 2 2 5" xfId="24562"/>
    <cellStyle name="Saída 2 2 2 2 2 6" xfId="29416"/>
    <cellStyle name="Saída 2 2 2 2 2 7" xfId="25432"/>
    <cellStyle name="Saída 2 2 2 2 2 8" xfId="33633"/>
    <cellStyle name="Saída 2 2 2 2 3" xfId="3967"/>
    <cellStyle name="Saída 2 2 2 2 3 2" xfId="13121"/>
    <cellStyle name="Saída 2 2 2 2 3 3" xfId="20119"/>
    <cellStyle name="Saída 2 2 2 2 3 4" xfId="17153"/>
    <cellStyle name="Saída 2 2 2 2 3 5" xfId="22446"/>
    <cellStyle name="Saída 2 2 2 2 3 6" xfId="17521"/>
    <cellStyle name="Saída 2 2 2 2 3 7" xfId="22973"/>
    <cellStyle name="Saída 2 2 2 2 3 8" xfId="31803"/>
    <cellStyle name="Saída 2 2 2 2 4" xfId="4405"/>
    <cellStyle name="Saída 2 2 2 2 4 2" xfId="13559"/>
    <cellStyle name="Saída 2 2 2 2 4 3" xfId="20557"/>
    <cellStyle name="Saída 2 2 2 2 4 4" xfId="24234"/>
    <cellStyle name="Saída 2 2 2 2 4 5" xfId="29225"/>
    <cellStyle name="Saída 2 2 2 2 4 6" xfId="17712"/>
    <cellStyle name="Saída 2 2 2 2 4 7" xfId="31744"/>
    <cellStyle name="Saída 2 2 2 2 4 8" xfId="35424"/>
    <cellStyle name="Saída 2 2 2 2 5" xfId="4659"/>
    <cellStyle name="Saída 2 2 2 2 5 2" xfId="13813"/>
    <cellStyle name="Saída 2 2 2 2 5 3" xfId="20811"/>
    <cellStyle name="Saída 2 2 2 2 5 4" xfId="24775"/>
    <cellStyle name="Saída 2 2 2 2 5 5" xfId="29532"/>
    <cellStyle name="Saída 2 2 2 2 5 6" xfId="17486"/>
    <cellStyle name="Saída 2 2 2 2 5 7" xfId="32193"/>
    <cellStyle name="Saída 2 2 2 2 5 8" xfId="35868"/>
    <cellStyle name="Saída 2 2 2 2 6" xfId="4905"/>
    <cellStyle name="Saída 2 2 2 2 6 2" xfId="14059"/>
    <cellStyle name="Saída 2 2 2 2 6 3" xfId="21057"/>
    <cellStyle name="Saída 2 2 2 2 6 4" xfId="24809"/>
    <cellStyle name="Saída 2 2 2 2 6 5" xfId="17369"/>
    <cellStyle name="Saída 2 2 2 2 6 6" xfId="31951"/>
    <cellStyle name="Saída 2 2 2 2 6 7" xfId="35629"/>
    <cellStyle name="Saída 2 2 2 2 6 8" xfId="38540"/>
    <cellStyle name="Saída 2 2 2 2 7" xfId="11439"/>
    <cellStyle name="Saída 2 2 2 2 8" xfId="18442"/>
    <cellStyle name="Saída 2 2 2 2 9" xfId="23141"/>
    <cellStyle name="Saída 2 2 2 3" xfId="1807"/>
    <cellStyle name="Saída 2 2 2 3 10" xfId="22555"/>
    <cellStyle name="Saída 2 2 2 3 11" xfId="29369"/>
    <cellStyle name="Saída 2 2 2 3 12" xfId="34855"/>
    <cellStyle name="Saída 2 2 2 3 13" xfId="38352"/>
    <cellStyle name="Saída 2 2 2 3 2" xfId="2551"/>
    <cellStyle name="Saída 2 2 2 3 2 2" xfId="11705"/>
    <cellStyle name="Saída 2 2 2 3 2 3" xfId="18708"/>
    <cellStyle name="Saída 2 2 2 3 2 4" xfId="9614"/>
    <cellStyle name="Saída 2 2 2 3 2 5" xfId="9207"/>
    <cellStyle name="Saída 2 2 2 3 2 6" xfId="26513"/>
    <cellStyle name="Saída 2 2 2 3 2 7" xfId="31088"/>
    <cellStyle name="Saída 2 2 2 3 2 8" xfId="31318"/>
    <cellStyle name="Saída 2 2 2 3 3" xfId="3725"/>
    <cellStyle name="Saída 2 2 2 3 3 2" xfId="12879"/>
    <cellStyle name="Saída 2 2 2 3 3 3" xfId="19878"/>
    <cellStyle name="Saída 2 2 2 3 3 4" xfId="27967"/>
    <cellStyle name="Saída 2 2 2 3 3 5" xfId="23312"/>
    <cellStyle name="Saída 2 2 2 3 3 6" xfId="25891"/>
    <cellStyle name="Saída 2 2 2 3 3 7" xfId="29174"/>
    <cellStyle name="Saída 2 2 2 3 3 8" xfId="35009"/>
    <cellStyle name="Saída 2 2 2 3 4" xfId="4229"/>
    <cellStyle name="Saída 2 2 2 3 4 2" xfId="13383"/>
    <cellStyle name="Saída 2 2 2 3 4 3" xfId="20381"/>
    <cellStyle name="Saída 2 2 2 3 4 4" xfId="18041"/>
    <cellStyle name="Saída 2 2 2 3 4 5" xfId="25039"/>
    <cellStyle name="Saída 2 2 2 3 4 6" xfId="18263"/>
    <cellStyle name="Saída 2 2 2 3 4 7" xfId="29694"/>
    <cellStyle name="Saída 2 2 2 3 4 8" xfId="29668"/>
    <cellStyle name="Saída 2 2 2 3 5" xfId="3128"/>
    <cellStyle name="Saída 2 2 2 3 5 2" xfId="12282"/>
    <cellStyle name="Saída 2 2 2 3 5 3" xfId="19285"/>
    <cellStyle name="Saída 2 2 2 3 5 4" xfId="28260"/>
    <cellStyle name="Saída 2 2 2 3 5 5" xfId="26429"/>
    <cellStyle name="Saída 2 2 2 3 5 6" xfId="29776"/>
    <cellStyle name="Saída 2 2 2 3 5 7" xfId="33753"/>
    <cellStyle name="Saída 2 2 2 3 5 8" xfId="37315"/>
    <cellStyle name="Saída 2 2 2 3 6" xfId="4341"/>
    <cellStyle name="Saída 2 2 2 3 6 2" xfId="13495"/>
    <cellStyle name="Saída 2 2 2 3 6 3" xfId="20493"/>
    <cellStyle name="Saída 2 2 2 3 6 4" xfId="27662"/>
    <cellStyle name="Saída 2 2 2 3 6 5" xfId="28844"/>
    <cellStyle name="Saída 2 2 2 3 6 6" xfId="9250"/>
    <cellStyle name="Saída 2 2 2 3 6 7" xfId="22670"/>
    <cellStyle name="Saída 2 2 2 3 6 8" xfId="31287"/>
    <cellStyle name="Saída 2 2 2 3 7" xfId="10961"/>
    <cellStyle name="Saída 2 2 2 3 8" xfId="15553"/>
    <cellStyle name="Saída 2 2 2 3 9" xfId="28595"/>
    <cellStyle name="Saída 2 2 2 4" xfId="2326"/>
    <cellStyle name="Saída 2 2 2 4 10" xfId="26137"/>
    <cellStyle name="Saída 2 2 2 4 11" xfId="25319"/>
    <cellStyle name="Saída 2 2 2 4 12" xfId="25446"/>
    <cellStyle name="Saída 2 2 2 4 13" xfId="34962"/>
    <cellStyle name="Saída 2 2 2 4 2" xfId="2726"/>
    <cellStyle name="Saída 2 2 2 4 2 2" xfId="11880"/>
    <cellStyle name="Saída 2 2 2 4 2 3" xfId="18883"/>
    <cellStyle name="Saída 2 2 2 4 2 4" xfId="28417"/>
    <cellStyle name="Saída 2 2 2 4 2 5" xfId="26322"/>
    <cellStyle name="Saída 2 2 2 4 2 6" xfId="18225"/>
    <cellStyle name="Saída 2 2 2 4 2 7" xfId="21267"/>
    <cellStyle name="Saída 2 2 2 4 2 8" xfId="31106"/>
    <cellStyle name="Saída 2 2 2 4 3" xfId="4008"/>
    <cellStyle name="Saída 2 2 2 4 3 2" xfId="13162"/>
    <cellStyle name="Saída 2 2 2 4 3 3" xfId="20160"/>
    <cellStyle name="Saída 2 2 2 4 3 4" xfId="27821"/>
    <cellStyle name="Saída 2 2 2 4 3 5" xfId="9568"/>
    <cellStyle name="Saída 2 2 2 4 3 6" xfId="22859"/>
    <cellStyle name="Saída 2 2 2 4 3 7" xfId="23000"/>
    <cellStyle name="Saída 2 2 2 4 3 8" xfId="25951"/>
    <cellStyle name="Saída 2 2 2 4 4" xfId="4446"/>
    <cellStyle name="Saída 2 2 2 4 4 2" xfId="13600"/>
    <cellStyle name="Saída 2 2 2 4 4 3" xfId="20598"/>
    <cellStyle name="Saída 2 2 2 4 4 4" xfId="19683"/>
    <cellStyle name="Saída 2 2 2 4 4 5" xfId="23113"/>
    <cellStyle name="Saída 2 2 2 4 4 6" xfId="28941"/>
    <cellStyle name="Saída 2 2 2 4 4 7" xfId="31757"/>
    <cellStyle name="Saída 2 2 2 4 4 8" xfId="35437"/>
    <cellStyle name="Saída 2 2 2 4 5" xfId="4700"/>
    <cellStyle name="Saída 2 2 2 4 5 2" xfId="13854"/>
    <cellStyle name="Saída 2 2 2 4 5 3" xfId="20852"/>
    <cellStyle name="Saída 2 2 2 4 5 4" xfId="27486"/>
    <cellStyle name="Saída 2 2 2 4 5 5" xfId="29267"/>
    <cellStyle name="Saída 2 2 2 4 5 6" xfId="26808"/>
    <cellStyle name="Saída 2 2 2 4 5 7" xfId="23324"/>
    <cellStyle name="Saída 2 2 2 4 5 8" xfId="31244"/>
    <cellStyle name="Saída 2 2 2 4 6" xfId="4946"/>
    <cellStyle name="Saída 2 2 2 4 6 2" xfId="14100"/>
    <cellStyle name="Saída 2 2 2 4 6 3" xfId="21098"/>
    <cellStyle name="Saída 2 2 2 4 6 4" xfId="27366"/>
    <cellStyle name="Saída 2 2 2 4 6 5" xfId="22883"/>
    <cellStyle name="Saída 2 2 2 4 6 6" xfId="31992"/>
    <cellStyle name="Saída 2 2 2 4 6 7" xfId="35670"/>
    <cellStyle name="Saída 2 2 2 4 6 8" xfId="38581"/>
    <cellStyle name="Saída 2 2 2 4 7" xfId="11480"/>
    <cellStyle name="Saída 2 2 2 4 8" xfId="18483"/>
    <cellStyle name="Saída 2 2 2 4 9" xfId="22596"/>
    <cellStyle name="Saída 2 2 2 5" xfId="1668"/>
    <cellStyle name="Saída 2 2 2 5 10" xfId="17660"/>
    <cellStyle name="Saída 2 2 2 5 11" xfId="22630"/>
    <cellStyle name="Saída 2 2 2 5 12" xfId="34916"/>
    <cellStyle name="Saída 2 2 2 5 13" xfId="38379"/>
    <cellStyle name="Saída 2 2 2 5 2" xfId="2496"/>
    <cellStyle name="Saída 2 2 2 5 2 2" xfId="11650"/>
    <cellStyle name="Saída 2 2 2 5 2 3" xfId="18653"/>
    <cellStyle name="Saída 2 2 2 5 2 4" xfId="23293"/>
    <cellStyle name="Saída 2 2 2 5 2 5" xfId="18210"/>
    <cellStyle name="Saída 2 2 2 5 2 6" xfId="25069"/>
    <cellStyle name="Saída 2 2 2 5 2 7" xfId="34060"/>
    <cellStyle name="Saída 2 2 2 5 2 8" xfId="37622"/>
    <cellStyle name="Saída 2 2 2 5 3" xfId="3645"/>
    <cellStyle name="Saída 2 2 2 5 3 2" xfId="12799"/>
    <cellStyle name="Saída 2 2 2 5 3 3" xfId="19798"/>
    <cellStyle name="Saída 2 2 2 5 3 4" xfId="17234"/>
    <cellStyle name="Saída 2 2 2 5 3 5" xfId="22460"/>
    <cellStyle name="Saída 2 2 2 5 3 6" xfId="29567"/>
    <cellStyle name="Saída 2 2 2 5 3 7" xfId="33585"/>
    <cellStyle name="Saída 2 2 2 5 3 8" xfId="37253"/>
    <cellStyle name="Saída 2 2 2 5 4" xfId="4155"/>
    <cellStyle name="Saída 2 2 2 5 4 2" xfId="13309"/>
    <cellStyle name="Saída 2 2 2 5 4 3" xfId="20307"/>
    <cellStyle name="Saída 2 2 2 5 4 4" xfId="17202"/>
    <cellStyle name="Saída 2 2 2 5 4 5" xfId="28836"/>
    <cellStyle name="Saída 2 2 2 5 4 6" xfId="27274"/>
    <cellStyle name="Saída 2 2 2 5 4 7" xfId="33392"/>
    <cellStyle name="Saída 2 2 2 5 4 8" xfId="37067"/>
    <cellStyle name="Saída 2 2 2 5 5" xfId="3071"/>
    <cellStyle name="Saída 2 2 2 5 5 2" xfId="12225"/>
    <cellStyle name="Saída 2 2 2 5 5 3" xfId="19228"/>
    <cellStyle name="Saída 2 2 2 5 5 4" xfId="24705"/>
    <cellStyle name="Saída 2 2 2 5 5 5" xfId="19474"/>
    <cellStyle name="Saída 2 2 2 5 5 6" xfId="29800"/>
    <cellStyle name="Saída 2 2 2 5 5 7" xfId="33764"/>
    <cellStyle name="Saída 2 2 2 5 5 8" xfId="37326"/>
    <cellStyle name="Saída 2 2 2 5 6" xfId="3012"/>
    <cellStyle name="Saída 2 2 2 5 6 2" xfId="12166"/>
    <cellStyle name="Saída 2 2 2 5 6 3" xfId="19169"/>
    <cellStyle name="Saída 2 2 2 5 6 4" xfId="24696"/>
    <cellStyle name="Saída 2 2 2 5 6 5" xfId="15465"/>
    <cellStyle name="Saída 2 2 2 5 6 6" xfId="26031"/>
    <cellStyle name="Saída 2 2 2 5 6 7" xfId="31114"/>
    <cellStyle name="Saída 2 2 2 5 6 8" xfId="34998"/>
    <cellStyle name="Saída 2 2 2 5 7" xfId="10822"/>
    <cellStyle name="Saída 2 2 2 5 8" xfId="9267"/>
    <cellStyle name="Saída 2 2 2 5 9" xfId="28668"/>
    <cellStyle name="Saída 2 2 2 6" xfId="1651"/>
    <cellStyle name="Saída 2 2 2 6 10" xfId="17982"/>
    <cellStyle name="Saída 2 2 2 6 11" xfId="25187"/>
    <cellStyle name="Saída 2 2 2 6 12" xfId="32098"/>
    <cellStyle name="Saída 2 2 2 6 2" xfId="3566"/>
    <cellStyle name="Saída 2 2 2 6 2 2" xfId="12720"/>
    <cellStyle name="Saída 2 2 2 6 2 3" xfId="19721"/>
    <cellStyle name="Saída 2 2 2 6 2 4" xfId="28046"/>
    <cellStyle name="Saída 2 2 2 6 2 5" xfId="29173"/>
    <cellStyle name="Saída 2 2 2 6 2 6" xfId="26016"/>
    <cellStyle name="Saída 2 2 2 6 2 7" xfId="33594"/>
    <cellStyle name="Saída 2 2 2 6 2 8" xfId="37261"/>
    <cellStyle name="Saída 2 2 2 6 3" xfId="4126"/>
    <cellStyle name="Saída 2 2 2 6 3 2" xfId="13280"/>
    <cellStyle name="Saída 2 2 2 6 3 3" xfId="20278"/>
    <cellStyle name="Saída 2 2 2 6 3 4" xfId="27769"/>
    <cellStyle name="Saída 2 2 2 6 3 5" xfId="26660"/>
    <cellStyle name="Saída 2 2 2 6 3 6" xfId="18080"/>
    <cellStyle name="Saída 2 2 2 6 3 7" xfId="33407"/>
    <cellStyle name="Saída 2 2 2 6 3 8" xfId="37082"/>
    <cellStyle name="Saída 2 2 2 6 4" xfId="2931"/>
    <cellStyle name="Saída 2 2 2 6 4 2" xfId="12085"/>
    <cellStyle name="Saída 2 2 2 6 4 3" xfId="19088"/>
    <cellStyle name="Saída 2 2 2 6 4 4" xfId="28323"/>
    <cellStyle name="Saída 2 2 2 6 4 5" xfId="23006"/>
    <cellStyle name="Saída 2 2 2 6 4 6" xfId="24527"/>
    <cellStyle name="Saída 2 2 2 6 4 7" xfId="33845"/>
    <cellStyle name="Saída 2 2 2 6 4 8" xfId="37407"/>
    <cellStyle name="Saída 2 2 2 6 5" xfId="4183"/>
    <cellStyle name="Saída 2 2 2 6 5 2" xfId="13337"/>
    <cellStyle name="Saída 2 2 2 6 5 3" xfId="20335"/>
    <cellStyle name="Saída 2 2 2 6 5 4" xfId="27733"/>
    <cellStyle name="Saída 2 2 2 6 5 5" xfId="23286"/>
    <cellStyle name="Saída 2 2 2 6 5 6" xfId="17635"/>
    <cellStyle name="Saída 2 2 2 6 5 7" xfId="25726"/>
    <cellStyle name="Saída 2 2 2 6 5 8" xfId="31392"/>
    <cellStyle name="Saída 2 2 2 6 6" xfId="10805"/>
    <cellStyle name="Saída 2 2 2 6 7" xfId="9275"/>
    <cellStyle name="Saída 2 2 2 6 8" xfId="28675"/>
    <cellStyle name="Saída 2 2 2 6 9" xfId="22656"/>
    <cellStyle name="Saída 2 2 2 7" xfId="2479"/>
    <cellStyle name="Saída 2 2 2 7 2" xfId="11633"/>
    <cellStyle name="Saída 2 2 2 7 3" xfId="18636"/>
    <cellStyle name="Saída 2 2 2 7 4" xfId="25449"/>
    <cellStyle name="Saída 2 2 2 7 5" xfId="26211"/>
    <cellStyle name="Saída 2 2 2 7 6" xfId="30092"/>
    <cellStyle name="Saída 2 2 2 7 7" xfId="34069"/>
    <cellStyle name="Saída 2 2 2 7 8" xfId="37631"/>
    <cellStyle name="Saída 2 2 2 8" xfId="3082"/>
    <cellStyle name="Saída 2 2 2 8 2" xfId="12236"/>
    <cellStyle name="Saída 2 2 2 8 3" xfId="19239"/>
    <cellStyle name="Saída 2 2 2 8 4" xfId="17380"/>
    <cellStyle name="Saída 2 2 2 8 5" xfId="28507"/>
    <cellStyle name="Saída 2 2 2 8 6" xfId="25090"/>
    <cellStyle name="Saída 2 2 2 8 7" xfId="33775"/>
    <cellStyle name="Saída 2 2 2 8 8" xfId="37337"/>
    <cellStyle name="Saída 2 2 2 9" xfId="3772"/>
    <cellStyle name="Saída 2 2 2 9 2" xfId="12926"/>
    <cellStyle name="Saída 2 2 2 9 3" xfId="19925"/>
    <cellStyle name="Saída 2 2 2 9 4" xfId="27944"/>
    <cellStyle name="Saída 2 2 2 9 5" xfId="25320"/>
    <cellStyle name="Saída 2 2 2 9 6" xfId="25892"/>
    <cellStyle name="Saída 2 2 2 9 7" xfId="33527"/>
    <cellStyle name="Saída 2 2 2 9 8" xfId="37195"/>
    <cellStyle name="Saída 2 2 20" xfId="35117"/>
    <cellStyle name="Saída 2 2 21" xfId="38432"/>
    <cellStyle name="Saída 2 2 3" xfId="1173"/>
    <cellStyle name="Saída 2 2 3 10" xfId="25801"/>
    <cellStyle name="Saída 2 2 3 11" xfId="29482"/>
    <cellStyle name="Saída 2 2 3 12" xfId="30235"/>
    <cellStyle name="Saída 2 2 3 2" xfId="2365"/>
    <cellStyle name="Saída 2 2 3 2 10" xfId="25328"/>
    <cellStyle name="Saída 2 2 3 2 11" xfId="30149"/>
    <cellStyle name="Saída 2 2 3 2 12" xfId="22526"/>
    <cellStyle name="Saída 2 2 3 2 13" xfId="31332"/>
    <cellStyle name="Saída 2 2 3 2 2" xfId="2765"/>
    <cellStyle name="Saída 2 2 3 2 2 2" xfId="11919"/>
    <cellStyle name="Saída 2 2 3 2 2 3" xfId="18922"/>
    <cellStyle name="Saída 2 2 3 2 2 4" xfId="22732"/>
    <cellStyle name="Saída 2 2 3 2 2 5" xfId="18173"/>
    <cellStyle name="Saída 2 2 3 2 2 6" xfId="29413"/>
    <cellStyle name="Saída 2 2 3 2 2 7" xfId="21380"/>
    <cellStyle name="Saída 2 2 3 2 2 8" xfId="34829"/>
    <cellStyle name="Saída 2 2 3 2 3" xfId="4047"/>
    <cellStyle name="Saída 2 2 3 2 3 2" xfId="13201"/>
    <cellStyle name="Saída 2 2 3 2 3 3" xfId="20199"/>
    <cellStyle name="Saída 2 2 3 2 3 4" xfId="19461"/>
    <cellStyle name="Saída 2 2 3 2 3 5" xfId="28939"/>
    <cellStyle name="Saída 2 2 3 2 3 6" xfId="15476"/>
    <cellStyle name="Saída 2 2 3 2 3 7" xfId="17967"/>
    <cellStyle name="Saída 2 2 3 2 3 8" xfId="30229"/>
    <cellStyle name="Saída 2 2 3 2 4" xfId="4485"/>
    <cellStyle name="Saída 2 2 3 2 4 2" xfId="13639"/>
    <cellStyle name="Saída 2 2 3 2 4 3" xfId="20637"/>
    <cellStyle name="Saída 2 2 3 2 4 4" xfId="27590"/>
    <cellStyle name="Saída 2 2 3 2 4 5" xfId="19370"/>
    <cellStyle name="Saída 2 2 3 2 4 6" xfId="26854"/>
    <cellStyle name="Saída 2 2 3 2 4 7" xfId="32272"/>
    <cellStyle name="Saída 2 2 3 2 4 8" xfId="35947"/>
    <cellStyle name="Saída 2 2 3 2 5" xfId="4739"/>
    <cellStyle name="Saída 2 2 3 2 5 2" xfId="13893"/>
    <cellStyle name="Saída 2 2 3 2 5 3" xfId="20891"/>
    <cellStyle name="Saída 2 2 3 2 5 4" xfId="27468"/>
    <cellStyle name="Saída 2 2 3 2 5 5" xfId="26741"/>
    <cellStyle name="Saída 2 2 3 2 5 6" xfId="26801"/>
    <cellStyle name="Saída 2 2 3 2 5 7" xfId="32156"/>
    <cellStyle name="Saída 2 2 3 2 5 8" xfId="35831"/>
    <cellStyle name="Saída 2 2 3 2 6" xfId="4985"/>
    <cellStyle name="Saída 2 2 3 2 6 2" xfId="14139"/>
    <cellStyle name="Saída 2 2 3 2 6 3" xfId="21137"/>
    <cellStyle name="Saída 2 2 3 2 6 4" xfId="24820"/>
    <cellStyle name="Saída 2 2 3 2 6 5" xfId="24193"/>
    <cellStyle name="Saída 2 2 3 2 6 6" xfId="32031"/>
    <cellStyle name="Saída 2 2 3 2 6 7" xfId="35709"/>
    <cellStyle name="Saída 2 2 3 2 6 8" xfId="38620"/>
    <cellStyle name="Saída 2 2 3 2 7" xfId="11519"/>
    <cellStyle name="Saída 2 2 3 2 8" xfId="18522"/>
    <cellStyle name="Saída 2 2 3 2 9" xfId="24289"/>
    <cellStyle name="Saída 2 2 3 3" xfId="2390"/>
    <cellStyle name="Saída 2 2 3 3 10" xfId="26169"/>
    <cellStyle name="Saída 2 2 3 3 11" xfId="26518"/>
    <cellStyle name="Saída 2 2 3 3 12" xfId="31077"/>
    <cellStyle name="Saída 2 2 3 3 13" xfId="34968"/>
    <cellStyle name="Saída 2 2 3 3 2" xfId="2790"/>
    <cellStyle name="Saída 2 2 3 3 2 2" xfId="11944"/>
    <cellStyle name="Saída 2 2 3 3 2 3" xfId="18947"/>
    <cellStyle name="Saída 2 2 3 3 2 4" xfId="28388"/>
    <cellStyle name="Saída 2 2 3 3 2 5" xfId="29123"/>
    <cellStyle name="Saída 2 2 3 3 2 6" xfId="25082"/>
    <cellStyle name="Saída 2 2 3 3 2 7" xfId="31535"/>
    <cellStyle name="Saída 2 2 3 3 2 8" xfId="35245"/>
    <cellStyle name="Saída 2 2 3 3 3" xfId="4072"/>
    <cellStyle name="Saída 2 2 3 3 3 2" xfId="13226"/>
    <cellStyle name="Saída 2 2 3 3 3 3" xfId="20224"/>
    <cellStyle name="Saída 2 2 3 3 3 4" xfId="27795"/>
    <cellStyle name="Saída 2 2 3 3 3 5" xfId="23288"/>
    <cellStyle name="Saída 2 2 3 3 3 6" xfId="22908"/>
    <cellStyle name="Saída 2 2 3 3 3 7" xfId="17674"/>
    <cellStyle name="Saída 2 2 3 3 3 8" xfId="25760"/>
    <cellStyle name="Saída 2 2 3 3 4" xfId="4510"/>
    <cellStyle name="Saída 2 2 3 3 4 2" xfId="13664"/>
    <cellStyle name="Saída 2 2 3 3 4 3" xfId="20662"/>
    <cellStyle name="Saída 2 2 3 3 4 4" xfId="27581"/>
    <cellStyle name="Saída 2 2 3 3 4 5" xfId="19401"/>
    <cellStyle name="Saída 2 2 3 3 4 6" xfId="26852"/>
    <cellStyle name="Saída 2 2 3 3 4 7" xfId="32261"/>
    <cellStyle name="Saída 2 2 3 3 4 8" xfId="35936"/>
    <cellStyle name="Saída 2 2 3 3 5" xfId="4764"/>
    <cellStyle name="Saída 2 2 3 3 5 2" xfId="13918"/>
    <cellStyle name="Saída 2 2 3 3 5 3" xfId="20916"/>
    <cellStyle name="Saída 2 2 3 3 5 4" xfId="27455"/>
    <cellStyle name="Saída 2 2 3 3 5 5" xfId="17395"/>
    <cellStyle name="Saída 2 2 3 3 5 6" xfId="24986"/>
    <cellStyle name="Saída 2 2 3 3 5 7" xfId="32144"/>
    <cellStyle name="Saída 2 2 3 3 5 8" xfId="35819"/>
    <cellStyle name="Saída 2 2 3 3 6" xfId="5010"/>
    <cellStyle name="Saída 2 2 3 3 6 2" xfId="14164"/>
    <cellStyle name="Saída 2 2 3 3 6 3" xfId="21162"/>
    <cellStyle name="Saída 2 2 3 3 6 4" xfId="24272"/>
    <cellStyle name="Saída 2 2 3 3 6 5" xfId="26785"/>
    <cellStyle name="Saída 2 2 3 3 6 6" xfId="32056"/>
    <cellStyle name="Saída 2 2 3 3 6 7" xfId="35734"/>
    <cellStyle name="Saída 2 2 3 3 6 8" xfId="38645"/>
    <cellStyle name="Saída 2 2 3 3 7" xfId="11544"/>
    <cellStyle name="Saída 2 2 3 3 8" xfId="18547"/>
    <cellStyle name="Saída 2 2 3 3 9" xfId="18098"/>
    <cellStyle name="Saída 2 2 3 4" xfId="2414"/>
    <cellStyle name="Saída 2 2 3 4 10" xfId="15510"/>
    <cellStyle name="Saída 2 2 3 4 11" xfId="30124"/>
    <cellStyle name="Saída 2 2 3 4 12" xfId="34100"/>
    <cellStyle name="Saída 2 2 3 4 13" xfId="37662"/>
    <cellStyle name="Saída 2 2 3 4 2" xfId="2814"/>
    <cellStyle name="Saída 2 2 3 4 2 2" xfId="11968"/>
    <cellStyle name="Saída 2 2 3 4 2 3" xfId="18971"/>
    <cellStyle name="Saída 2 2 3 4 2 4" xfId="24216"/>
    <cellStyle name="Saída 2 2 3 4 2 5" xfId="17675"/>
    <cellStyle name="Saída 2 2 3 4 2 6" xfId="29927"/>
    <cellStyle name="Saída 2 2 3 4 2 7" xfId="19739"/>
    <cellStyle name="Saída 2 2 3 4 2 8" xfId="33715"/>
    <cellStyle name="Saída 2 2 3 4 3" xfId="4096"/>
    <cellStyle name="Saída 2 2 3 4 3 2" xfId="13250"/>
    <cellStyle name="Saída 2 2 3 4 3 3" xfId="20248"/>
    <cellStyle name="Saída 2 2 3 4 3 4" xfId="27780"/>
    <cellStyle name="Saída 2 2 3 4 3 5" xfId="28830"/>
    <cellStyle name="Saída 2 2 3 4 3 6" xfId="24485"/>
    <cellStyle name="Saída 2 2 3 4 3 7" xfId="24567"/>
    <cellStyle name="Saída 2 2 3 4 3 8" xfId="25688"/>
    <cellStyle name="Saída 2 2 3 4 4" xfId="4534"/>
    <cellStyle name="Saída 2 2 3 4 4 2" xfId="13688"/>
    <cellStyle name="Saída 2 2 3 4 4 3" xfId="20686"/>
    <cellStyle name="Saída 2 2 3 4 4 4" xfId="27537"/>
    <cellStyle name="Saída 2 2 3 4 4 5" xfId="24092"/>
    <cellStyle name="Saída 2 2 3 4 4 6" xfId="26845"/>
    <cellStyle name="Saída 2 2 3 4 4 7" xfId="28808"/>
    <cellStyle name="Saída 2 2 3 4 4 8" xfId="29575"/>
    <cellStyle name="Saída 2 2 3 4 5" xfId="4788"/>
    <cellStyle name="Saída 2 2 3 4 5 2" xfId="13942"/>
    <cellStyle name="Saída 2 2 3 4 5 3" xfId="20940"/>
    <cellStyle name="Saída 2 2 3 4 5 4" xfId="9294"/>
    <cellStyle name="Saída 2 2 3 4 5 5" xfId="25276"/>
    <cellStyle name="Saída 2 2 3 4 5 6" xfId="10057"/>
    <cellStyle name="Saída 2 2 3 4 5 7" xfId="32133"/>
    <cellStyle name="Saída 2 2 3 4 5 8" xfId="35808"/>
    <cellStyle name="Saída 2 2 3 4 6" xfId="5034"/>
    <cellStyle name="Saída 2 2 3 4 6 2" xfId="14188"/>
    <cellStyle name="Saída 2 2 3 4 6 3" xfId="21186"/>
    <cellStyle name="Saída 2 2 3 4 6 4" xfId="24827"/>
    <cellStyle name="Saída 2 2 3 4 6 5" xfId="24337"/>
    <cellStyle name="Saída 2 2 3 4 6 6" xfId="32080"/>
    <cellStyle name="Saída 2 2 3 4 6 7" xfId="35758"/>
    <cellStyle name="Saída 2 2 3 4 6 8" xfId="38669"/>
    <cellStyle name="Saída 2 2 3 4 7" xfId="11568"/>
    <cellStyle name="Saída 2 2 3 4 8" xfId="18571"/>
    <cellStyle name="Saída 2 2 3 4 9" xfId="23168"/>
    <cellStyle name="Saída 2 2 3 5" xfId="2616"/>
    <cellStyle name="Saída 2 2 3 5 10" xfId="30025"/>
    <cellStyle name="Saída 2 2 3 5 11" xfId="34000"/>
    <cellStyle name="Saída 2 2 3 5 12" xfId="37562"/>
    <cellStyle name="Saída 2 2 3 5 2" xfId="3897"/>
    <cellStyle name="Saída 2 2 3 5 2 2" xfId="13051"/>
    <cellStyle name="Saída 2 2 3 5 2 3" xfId="20049"/>
    <cellStyle name="Saída 2 2 3 5 2 4" xfId="22610"/>
    <cellStyle name="Saída 2 2 3 5 2 5" xfId="24207"/>
    <cellStyle name="Saída 2 2 3 5 2 6" xfId="24427"/>
    <cellStyle name="Saída 2 2 3 5 2 7" xfId="33473"/>
    <cellStyle name="Saída 2 2 3 5 2 8" xfId="37145"/>
    <cellStyle name="Saída 2 2 3 5 3" xfId="4344"/>
    <cellStyle name="Saída 2 2 3 5 3 2" xfId="13498"/>
    <cellStyle name="Saída 2 2 3 5 3 3" xfId="20496"/>
    <cellStyle name="Saída 2 2 3 5 3 4" xfId="29510"/>
    <cellStyle name="Saída 2 2 3 5 3 5" xfId="9332"/>
    <cellStyle name="Saída 2 2 3 5 3 6" xfId="27258"/>
    <cellStyle name="Saída 2 2 3 5 3 7" xfId="33324"/>
    <cellStyle name="Saída 2 2 3 5 3 8" xfId="36999"/>
    <cellStyle name="Saída 2 2 3 5 4" xfId="4600"/>
    <cellStyle name="Saída 2 2 3 5 4 2" xfId="13754"/>
    <cellStyle name="Saída 2 2 3 5 4 3" xfId="20752"/>
    <cellStyle name="Saída 2 2 3 5 4 4" xfId="24247"/>
    <cellStyle name="Saída 2 2 3 5 4 5" xfId="29437"/>
    <cellStyle name="Saída 2 2 3 5 4 6" xfId="18018"/>
    <cellStyle name="Saída 2 2 3 5 4 7" xfId="32219"/>
    <cellStyle name="Saída 2 2 3 5 4 8" xfId="35894"/>
    <cellStyle name="Saída 2 2 3 5 5" xfId="4848"/>
    <cellStyle name="Saída 2 2 3 5 5 2" xfId="14002"/>
    <cellStyle name="Saída 2 2 3 5 5 3" xfId="21000"/>
    <cellStyle name="Saída 2 2 3 5 5 4" xfId="27414"/>
    <cellStyle name="Saída 2 2 3 5 5 5" xfId="28613"/>
    <cellStyle name="Saída 2 2 3 5 5 6" xfId="19639"/>
    <cellStyle name="Saída 2 2 3 5 5 7" xfId="17146"/>
    <cellStyle name="Saída 2 2 3 5 5 8" xfId="35064"/>
    <cellStyle name="Saída 2 2 3 5 6" xfId="11770"/>
    <cellStyle name="Saída 2 2 3 5 7" xfId="18773"/>
    <cellStyle name="Saída 2 2 3 5 8" xfId="10136"/>
    <cellStyle name="Saída 2 2 3 5 9" xfId="26276"/>
    <cellStyle name="Saída 2 2 3 6" xfId="2203"/>
    <cellStyle name="Saída 2 2 3 6 2" xfId="11357"/>
    <cellStyle name="Saída 2 2 3 6 3" xfId="18360"/>
    <cellStyle name="Saída 2 2 3 6 4" xfId="17928"/>
    <cellStyle name="Saída 2 2 3 6 5" xfId="26089"/>
    <cellStyle name="Saída 2 2 3 6 6" xfId="30226"/>
    <cellStyle name="Saída 2 2 3 6 7" xfId="34199"/>
    <cellStyle name="Saída 2 2 3 6 8" xfId="37757"/>
    <cellStyle name="Saída 2 2 3 7" xfId="10327"/>
    <cellStyle name="Saída 2 2 3 8" xfId="9322"/>
    <cellStyle name="Saída 2 2 3 9" xfId="9527"/>
    <cellStyle name="Saída 2 2 4" xfId="1174"/>
    <cellStyle name="Saída 2 2 4 10" xfId="4149"/>
    <cellStyle name="Saída 2 2 4 10 2" xfId="13303"/>
    <cellStyle name="Saída 2 2 4 10 3" xfId="20301"/>
    <cellStyle name="Saída 2 2 4 10 4" xfId="22564"/>
    <cellStyle name="Saída 2 2 4 10 5" xfId="21270"/>
    <cellStyle name="Saída 2 2 4 10 6" xfId="28722"/>
    <cellStyle name="Saída 2 2 4 10 7" xfId="33395"/>
    <cellStyle name="Saída 2 2 4 10 8" xfId="37070"/>
    <cellStyle name="Saída 2 2 4 11" xfId="2227"/>
    <cellStyle name="Saída 2 2 4 11 2" xfId="11381"/>
    <cellStyle name="Saída 2 2 4 11 3" xfId="18384"/>
    <cellStyle name="Saída 2 2 4 11 4" xfId="22680"/>
    <cellStyle name="Saída 2 2 4 11 5" xfId="17156"/>
    <cellStyle name="Saída 2 2 4 11 6" xfId="30216"/>
    <cellStyle name="Saída 2 2 4 11 7" xfId="34190"/>
    <cellStyle name="Saída 2 2 4 11 8" xfId="37752"/>
    <cellStyle name="Saída 2 2 4 12" xfId="10328"/>
    <cellStyle name="Saída 2 2 4 13" xfId="9321"/>
    <cellStyle name="Saída 2 2 4 14" xfId="25860"/>
    <cellStyle name="Saída 2 2 4 15" xfId="25548"/>
    <cellStyle name="Saída 2 2 4 16" xfId="35070"/>
    <cellStyle name="Saída 2 2 4 17" xfId="38408"/>
    <cellStyle name="Saída 2 2 4 2" xfId="2350"/>
    <cellStyle name="Saída 2 2 4 2 10" xfId="17921"/>
    <cellStyle name="Saída 2 2 4 2 11" xfId="30156"/>
    <cellStyle name="Saída 2 2 4 2 12" xfId="34132"/>
    <cellStyle name="Saída 2 2 4 2 13" xfId="37694"/>
    <cellStyle name="Saída 2 2 4 2 2" xfId="2750"/>
    <cellStyle name="Saída 2 2 4 2 2 2" xfId="11904"/>
    <cellStyle name="Saída 2 2 4 2 2 3" xfId="18907"/>
    <cellStyle name="Saída 2 2 4 2 2 4" xfId="17189"/>
    <cellStyle name="Saída 2 2 4 2 2 5" xfId="26334"/>
    <cellStyle name="Saída 2 2 4 2 2 6" xfId="29955"/>
    <cellStyle name="Saída 2 2 4 2 2 7" xfId="25707"/>
    <cellStyle name="Saída 2 2 4 2 2 8" xfId="9372"/>
    <cellStyle name="Saída 2 2 4 2 3" xfId="4032"/>
    <cellStyle name="Saída 2 2 4 2 3 2" xfId="13186"/>
    <cellStyle name="Saída 2 2 4 2 3 3" xfId="20184"/>
    <cellStyle name="Saída 2 2 4 2 3 4" xfId="27815"/>
    <cellStyle name="Saída 2 2 4 2 3 5" xfId="28217"/>
    <cellStyle name="Saída 2 2 4 2 3 6" xfId="25526"/>
    <cellStyle name="Saída 2 2 4 2 3 7" xfId="31685"/>
    <cellStyle name="Saída 2 2 4 2 3 8" xfId="35365"/>
    <cellStyle name="Saída 2 2 4 2 4" xfId="4470"/>
    <cellStyle name="Saída 2 2 4 2 4 2" xfId="13624"/>
    <cellStyle name="Saída 2 2 4 2 4 3" xfId="20622"/>
    <cellStyle name="Saída 2 2 4 2 4 4" xfId="27597"/>
    <cellStyle name="Saída 2 2 4 2 4 5" xfId="28853"/>
    <cellStyle name="Saída 2 2 4 2 4 6" xfId="15472"/>
    <cellStyle name="Saída 2 2 4 2 4 7" xfId="31768"/>
    <cellStyle name="Saída 2 2 4 2 4 8" xfId="35448"/>
    <cellStyle name="Saída 2 2 4 2 5" xfId="4724"/>
    <cellStyle name="Saída 2 2 4 2 5 2" xfId="13878"/>
    <cellStyle name="Saída 2 2 4 2 5 3" xfId="20876"/>
    <cellStyle name="Saída 2 2 4 2 5 4" xfId="17530"/>
    <cellStyle name="Saída 2 2 4 2 5 5" xfId="26738"/>
    <cellStyle name="Saída 2 2 4 2 5 6" xfId="25986"/>
    <cellStyle name="Saída 2 2 4 2 5 7" xfId="25490"/>
    <cellStyle name="Saída 2 2 4 2 5 8" xfId="25764"/>
    <cellStyle name="Saída 2 2 4 2 6" xfId="4970"/>
    <cellStyle name="Saída 2 2 4 2 6 2" xfId="14124"/>
    <cellStyle name="Saída 2 2 4 2 6 3" xfId="21122"/>
    <cellStyle name="Saída 2 2 4 2 6 4" xfId="27354"/>
    <cellStyle name="Saída 2 2 4 2 6 5" xfId="17072"/>
    <cellStyle name="Saída 2 2 4 2 6 6" xfId="32016"/>
    <cellStyle name="Saída 2 2 4 2 6 7" xfId="35694"/>
    <cellStyle name="Saída 2 2 4 2 6 8" xfId="38605"/>
    <cellStyle name="Saída 2 2 4 2 7" xfId="11504"/>
    <cellStyle name="Saída 2 2 4 2 8" xfId="18507"/>
    <cellStyle name="Saída 2 2 4 2 9" xfId="9529"/>
    <cellStyle name="Saída 2 2 4 3" xfId="2378"/>
    <cellStyle name="Saída 2 2 4 3 10" xfId="26160"/>
    <cellStyle name="Saída 2 2 4 3 11" xfId="30139"/>
    <cellStyle name="Saída 2 2 4 3 12" xfId="34115"/>
    <cellStyle name="Saída 2 2 4 3 13" xfId="37677"/>
    <cellStyle name="Saída 2 2 4 3 2" xfId="2778"/>
    <cellStyle name="Saída 2 2 4 3 2 2" xfId="11932"/>
    <cellStyle name="Saída 2 2 4 3 2 3" xfId="18935"/>
    <cellStyle name="Saída 2 2 4 3 2 4" xfId="24383"/>
    <cellStyle name="Saída 2 2 4 3 2 5" xfId="25355"/>
    <cellStyle name="Saída 2 2 4 3 2 6" xfId="17658"/>
    <cellStyle name="Saída 2 2 4 3 2 7" xfId="25233"/>
    <cellStyle name="Saída 2 2 4 3 2 8" xfId="31309"/>
    <cellStyle name="Saída 2 2 4 3 3" xfId="4060"/>
    <cellStyle name="Saída 2 2 4 3 3 2" xfId="13214"/>
    <cellStyle name="Saída 2 2 4 3 3 3" xfId="20212"/>
    <cellStyle name="Saída 2 2 4 3 3 4" xfId="27801"/>
    <cellStyle name="Saída 2 2 4 3 3 5" xfId="21272"/>
    <cellStyle name="Saída 2 2 4 3 3 6" xfId="24496"/>
    <cellStyle name="Saída 2 2 4 3 3 7" xfId="33431"/>
    <cellStyle name="Saída 2 2 4 3 3 8" xfId="37106"/>
    <cellStyle name="Saída 2 2 4 3 4" xfId="4498"/>
    <cellStyle name="Saída 2 2 4 3 4 2" xfId="13652"/>
    <cellStyle name="Saída 2 2 4 3 4 3" xfId="20650"/>
    <cellStyle name="Saída 2 2 4 3 4 4" xfId="27586"/>
    <cellStyle name="Saída 2 2 4 3 4 5" xfId="17888"/>
    <cellStyle name="Saída 2 2 4 3 4 6" xfId="10275"/>
    <cellStyle name="Saída 2 2 4 3 4 7" xfId="17814"/>
    <cellStyle name="Saída 2 2 4 3 4 8" xfId="31025"/>
    <cellStyle name="Saída 2 2 4 3 5" xfId="4752"/>
    <cellStyle name="Saída 2 2 4 3 5 2" xfId="13906"/>
    <cellStyle name="Saída 2 2 4 3 5 3" xfId="20904"/>
    <cellStyle name="Saída 2 2 4 3 5 4" xfId="27462"/>
    <cellStyle name="Saída 2 2 4 3 5 5" xfId="26744"/>
    <cellStyle name="Saída 2 2 4 3 5 6" xfId="25511"/>
    <cellStyle name="Saída 2 2 4 3 5 7" xfId="32146"/>
    <cellStyle name="Saída 2 2 4 3 5 8" xfId="35821"/>
    <cellStyle name="Saída 2 2 4 3 6" xfId="4998"/>
    <cellStyle name="Saída 2 2 4 3 6 2" xfId="14152"/>
    <cellStyle name="Saída 2 2 4 3 6 3" xfId="21150"/>
    <cellStyle name="Saída 2 2 4 3 6 4" xfId="27340"/>
    <cellStyle name="Saída 2 2 4 3 6 5" xfId="24176"/>
    <cellStyle name="Saída 2 2 4 3 6 6" xfId="32044"/>
    <cellStyle name="Saída 2 2 4 3 6 7" xfId="35722"/>
    <cellStyle name="Saída 2 2 4 3 6 8" xfId="38633"/>
    <cellStyle name="Saída 2 2 4 3 7" xfId="11532"/>
    <cellStyle name="Saída 2 2 4 3 8" xfId="18535"/>
    <cellStyle name="Saída 2 2 4 3 9" xfId="25441"/>
    <cellStyle name="Saída 2 2 4 4" xfId="2402"/>
    <cellStyle name="Saída 2 2 4 4 10" xfId="26175"/>
    <cellStyle name="Saída 2 2 4 4 11" xfId="22636"/>
    <cellStyle name="Saída 2 2 4 4 12" xfId="30872"/>
    <cellStyle name="Saída 2 2 4 4 13" xfId="31435"/>
    <cellStyle name="Saída 2 2 4 4 2" xfId="2802"/>
    <cellStyle name="Saída 2 2 4 4 2 2" xfId="11956"/>
    <cellStyle name="Saída 2 2 4 4 2 3" xfId="18959"/>
    <cellStyle name="Saída 2 2 4 4 2 4" xfId="9198"/>
    <cellStyle name="Saída 2 2 4 4 2 5" xfId="23007"/>
    <cellStyle name="Saída 2 2 4 4 2 6" xfId="26506"/>
    <cellStyle name="Saída 2 2 4 4 2 7" xfId="29648"/>
    <cellStyle name="Saída 2 2 4 4 2 8" xfId="33634"/>
    <cellStyle name="Saída 2 2 4 4 3" xfId="4084"/>
    <cellStyle name="Saída 2 2 4 4 3 2" xfId="13238"/>
    <cellStyle name="Saída 2 2 4 4 3 3" xfId="20236"/>
    <cellStyle name="Saída 2 2 4 4 3 4" xfId="27789"/>
    <cellStyle name="Saída 2 2 4 4 3 5" xfId="24512"/>
    <cellStyle name="Saída 2 2 4 4 3 6" xfId="25601"/>
    <cellStyle name="Saída 2 2 4 4 3 7" xfId="33426"/>
    <cellStyle name="Saída 2 2 4 4 3 8" xfId="37101"/>
    <cellStyle name="Saída 2 2 4 4 4" xfId="4522"/>
    <cellStyle name="Saída 2 2 4 4 4 2" xfId="13676"/>
    <cellStyle name="Saída 2 2 4 4 4 3" xfId="20674"/>
    <cellStyle name="Saída 2 2 4 4 4 4" xfId="27575"/>
    <cellStyle name="Saída 2 2 4 4 4 5" xfId="28167"/>
    <cellStyle name="Saída 2 2 4 4 4 6" xfId="24362"/>
    <cellStyle name="Saída 2 2 4 4 4 7" xfId="32255"/>
    <cellStyle name="Saída 2 2 4 4 4 8" xfId="35930"/>
    <cellStyle name="Saída 2 2 4 4 5" xfId="4776"/>
    <cellStyle name="Saída 2 2 4 4 5 2" xfId="13930"/>
    <cellStyle name="Saída 2 2 4 4 5 3" xfId="20928"/>
    <cellStyle name="Saída 2 2 4 4 5 4" xfId="27450"/>
    <cellStyle name="Saída 2 2 4 4 5 5" xfId="10010"/>
    <cellStyle name="Saída 2 2 4 4 5 6" xfId="17579"/>
    <cellStyle name="Saída 2 2 4 4 5 7" xfId="32139"/>
    <cellStyle name="Saída 2 2 4 4 5 8" xfId="35814"/>
    <cellStyle name="Saída 2 2 4 4 6" xfId="5022"/>
    <cellStyle name="Saída 2 2 4 4 6 2" xfId="14176"/>
    <cellStyle name="Saída 2 2 4 4 6 3" xfId="21174"/>
    <cellStyle name="Saída 2 2 4 4 6 4" xfId="9338"/>
    <cellStyle name="Saída 2 2 4 4 6 5" xfId="9948"/>
    <cellStyle name="Saída 2 2 4 4 6 6" xfId="32068"/>
    <cellStyle name="Saída 2 2 4 4 6 7" xfId="35746"/>
    <cellStyle name="Saída 2 2 4 4 6 8" xfId="38657"/>
    <cellStyle name="Saída 2 2 4 4 7" xfId="11556"/>
    <cellStyle name="Saída 2 2 4 4 8" xfId="18559"/>
    <cellStyle name="Saída 2 2 4 4 9" xfId="17611"/>
    <cellStyle name="Saída 2 2 4 5" xfId="2426"/>
    <cellStyle name="Saída 2 2 4 5 10" xfId="9545"/>
    <cellStyle name="Saída 2 2 4 5 11" xfId="30115"/>
    <cellStyle name="Saída 2 2 4 5 12" xfId="9548"/>
    <cellStyle name="Saída 2 2 4 5 13" xfId="18006"/>
    <cellStyle name="Saída 2 2 4 5 2" xfId="2826"/>
    <cellStyle name="Saída 2 2 4 5 2 2" xfId="11980"/>
    <cellStyle name="Saída 2 2 4 5 2 3" xfId="18983"/>
    <cellStyle name="Saída 2 2 4 5 2 4" xfId="18275"/>
    <cellStyle name="Saída 2 2 4 5 2 5" xfId="28757"/>
    <cellStyle name="Saída 2 2 4 5 2 6" xfId="29920"/>
    <cellStyle name="Saída 2 2 4 5 2 7" xfId="33897"/>
    <cellStyle name="Saída 2 2 4 5 2 8" xfId="37459"/>
    <cellStyle name="Saída 2 2 4 5 3" xfId="4108"/>
    <cellStyle name="Saída 2 2 4 5 3 2" xfId="13262"/>
    <cellStyle name="Saída 2 2 4 5 3 3" xfId="20260"/>
    <cellStyle name="Saída 2 2 4 5 3 4" xfId="17192"/>
    <cellStyle name="Saída 2 2 4 5 3 5" xfId="28562"/>
    <cellStyle name="Saída 2 2 4 5 3 6" xfId="28130"/>
    <cellStyle name="Saída 2 2 4 5 3 7" xfId="25619"/>
    <cellStyle name="Saída 2 2 4 5 3 8" xfId="28795"/>
    <cellStyle name="Saída 2 2 4 5 4" xfId="4546"/>
    <cellStyle name="Saída 2 2 4 5 4 2" xfId="13700"/>
    <cellStyle name="Saída 2 2 4 5 4 3" xfId="20698"/>
    <cellStyle name="Saída 2 2 4 5 4 4" xfId="15492"/>
    <cellStyle name="Saída 2 2 4 5 4 5" xfId="17753"/>
    <cellStyle name="Saída 2 2 4 5 4 6" xfId="28788"/>
    <cellStyle name="Saída 2 2 4 5 4 7" xfId="31157"/>
    <cellStyle name="Saída 2 2 4 5 4 8" xfId="35048"/>
    <cellStyle name="Saída 2 2 4 5 5" xfId="4800"/>
    <cellStyle name="Saída 2 2 4 5 5 2" xfId="13954"/>
    <cellStyle name="Saída 2 2 4 5 5 3" xfId="20952"/>
    <cellStyle name="Saída 2 2 4 5 5 4" xfId="24246"/>
    <cellStyle name="Saída 2 2 4 5 5 5" xfId="28611"/>
    <cellStyle name="Saída 2 2 4 5 5 6" xfId="29152"/>
    <cellStyle name="Saída 2 2 4 5 5 7" xfId="32127"/>
    <cellStyle name="Saída 2 2 4 5 5 8" xfId="35802"/>
    <cellStyle name="Saída 2 2 4 5 6" xfId="5046"/>
    <cellStyle name="Saída 2 2 4 5 6 2" xfId="14200"/>
    <cellStyle name="Saída 2 2 4 5 6 3" xfId="21198"/>
    <cellStyle name="Saída 2 2 4 5 6 4" xfId="27316"/>
    <cellStyle name="Saída 2 2 4 5 6 5" xfId="25006"/>
    <cellStyle name="Saída 2 2 4 5 6 6" xfId="32092"/>
    <cellStyle name="Saída 2 2 4 5 6 7" xfId="35770"/>
    <cellStyle name="Saída 2 2 4 5 6 8" xfId="38681"/>
    <cellStyle name="Saída 2 2 4 5 7" xfId="11580"/>
    <cellStyle name="Saída 2 2 4 5 8" xfId="18583"/>
    <cellStyle name="Saída 2 2 4 5 9" xfId="17654"/>
    <cellStyle name="Saída 2 2 4 6" xfId="2628"/>
    <cellStyle name="Saída 2 2 4 6 2" xfId="11782"/>
    <cellStyle name="Saída 2 2 4 6 3" xfId="18785"/>
    <cellStyle name="Saída 2 2 4 6 4" xfId="17761"/>
    <cellStyle name="Saída 2 2 4 6 5" xfId="26281"/>
    <cellStyle name="Saída 2 2 4 6 6" xfId="21208"/>
    <cellStyle name="Saída 2 2 4 6 7" xfId="33995"/>
    <cellStyle name="Saída 2 2 4 6 8" xfId="37557"/>
    <cellStyle name="Saída 2 2 4 7" xfId="3196"/>
    <cellStyle name="Saída 2 2 4 7 2" xfId="12350"/>
    <cellStyle name="Saída 2 2 4 7 3" xfId="19353"/>
    <cellStyle name="Saída 2 2 4 7 4" xfId="21247"/>
    <cellStyle name="Saída 2 2 4 7 5" xfId="23326"/>
    <cellStyle name="Saída 2 2 4 7 6" xfId="22717"/>
    <cellStyle name="Saída 2 2 4 7 7" xfId="18374"/>
    <cellStyle name="Saída 2 2 4 7 8" xfId="33653"/>
    <cellStyle name="Saída 2 2 4 8" xfId="2969"/>
    <cellStyle name="Saída 2 2 4 8 2" xfId="12123"/>
    <cellStyle name="Saída 2 2 4 8 3" xfId="19126"/>
    <cellStyle name="Saída 2 2 4 8 4" xfId="29517"/>
    <cellStyle name="Saída 2 2 4 8 5" xfId="26390"/>
    <cellStyle name="Saída 2 2 4 8 6" xfId="29850"/>
    <cellStyle name="Saída 2 2 4 8 7" xfId="33827"/>
    <cellStyle name="Saída 2 2 4 8 8" xfId="37389"/>
    <cellStyle name="Saída 2 2 4 9" xfId="3859"/>
    <cellStyle name="Saída 2 2 4 9 2" xfId="13013"/>
    <cellStyle name="Saída 2 2 4 9 3" xfId="20012"/>
    <cellStyle name="Saída 2 2 4 9 4" xfId="15431"/>
    <cellStyle name="Saída 2 2 4 9 5" xfId="29195"/>
    <cellStyle name="Saída 2 2 4 9 6" xfId="27279"/>
    <cellStyle name="Saída 2 2 4 9 7" xfId="31657"/>
    <cellStyle name="Saída 2 2 4 9 8" xfId="35337"/>
    <cellStyle name="Saída 2 2 5" xfId="2284"/>
    <cellStyle name="Saída 2 2 5 10" xfId="23038"/>
    <cellStyle name="Saída 2 2 5 11" xfId="30188"/>
    <cellStyle name="Saída 2 2 5 12" xfId="31468"/>
    <cellStyle name="Saída 2 2 5 13" xfId="35178"/>
    <cellStyle name="Saída 2 2 5 2" xfId="2684"/>
    <cellStyle name="Saída 2 2 5 2 2" xfId="11838"/>
    <cellStyle name="Saída 2 2 5 2 3" xfId="18841"/>
    <cellStyle name="Saída 2 2 5 2 4" xfId="24616"/>
    <cellStyle name="Saída 2 2 5 2 5" xfId="26302"/>
    <cellStyle name="Saída 2 2 5 2 6" xfId="29991"/>
    <cellStyle name="Saída 2 2 5 2 7" xfId="33967"/>
    <cellStyle name="Saída 2 2 5 2 8" xfId="37529"/>
    <cellStyle name="Saída 2 2 5 3" xfId="3966"/>
    <cellStyle name="Saída 2 2 5 3 2" xfId="13120"/>
    <cellStyle name="Saída 2 2 5 3 3" xfId="20118"/>
    <cellStyle name="Saída 2 2 5 3 4" xfId="27847"/>
    <cellStyle name="Saída 2 2 5 3 5" xfId="27887"/>
    <cellStyle name="Saída 2 2 5 3 6" xfId="19702"/>
    <cellStyle name="Saída 2 2 5 3 7" xfId="24127"/>
    <cellStyle name="Saída 2 2 5 3 8" xfId="35081"/>
    <cellStyle name="Saída 2 2 5 4" xfId="4404"/>
    <cellStyle name="Saída 2 2 5 4 2" xfId="13558"/>
    <cellStyle name="Saída 2 2 5 4 3" xfId="20556"/>
    <cellStyle name="Saída 2 2 5 4 4" xfId="27633"/>
    <cellStyle name="Saída 2 2 5 4 5" xfId="28586"/>
    <cellStyle name="Saída 2 2 5 4 6" xfId="17703"/>
    <cellStyle name="Saída 2 2 5 4 7" xfId="19752"/>
    <cellStyle name="Saída 2 2 5 4 8" xfId="32101"/>
    <cellStyle name="Saída 2 2 5 5" xfId="4658"/>
    <cellStyle name="Saída 2 2 5 5 2" xfId="13812"/>
    <cellStyle name="Saída 2 2 5 5 3" xfId="20810"/>
    <cellStyle name="Saída 2 2 5 5 4" xfId="20054"/>
    <cellStyle name="Saída 2 2 5 5 5" xfId="29249"/>
    <cellStyle name="Saída 2 2 5 5 6" xfId="19512"/>
    <cellStyle name="Saída 2 2 5 5 7" xfId="32190"/>
    <cellStyle name="Saída 2 2 5 5 8" xfId="35865"/>
    <cellStyle name="Saída 2 2 5 6" xfId="4904"/>
    <cellStyle name="Saída 2 2 5 6 2" xfId="14058"/>
    <cellStyle name="Saída 2 2 5 6 3" xfId="21056"/>
    <cellStyle name="Saída 2 2 5 6 4" xfId="24038"/>
    <cellStyle name="Saída 2 2 5 6 5" xfId="29456"/>
    <cellStyle name="Saída 2 2 5 6 6" xfId="31950"/>
    <cellStyle name="Saída 2 2 5 6 7" xfId="35628"/>
    <cellStyle name="Saída 2 2 5 6 8" xfId="38539"/>
    <cellStyle name="Saída 2 2 5 7" xfId="11438"/>
    <cellStyle name="Saída 2 2 5 8" xfId="18441"/>
    <cellStyle name="Saída 2 2 5 9" xfId="17806"/>
    <cellStyle name="Saída 2 2 6" xfId="1676"/>
    <cellStyle name="Saída 2 2 6 10" xfId="25981"/>
    <cellStyle name="Saída 2 2 6 11" xfId="30990"/>
    <cellStyle name="Saída 2 2 6 12" xfId="34914"/>
    <cellStyle name="Saída 2 2 6 13" xfId="38377"/>
    <cellStyle name="Saída 2 2 6 2" xfId="2503"/>
    <cellStyle name="Saída 2 2 6 2 2" xfId="11657"/>
    <cellStyle name="Saída 2 2 6 2 3" xfId="18660"/>
    <cellStyle name="Saída 2 2 6 2 4" xfId="22917"/>
    <cellStyle name="Saída 2 2 6 2 5" xfId="26221"/>
    <cellStyle name="Saída 2 2 6 2 6" xfId="30079"/>
    <cellStyle name="Saída 2 2 6 2 7" xfId="31082"/>
    <cellStyle name="Saída 2 2 6 2 8" xfId="31324"/>
    <cellStyle name="Saída 2 2 6 3" xfId="3653"/>
    <cellStyle name="Saída 2 2 6 3 2" xfId="12807"/>
    <cellStyle name="Saída 2 2 6 3 3" xfId="19806"/>
    <cellStyle name="Saída 2 2 6 3 4" xfId="25454"/>
    <cellStyle name="Saída 2 2 6 3 5" xfId="15502"/>
    <cellStyle name="Saída 2 2 6 3 6" xfId="19364"/>
    <cellStyle name="Saída 2 2 6 3 7" xfId="31139"/>
    <cellStyle name="Saída 2 2 6 3 8" xfId="35012"/>
    <cellStyle name="Saída 2 2 6 4" xfId="4162"/>
    <cellStyle name="Saída 2 2 6 4 2" xfId="13316"/>
    <cellStyle name="Saída 2 2 6 4 3" xfId="20314"/>
    <cellStyle name="Saída 2 2 6 4 4" xfId="27751"/>
    <cellStyle name="Saída 2 2 6 4 5" xfId="26667"/>
    <cellStyle name="Saída 2 2 6 4 6" xfId="24189"/>
    <cellStyle name="Saída 2 2 6 4 7" xfId="33389"/>
    <cellStyle name="Saída 2 2 6 4 8" xfId="37064"/>
    <cellStyle name="Saída 2 2 6 5" xfId="3074"/>
    <cellStyle name="Saída 2 2 6 5 2" xfId="12228"/>
    <cellStyle name="Saída 2 2 6 5 3" xfId="19231"/>
    <cellStyle name="Saída 2 2 6 5 4" xfId="29515"/>
    <cellStyle name="Saída 2 2 6 5 5" xfId="17998"/>
    <cellStyle name="Saída 2 2 6 5 6" xfId="26026"/>
    <cellStyle name="Saída 2 2 6 5 7" xfId="33778"/>
    <cellStyle name="Saída 2 2 6 5 8" xfId="37340"/>
    <cellStyle name="Saída 2 2 6 6" xfId="3148"/>
    <cellStyle name="Saída 2 2 6 6 2" xfId="12302"/>
    <cellStyle name="Saída 2 2 6 6 3" xfId="19305"/>
    <cellStyle name="Saída 2 2 6 6 4" xfId="24008"/>
    <cellStyle name="Saída 2 2 6 6 5" xfId="25479"/>
    <cellStyle name="Saída 2 2 6 6 6" xfId="29766"/>
    <cellStyle name="Saída 2 2 6 6 7" xfId="33743"/>
    <cellStyle name="Saída 2 2 6 6 8" xfId="37305"/>
    <cellStyle name="Saída 2 2 6 7" xfId="10830"/>
    <cellStyle name="Saída 2 2 6 8" xfId="18242"/>
    <cellStyle name="Saída 2 2 6 9" xfId="28664"/>
    <cellStyle name="Saída 2 2 7" xfId="2257"/>
    <cellStyle name="Saída 2 2 7 10" xfId="9924"/>
    <cellStyle name="Saída 2 2 7 11" xfId="30202"/>
    <cellStyle name="Saída 2 2 7 12" xfId="34177"/>
    <cellStyle name="Saída 2 2 7 13" xfId="37739"/>
    <cellStyle name="Saída 2 2 7 2" xfId="2657"/>
    <cellStyle name="Saída 2 2 7 2 2" xfId="11811"/>
    <cellStyle name="Saída 2 2 7 2 3" xfId="18814"/>
    <cellStyle name="Saída 2 2 7 2 4" xfId="24610"/>
    <cellStyle name="Saída 2 2 7 2 5" xfId="26289"/>
    <cellStyle name="Saída 2 2 7 2 6" xfId="25922"/>
    <cellStyle name="Saída 2 2 7 2 7" xfId="33981"/>
    <cellStyle name="Saída 2 2 7 2 8" xfId="37543"/>
    <cellStyle name="Saída 2 2 7 3" xfId="3939"/>
    <cellStyle name="Saída 2 2 7 3 2" xfId="13093"/>
    <cellStyle name="Saída 2 2 7 3 3" xfId="20091"/>
    <cellStyle name="Saída 2 2 7 3 4" xfId="23051"/>
    <cellStyle name="Saída 2 2 7 3 5" xfId="17142"/>
    <cellStyle name="Saída 2 2 7 3 6" xfId="24118"/>
    <cellStyle name="Saída 2 2 7 3 7" xfId="25821"/>
    <cellStyle name="Saída 2 2 7 3 8" xfId="28019"/>
    <cellStyle name="Saída 2 2 7 4" xfId="4377"/>
    <cellStyle name="Saída 2 2 7 4 2" xfId="13531"/>
    <cellStyle name="Saída 2 2 7 4 3" xfId="20529"/>
    <cellStyle name="Saída 2 2 7 4 4" xfId="24743"/>
    <cellStyle name="Saída 2 2 7 4 5" xfId="15506"/>
    <cellStyle name="Saída 2 2 7 4 6" xfId="25588"/>
    <cellStyle name="Saída 2 2 7 4 7" xfId="31861"/>
    <cellStyle name="Saída 2 2 7 4 8" xfId="35515"/>
    <cellStyle name="Saída 2 2 7 5" xfId="4631"/>
    <cellStyle name="Saída 2 2 7 5 2" xfId="13785"/>
    <cellStyle name="Saída 2 2 7 5 3" xfId="20783"/>
    <cellStyle name="Saída 2 2 7 5 4" xfId="27521"/>
    <cellStyle name="Saída 2 2 7 5 5" xfId="17454"/>
    <cellStyle name="Saída 2 2 7 5 6" xfId="17652"/>
    <cellStyle name="Saída 2 2 7 5 7" xfId="32202"/>
    <cellStyle name="Saída 2 2 7 5 8" xfId="35877"/>
    <cellStyle name="Saída 2 2 7 6" xfId="4877"/>
    <cellStyle name="Saída 2 2 7 6 2" xfId="14031"/>
    <cellStyle name="Saída 2 2 7 6 3" xfId="21029"/>
    <cellStyle name="Saída 2 2 7 6 4" xfId="27400"/>
    <cellStyle name="Saída 2 2 7 6 5" xfId="26772"/>
    <cellStyle name="Saída 2 2 7 6 6" xfId="19562"/>
    <cellStyle name="Saída 2 2 7 6 7" xfId="35601"/>
    <cellStyle name="Saída 2 2 7 6 8" xfId="38512"/>
    <cellStyle name="Saída 2 2 7 7" xfId="11411"/>
    <cellStyle name="Saída 2 2 7 8" xfId="18414"/>
    <cellStyle name="Saída 2 2 7 9" xfId="25248"/>
    <cellStyle name="Saída 2 2 8" xfId="2125"/>
    <cellStyle name="Saída 2 2 8 10" xfId="29110"/>
    <cellStyle name="Saída 2 2 8 11" xfId="30364"/>
    <cellStyle name="Saída 2 2 8 12" xfId="34280"/>
    <cellStyle name="Saída 2 2 8 13" xfId="37832"/>
    <cellStyle name="Saída 2 2 8 2" xfId="2609"/>
    <cellStyle name="Saída 2 2 8 2 2" xfId="11763"/>
    <cellStyle name="Saída 2 2 8 2 3" xfId="18766"/>
    <cellStyle name="Saída 2 2 8 2 4" xfId="23264"/>
    <cellStyle name="Saída 2 2 8 2 5" xfId="22958"/>
    <cellStyle name="Saída 2 2 8 2 6" xfId="18118"/>
    <cellStyle name="Saída 2 2 8 2 7" xfId="28981"/>
    <cellStyle name="Saída 2 2 8 2 8" xfId="34819"/>
    <cellStyle name="Saída 2 2 8 3" xfId="3856"/>
    <cellStyle name="Saída 2 2 8 3 2" xfId="13010"/>
    <cellStyle name="Saída 2 2 8 3 3" xfId="20009"/>
    <cellStyle name="Saída 2 2 8 3 4" xfId="27902"/>
    <cellStyle name="Saída 2 2 8 3 5" xfId="26599"/>
    <cellStyle name="Saída 2 2 8 3 6" xfId="28209"/>
    <cellStyle name="Saída 2 2 8 3 7" xfId="33490"/>
    <cellStyle name="Saída 2 2 8 3 8" xfId="37158"/>
    <cellStyle name="Saída 2 2 8 4" xfId="4324"/>
    <cellStyle name="Saída 2 2 8 4 2" xfId="13478"/>
    <cellStyle name="Saída 2 2 8 4 3" xfId="20476"/>
    <cellStyle name="Saída 2 2 8 4 4" xfId="10086"/>
    <cellStyle name="Saída 2 2 8 4 5" xfId="19740"/>
    <cellStyle name="Saída 2 2 8 4 6" xfId="27260"/>
    <cellStyle name="Saída 2 2 8 4 7" xfId="33330"/>
    <cellStyle name="Saída 2 2 8 4 8" xfId="37005"/>
    <cellStyle name="Saída 2 2 8 5" xfId="4591"/>
    <cellStyle name="Saída 2 2 8 5 2" xfId="13745"/>
    <cellStyle name="Saída 2 2 8 5 3" xfId="20743"/>
    <cellStyle name="Saída 2 2 8 5 4" xfId="27542"/>
    <cellStyle name="Saída 2 2 8 5 5" xfId="23178"/>
    <cellStyle name="Saída 2 2 8 5 6" xfId="25331"/>
    <cellStyle name="Saída 2 2 8 5 7" xfId="29717"/>
    <cellStyle name="Saída 2 2 8 5 8" xfId="33695"/>
    <cellStyle name="Saída 2 2 8 6" xfId="4841"/>
    <cellStyle name="Saída 2 2 8 6 2" xfId="13995"/>
    <cellStyle name="Saída 2 2 8 6 3" xfId="20993"/>
    <cellStyle name="Saída 2 2 8 6 4" xfId="24035"/>
    <cellStyle name="Saída 2 2 8 6 5" xfId="29274"/>
    <cellStyle name="Saída 2 2 8 6 6" xfId="17025"/>
    <cellStyle name="Saída 2 2 8 6 7" xfId="17199"/>
    <cellStyle name="Saída 2 2 8 6 8" xfId="31120"/>
    <cellStyle name="Saída 2 2 8 7" xfId="11279"/>
    <cellStyle name="Saída 2 2 8 8" xfId="9389"/>
    <cellStyle name="Saída 2 2 8 9" xfId="24602"/>
    <cellStyle name="Saída 2 2 9" xfId="1607"/>
    <cellStyle name="Saída 2 2 9 2" xfId="10761"/>
    <cellStyle name="Saída 2 2 9 3" xfId="17012"/>
    <cellStyle name="Saída 2 2 9 4" xfId="18310"/>
    <cellStyle name="Saída 2 2 9 5" xfId="15443"/>
    <cellStyle name="Saída 2 2 9 6" xfId="25747"/>
    <cellStyle name="Saída 2 2 9 7" xfId="31359"/>
    <cellStyle name="Saída 2 2 9 8" xfId="35118"/>
    <cellStyle name="Saída 2 3" xfId="1131"/>
    <cellStyle name="Saída 2 3 10" xfId="4278"/>
    <cellStyle name="Saída 2 3 10 2" xfId="13432"/>
    <cellStyle name="Saída 2 3 10 3" xfId="20430"/>
    <cellStyle name="Saída 2 3 10 4" xfId="27693"/>
    <cellStyle name="Saída 2 3 10 5" xfId="17477"/>
    <cellStyle name="Saída 2 3 10 6" xfId="25524"/>
    <cellStyle name="Saída 2 3 10 7" xfId="17878"/>
    <cellStyle name="Saída 2 3 10 8" xfId="25751"/>
    <cellStyle name="Saída 2 3 11" xfId="4553"/>
    <cellStyle name="Saída 2 3 11 2" xfId="13707"/>
    <cellStyle name="Saída 2 3 11 3" xfId="20705"/>
    <cellStyle name="Saída 2 3 11 4" xfId="27560"/>
    <cellStyle name="Saída 2 3 11 5" xfId="21370"/>
    <cellStyle name="Saída 2 3 11 6" xfId="29003"/>
    <cellStyle name="Saída 2 3 11 7" xfId="32241"/>
    <cellStyle name="Saída 2 3 11 8" xfId="35916"/>
    <cellStyle name="Saída 2 3 12" xfId="1527"/>
    <cellStyle name="Saída 2 3 12 2" xfId="10681"/>
    <cellStyle name="Saída 2 3 12 3" xfId="9936"/>
    <cellStyle name="Saída 2 3 12 4" xfId="28736"/>
    <cellStyle name="Saída 2 3 12 5" xfId="25949"/>
    <cellStyle name="Saída 2 3 12 6" xfId="31045"/>
    <cellStyle name="Saída 2 3 12 7" xfId="34940"/>
    <cellStyle name="Saída 2 3 12 8" xfId="38402"/>
    <cellStyle name="Saída 2 3 13" xfId="10285"/>
    <cellStyle name="Saída 2 3 14" xfId="17281"/>
    <cellStyle name="Saída 2 3 15" xfId="22906"/>
    <cellStyle name="Saída 2 3 16" xfId="31219"/>
    <cellStyle name="Saída 2 3 17" xfId="35087"/>
    <cellStyle name="Saída 2 3 18" xfId="38416"/>
    <cellStyle name="Saída 2 3 2" xfId="2286"/>
    <cellStyle name="Saída 2 3 2 10" xfId="26114"/>
    <cellStyle name="Saída 2 3 2 11" xfId="30187"/>
    <cellStyle name="Saída 2 3 2 12" xfId="34162"/>
    <cellStyle name="Saída 2 3 2 13" xfId="37724"/>
    <cellStyle name="Saída 2 3 2 2" xfId="2686"/>
    <cellStyle name="Saída 2 3 2 2 2" xfId="11840"/>
    <cellStyle name="Saída 2 3 2 2 3" xfId="18843"/>
    <cellStyle name="Saída 2 3 2 2 4" xfId="28431"/>
    <cellStyle name="Saída 2 3 2 2 5" xfId="29120"/>
    <cellStyle name="Saída 2 3 2 2 6" xfId="29987"/>
    <cellStyle name="Saída 2 3 2 2 7" xfId="33966"/>
    <cellStyle name="Saída 2 3 2 2 8" xfId="37528"/>
    <cellStyle name="Saída 2 3 2 3" xfId="3968"/>
    <cellStyle name="Saída 2 3 2 3 2" xfId="13122"/>
    <cellStyle name="Saída 2 3 2 3 3" xfId="20120"/>
    <cellStyle name="Saída 2 3 2 3 4" xfId="27846"/>
    <cellStyle name="Saída 2 3 2 3 5" xfId="26626"/>
    <cellStyle name="Saída 2 3 2 3 6" xfId="26003"/>
    <cellStyle name="Saída 2 3 2 3 7" xfId="31666"/>
    <cellStyle name="Saída 2 3 2 3 8" xfId="35346"/>
    <cellStyle name="Saída 2 3 2 4" xfId="4406"/>
    <cellStyle name="Saída 2 3 2 4 2" xfId="13560"/>
    <cellStyle name="Saída 2 3 2 4 3" xfId="20558"/>
    <cellStyle name="Saída 2 3 2 4 4" xfId="27632"/>
    <cellStyle name="Saída 2 3 2 4 5" xfId="17289"/>
    <cellStyle name="Saída 2 3 2 4 6" xfId="18177"/>
    <cellStyle name="Saída 2 3 2 4 7" xfId="31847"/>
    <cellStyle name="Saída 2 3 2 4 8" xfId="35501"/>
    <cellStyle name="Saída 2 3 2 5" xfId="4660"/>
    <cellStyle name="Saída 2 3 2 5 2" xfId="13814"/>
    <cellStyle name="Saída 2 3 2 5 3" xfId="20812"/>
    <cellStyle name="Saída 2 3 2 5 4" xfId="24776"/>
    <cellStyle name="Saída 2 3 2 5 5" xfId="18081"/>
    <cellStyle name="Saída 2 3 2 5 6" xfId="24110"/>
    <cellStyle name="Saída 2 3 2 5 7" xfId="29390"/>
    <cellStyle name="Saída 2 3 2 5 8" xfId="31912"/>
    <cellStyle name="Saída 2 3 2 6" xfId="4906"/>
    <cellStyle name="Saída 2 3 2 6 2" xfId="14060"/>
    <cellStyle name="Saída 2 3 2 6 3" xfId="21058"/>
    <cellStyle name="Saída 2 3 2 6 4" xfId="27378"/>
    <cellStyle name="Saída 2 3 2 6 5" xfId="17362"/>
    <cellStyle name="Saída 2 3 2 6 6" xfId="31952"/>
    <cellStyle name="Saída 2 3 2 6 7" xfId="35630"/>
    <cellStyle name="Saída 2 3 2 6 8" xfId="38541"/>
    <cellStyle name="Saída 2 3 2 7" xfId="11440"/>
    <cellStyle name="Saída 2 3 2 8" xfId="18443"/>
    <cellStyle name="Saída 2 3 2 9" xfId="23334"/>
    <cellStyle name="Saída 2 3 3" xfId="2119"/>
    <cellStyle name="Saída 2 3 3 10" xfId="26060"/>
    <cellStyle name="Saída 2 3 3 11" xfId="30367"/>
    <cellStyle name="Saída 2 3 3 12" xfId="31455"/>
    <cellStyle name="Saída 2 3 3 13" xfId="35166"/>
    <cellStyle name="Saída 2 3 3 2" xfId="2603"/>
    <cellStyle name="Saída 2 3 3 2 2" xfId="11757"/>
    <cellStyle name="Saída 2 3 3 2 3" xfId="18760"/>
    <cellStyle name="Saída 2 3 3 2 4" xfId="23261"/>
    <cellStyle name="Saída 2 3 3 2 5" xfId="19611"/>
    <cellStyle name="Saída 2 3 3 2 6" xfId="30028"/>
    <cellStyle name="Saída 2 3 3 2 7" xfId="34005"/>
    <cellStyle name="Saída 2 3 3 2 8" xfId="37567"/>
    <cellStyle name="Saída 2 3 3 3" xfId="3850"/>
    <cellStyle name="Saída 2 3 3 3 2" xfId="13004"/>
    <cellStyle name="Saída 2 3 3 3 3" xfId="20003"/>
    <cellStyle name="Saída 2 3 3 3 4" xfId="27905"/>
    <cellStyle name="Saída 2 3 3 3 5" xfId="28549"/>
    <cellStyle name="Saída 2 3 3 3 6" xfId="26008"/>
    <cellStyle name="Saída 2 3 3 3 7" xfId="21300"/>
    <cellStyle name="Saída 2 3 3 3 8" xfId="31815"/>
    <cellStyle name="Saída 2 3 3 4" xfId="4318"/>
    <cellStyle name="Saída 2 3 3 4 2" xfId="13472"/>
    <cellStyle name="Saída 2 3 3 4 3" xfId="20470"/>
    <cellStyle name="Saída 2 3 3 4 4" xfId="27673"/>
    <cellStyle name="Saída 2 3 3 4 5" xfId="24175"/>
    <cellStyle name="Saída 2 3 3 4 6" xfId="28102"/>
    <cellStyle name="Saída 2 3 3 4 7" xfId="31166"/>
    <cellStyle name="Saída 2 3 3 4 8" xfId="35042"/>
    <cellStyle name="Saída 2 3 3 5" xfId="4585"/>
    <cellStyle name="Saída 2 3 3 5 2" xfId="13739"/>
    <cellStyle name="Saída 2 3 3 5 3" xfId="20737"/>
    <cellStyle name="Saída 2 3 3 5 4" xfId="22765"/>
    <cellStyle name="Saída 2 3 3 5 5" xfId="19384"/>
    <cellStyle name="Saída 2 3 3 5 6" xfId="26834"/>
    <cellStyle name="Saída 2 3 3 5 7" xfId="17389"/>
    <cellStyle name="Saída 2 3 3 5 8" xfId="31050"/>
    <cellStyle name="Saída 2 3 3 6" xfId="4835"/>
    <cellStyle name="Saída 2 3 3 6 2" xfId="13989"/>
    <cellStyle name="Saída 2 3 3 6 3" xfId="20987"/>
    <cellStyle name="Saída 2 3 3 6 4" xfId="27417"/>
    <cellStyle name="Saída 2 3 3 6 5" xfId="26761"/>
    <cellStyle name="Saída 2 3 3 6 6" xfId="23325"/>
    <cellStyle name="Saída 2 3 3 6 7" xfId="30977"/>
    <cellStyle name="Saída 2 3 3 6 8" xfId="31381"/>
    <cellStyle name="Saída 2 3 3 7" xfId="11273"/>
    <cellStyle name="Saída 2 3 3 8" xfId="9403"/>
    <cellStyle name="Saída 2 3 3 9" xfId="24599"/>
    <cellStyle name="Saída 2 3 4" xfId="2258"/>
    <cellStyle name="Saída 2 3 4 10" xfId="25206"/>
    <cellStyle name="Saída 2 3 4 11" xfId="21215"/>
    <cellStyle name="Saída 2 3 4 12" xfId="17773"/>
    <cellStyle name="Saída 2 3 4 13" xfId="33447"/>
    <cellStyle name="Saída 2 3 4 2" xfId="2658"/>
    <cellStyle name="Saída 2 3 4 2 2" xfId="11812"/>
    <cellStyle name="Saída 2 3 4 2 3" xfId="18815"/>
    <cellStyle name="Saída 2 3 4 2 4" xfId="25152"/>
    <cellStyle name="Saída 2 3 4 2 5" xfId="26292"/>
    <cellStyle name="Saída 2 3 4 2 6" xfId="30004"/>
    <cellStyle name="Saída 2 3 4 2 7" xfId="31090"/>
    <cellStyle name="Saída 2 3 4 2 8" xfId="34978"/>
    <cellStyle name="Saída 2 3 4 3" xfId="3940"/>
    <cellStyle name="Saída 2 3 4 3 2" xfId="13094"/>
    <cellStyle name="Saída 2 3 4 3 3" xfId="20092"/>
    <cellStyle name="Saída 2 3 4 3 4" xfId="27860"/>
    <cellStyle name="Saída 2 3 4 3 5" xfId="26622"/>
    <cellStyle name="Saída 2 3 4 3 6" xfId="28640"/>
    <cellStyle name="Saída 2 3 4 3 7" xfId="33449"/>
    <cellStyle name="Saída 2 3 4 3 8" xfId="37123"/>
    <cellStyle name="Saída 2 3 4 4" xfId="4378"/>
    <cellStyle name="Saída 2 3 4 4 2" xfId="13532"/>
    <cellStyle name="Saída 2 3 4 4 3" xfId="20530"/>
    <cellStyle name="Saída 2 3 4 4 4" xfId="27644"/>
    <cellStyle name="Saída 2 3 4 4 5" xfId="29228"/>
    <cellStyle name="Saída 2 3 4 4 6" xfId="25595"/>
    <cellStyle name="Saída 2 3 4 4 7" xfId="35532"/>
    <cellStyle name="Saída 2 3 4 4 8" xfId="38458"/>
    <cellStyle name="Saída 2 3 4 5" xfId="4632"/>
    <cellStyle name="Saída 2 3 4 5 2" xfId="13786"/>
    <cellStyle name="Saída 2 3 4 5 3" xfId="20784"/>
    <cellStyle name="Saída 2 3 4 5 4" xfId="10151"/>
    <cellStyle name="Saída 2 3 4 5 5" xfId="24445"/>
    <cellStyle name="Saída 2 3 4 5 6" xfId="17058"/>
    <cellStyle name="Saída 2 3 4 5 7" xfId="32205"/>
    <cellStyle name="Saída 2 3 4 5 8" xfId="35880"/>
    <cellStyle name="Saída 2 3 4 6" xfId="4878"/>
    <cellStyle name="Saída 2 3 4 6 2" xfId="14032"/>
    <cellStyle name="Saída 2 3 4 6 3" xfId="21030"/>
    <cellStyle name="Saída 2 3 4 6 4" xfId="19531"/>
    <cellStyle name="Saída 2 3 4 6 5" xfId="22676"/>
    <cellStyle name="Saída 2 3 4 6 6" xfId="25555"/>
    <cellStyle name="Saída 2 3 4 6 7" xfId="35602"/>
    <cellStyle name="Saída 2 3 4 6 8" xfId="38513"/>
    <cellStyle name="Saída 2 3 4 7" xfId="11412"/>
    <cellStyle name="Saída 2 3 4 8" xfId="18415"/>
    <cellStyle name="Saída 2 3 4 9" xfId="22639"/>
    <cellStyle name="Saída 2 3 5" xfId="2090"/>
    <cellStyle name="Saída 2 3 5 10" xfId="28056"/>
    <cellStyle name="Saída 2 3 5 11" xfId="30840"/>
    <cellStyle name="Saída 2 3 5 12" xfId="9162"/>
    <cellStyle name="Saída 2 3 5 13" xfId="30858"/>
    <cellStyle name="Saída 2 3 5 2" xfId="2590"/>
    <cellStyle name="Saída 2 3 5 2 2" xfId="11744"/>
    <cellStyle name="Saída 2 3 5 2 3" xfId="18747"/>
    <cellStyle name="Saída 2 3 5 2 4" xfId="17211"/>
    <cellStyle name="Saída 2 3 5 2 5" xfId="26258"/>
    <cellStyle name="Saída 2 3 5 2 6" xfId="30038"/>
    <cellStyle name="Saída 2 3 5 2 7" xfId="31086"/>
    <cellStyle name="Saída 2 3 5 2 8" xfId="34971"/>
    <cellStyle name="Saída 2 3 5 3" xfId="3837"/>
    <cellStyle name="Saída 2 3 5 3 2" xfId="12991"/>
    <cellStyle name="Saída 2 3 5 3 3" xfId="19990"/>
    <cellStyle name="Saída 2 3 5 3 4" xfId="27906"/>
    <cellStyle name="Saída 2 3 5 3 5" xfId="29193"/>
    <cellStyle name="Saída 2 3 5 3 6" xfId="26481"/>
    <cellStyle name="Saída 2 3 5 3 7" xfId="33499"/>
    <cellStyle name="Saída 2 3 5 3 8" xfId="37167"/>
    <cellStyle name="Saída 2 3 5 4" xfId="4301"/>
    <cellStyle name="Saída 2 3 5 4 2" xfId="13455"/>
    <cellStyle name="Saída 2 3 5 4 3" xfId="20453"/>
    <cellStyle name="Saída 2 3 5 4 4" xfId="27676"/>
    <cellStyle name="Saída 2 3 5 4 5" xfId="28156"/>
    <cellStyle name="Saída 2 3 5 4 6" xfId="25521"/>
    <cellStyle name="Saída 2 3 5 4 7" xfId="26540"/>
    <cellStyle name="Saída 2 3 5 4 8" xfId="35040"/>
    <cellStyle name="Saída 2 3 5 5" xfId="4572"/>
    <cellStyle name="Saída 2 3 5 5 2" xfId="13726"/>
    <cellStyle name="Saída 2 3 5 5 3" xfId="20724"/>
    <cellStyle name="Saída 2 3 5 5 4" xfId="25258"/>
    <cellStyle name="Saída 2 3 5 5 5" xfId="19704"/>
    <cellStyle name="Saída 2 3 5 5 6" xfId="17403"/>
    <cellStyle name="Saída 2 3 5 5 7" xfId="32232"/>
    <cellStyle name="Saída 2 3 5 5 8" xfId="35907"/>
    <cellStyle name="Saída 2 3 5 6" xfId="4822"/>
    <cellStyle name="Saída 2 3 5 6 2" xfId="13976"/>
    <cellStyle name="Saída 2 3 5 6 3" xfId="20974"/>
    <cellStyle name="Saída 2 3 5 6 4" xfId="24798"/>
    <cellStyle name="Saída 2 3 5 6 5" xfId="28607"/>
    <cellStyle name="Saída 2 3 5 6 6" xfId="22527"/>
    <cellStyle name="Saída 2 3 5 6 7" xfId="32117"/>
    <cellStyle name="Saída 2 3 5 6 8" xfId="35792"/>
    <cellStyle name="Saída 2 3 5 7" xfId="11244"/>
    <cellStyle name="Saída 2 3 5 8" xfId="9447"/>
    <cellStyle name="Saída 2 3 5 9" xfId="24586"/>
    <cellStyle name="Saída 2 3 6" xfId="1652"/>
    <cellStyle name="Saída 2 3 6 10" xfId="25739"/>
    <cellStyle name="Saída 2 3 6 11" xfId="31370"/>
    <cellStyle name="Saída 2 3 6 12" xfId="35130"/>
    <cellStyle name="Saída 2 3 6 2" xfId="3567"/>
    <cellStyle name="Saída 2 3 6 2 2" xfId="12721"/>
    <cellStyle name="Saída 2 3 6 2 3" xfId="19722"/>
    <cellStyle name="Saída 2 3 6 2 4" xfId="10050"/>
    <cellStyle name="Saída 2 3 6 2 5" xfId="17832"/>
    <cellStyle name="Saída 2 3 6 2 6" xfId="29594"/>
    <cellStyle name="Saída 2 3 6 2 7" xfId="17474"/>
    <cellStyle name="Saída 2 3 6 2 8" xfId="35011"/>
    <cellStyle name="Saída 2 3 6 3" xfId="4127"/>
    <cellStyle name="Saída 2 3 6 3 2" xfId="13281"/>
    <cellStyle name="Saída 2 3 6 3 3" xfId="20279"/>
    <cellStyle name="Saída 2 3 6 3 4" xfId="22751"/>
    <cellStyle name="Saída 2 3 6 3 5" xfId="22521"/>
    <cellStyle name="Saída 2 3 6 3 6" xfId="29004"/>
    <cellStyle name="Saída 2 3 6 3 7" xfId="25795"/>
    <cellStyle name="Saída 2 3 6 3 8" xfId="35030"/>
    <cellStyle name="Saída 2 3 6 4" xfId="4215"/>
    <cellStyle name="Saída 2 3 6 4 2" xfId="13369"/>
    <cellStyle name="Saída 2 3 6 4 3" xfId="20367"/>
    <cellStyle name="Saída 2 3 6 4 4" xfId="19572"/>
    <cellStyle name="Saída 2 3 6 4 5" xfId="17043"/>
    <cellStyle name="Saída 2 3 6 4 6" xfId="25597"/>
    <cellStyle name="Saída 2 3 6 4 7" xfId="33363"/>
    <cellStyle name="Saída 2 3 6 4 8" xfId="37038"/>
    <cellStyle name="Saída 2 3 6 5" xfId="3125"/>
    <cellStyle name="Saída 2 3 6 5 2" xfId="12279"/>
    <cellStyle name="Saída 2 3 6 5 3" xfId="19282"/>
    <cellStyle name="Saída 2 3 6 5 4" xfId="24009"/>
    <cellStyle name="Saída 2 3 6 5 5" xfId="26432"/>
    <cellStyle name="Saída 2 3 6 5 6" xfId="29775"/>
    <cellStyle name="Saída 2 3 6 5 7" xfId="31118"/>
    <cellStyle name="Saída 2 3 6 5 8" xfId="35004"/>
    <cellStyle name="Saída 2 3 6 6" xfId="10806"/>
    <cellStyle name="Saída 2 3 6 7" xfId="9274"/>
    <cellStyle name="Saída 2 3 6 8" xfId="28676"/>
    <cellStyle name="Saída 2 3 6 9" xfId="22997"/>
    <cellStyle name="Saída 2 3 7" xfId="2480"/>
    <cellStyle name="Saída 2 3 7 2" xfId="11634"/>
    <cellStyle name="Saída 2 3 7 3" xfId="18637"/>
    <cellStyle name="Saída 2 3 7 4" xfId="21237"/>
    <cellStyle name="Saída 2 3 7 5" xfId="26209"/>
    <cellStyle name="Saída 2 3 7 6" xfId="17667"/>
    <cellStyle name="Saída 2 3 7 7" xfId="24462"/>
    <cellStyle name="Saída 2 3 7 8" xfId="34810"/>
    <cellStyle name="Saída 2 3 8" xfId="3083"/>
    <cellStyle name="Saída 2 3 8 2" xfId="12237"/>
    <cellStyle name="Saída 2 3 8 3" xfId="19240"/>
    <cellStyle name="Saída 2 3 8 4" xfId="24706"/>
    <cellStyle name="Saída 2 3 8 5" xfId="19593"/>
    <cellStyle name="Saída 2 3 8 6" xfId="24367"/>
    <cellStyle name="Saída 2 3 8 7" xfId="29663"/>
    <cellStyle name="Saída 2 3 8 8" xfId="33650"/>
    <cellStyle name="Saída 2 3 9" xfId="3773"/>
    <cellStyle name="Saída 2 3 9 2" xfId="12927"/>
    <cellStyle name="Saída 2 3 9 3" xfId="19926"/>
    <cellStyle name="Saída 2 3 9 4" xfId="19410"/>
    <cellStyle name="Saída 2 3 9 5" xfId="23158"/>
    <cellStyle name="Saída 2 3 9 6" xfId="18101"/>
    <cellStyle name="Saída 2 3 9 7" xfId="31643"/>
    <cellStyle name="Saída 2 3 9 8" xfId="35317"/>
    <cellStyle name="Saída 2 4" xfId="1175"/>
    <cellStyle name="Saída 2 4 10" xfId="2862"/>
    <cellStyle name="Saída 2 4 10 2" xfId="12016"/>
    <cellStyle name="Saída 2 4 10 3" xfId="19019"/>
    <cellStyle name="Saída 2 4 10 4" xfId="24218"/>
    <cellStyle name="Saída 2 4 10 5" xfId="26364"/>
    <cellStyle name="Saída 2 4 10 6" xfId="25214"/>
    <cellStyle name="Saída 2 4 10 7" xfId="24156"/>
    <cellStyle name="Saída 2 4 10 8" xfId="31422"/>
    <cellStyle name="Saída 2 4 11" xfId="2224"/>
    <cellStyle name="Saída 2 4 11 2" xfId="11378"/>
    <cellStyle name="Saída 2 4 11 3" xfId="18381"/>
    <cellStyle name="Saída 2 4 11 4" xfId="22650"/>
    <cellStyle name="Saída 2 4 11 5" xfId="25277"/>
    <cellStyle name="Saída 2 4 11 6" xfId="30199"/>
    <cellStyle name="Saída 2 4 11 7" xfId="25771"/>
    <cellStyle name="Saída 2 4 11 8" xfId="34952"/>
    <cellStyle name="Saída 2 4 12" xfId="10329"/>
    <cellStyle name="Saída 2 4 13" xfId="9320"/>
    <cellStyle name="Saída 2 4 14" xfId="23269"/>
    <cellStyle name="Saída 2 4 15" xfId="31202"/>
    <cellStyle name="Saída 2 4 16" xfId="35071"/>
    <cellStyle name="Saída 2 4 17" xfId="38409"/>
    <cellStyle name="Saída 2 4 2" xfId="2347"/>
    <cellStyle name="Saída 2 4 2 10" xfId="17776"/>
    <cellStyle name="Saída 2 4 2 11" xfId="30154"/>
    <cellStyle name="Saída 2 4 2 12" xfId="34130"/>
    <cellStyle name="Saída 2 4 2 13" xfId="37692"/>
    <cellStyle name="Saída 2 4 2 2" xfId="2747"/>
    <cellStyle name="Saída 2 4 2 2 2" xfId="11901"/>
    <cellStyle name="Saída 2 4 2 2 3" xfId="18904"/>
    <cellStyle name="Saída 2 4 2 2 4" xfId="28409"/>
    <cellStyle name="Saída 2 4 2 2 5" xfId="26327"/>
    <cellStyle name="Saída 2 4 2 2 6" xfId="26507"/>
    <cellStyle name="Saída 2 4 2 2 7" xfId="33936"/>
    <cellStyle name="Saída 2 4 2 2 8" xfId="37498"/>
    <cellStyle name="Saída 2 4 2 3" xfId="4029"/>
    <cellStyle name="Saída 2 4 2 3 2" xfId="13183"/>
    <cellStyle name="Saída 2 4 2 3 3" xfId="20181"/>
    <cellStyle name="Saída 2 4 2 3 4" xfId="27816"/>
    <cellStyle name="Saída 2 4 2 3 5" xfId="17698"/>
    <cellStyle name="Saída 2 4 2 3 6" xfId="28030"/>
    <cellStyle name="Saída 2 4 2 3 7" xfId="31684"/>
    <cellStyle name="Saída 2 4 2 3 8" xfId="35364"/>
    <cellStyle name="Saída 2 4 2 4" xfId="4467"/>
    <cellStyle name="Saída 2 4 2 4 2" xfId="13621"/>
    <cellStyle name="Saída 2 4 2 4 3" xfId="20619"/>
    <cellStyle name="Saída 2 4 2 4 4" xfId="27602"/>
    <cellStyle name="Saída 2 4 2 4 5" xfId="29236"/>
    <cellStyle name="Saída 2 4 2 4 6" xfId="25571"/>
    <cellStyle name="Saída 2 4 2 4 7" xfId="22617"/>
    <cellStyle name="Saída 2 4 2 4 8" xfId="33690"/>
    <cellStyle name="Saída 2 4 2 5" xfId="4721"/>
    <cellStyle name="Saída 2 4 2 5 2" xfId="13875"/>
    <cellStyle name="Saída 2 4 2 5 3" xfId="20873"/>
    <cellStyle name="Saída 2 4 2 5 4" xfId="27477"/>
    <cellStyle name="Saída 2 4 2 5 5" xfId="26746"/>
    <cellStyle name="Saída 2 4 2 5 6" xfId="26805"/>
    <cellStyle name="Saída 2 4 2 5 7" xfId="32164"/>
    <cellStyle name="Saída 2 4 2 5 8" xfId="35839"/>
    <cellStyle name="Saída 2 4 2 6" xfId="4967"/>
    <cellStyle name="Saída 2 4 2 6 2" xfId="14121"/>
    <cellStyle name="Saída 2 4 2 6 3" xfId="21119"/>
    <cellStyle name="Saída 2 4 2 6 4" xfId="19694"/>
    <cellStyle name="Saída 2 4 2 6 5" xfId="28176"/>
    <cellStyle name="Saída 2 4 2 6 6" xfId="32013"/>
    <cellStyle name="Saída 2 4 2 6 7" xfId="35691"/>
    <cellStyle name="Saída 2 4 2 6 8" xfId="38602"/>
    <cellStyle name="Saída 2 4 2 7" xfId="11501"/>
    <cellStyle name="Saída 2 4 2 8" xfId="18504"/>
    <cellStyle name="Saída 2 4 2 9" xfId="21354"/>
    <cellStyle name="Saída 2 4 3" xfId="2375"/>
    <cellStyle name="Saída 2 4 3 10" xfId="22938"/>
    <cellStyle name="Saída 2 4 3 11" xfId="23176"/>
    <cellStyle name="Saída 2 4 3 12" xfId="28107"/>
    <cellStyle name="Saída 2 4 3 13" xfId="26083"/>
    <cellStyle name="Saída 2 4 3 2" xfId="2775"/>
    <cellStyle name="Saída 2 4 3 2 2" xfId="11929"/>
    <cellStyle name="Saída 2 4 3 2 3" xfId="18932"/>
    <cellStyle name="Saída 2 4 3 2 4" xfId="9517"/>
    <cellStyle name="Saída 2 4 3 2 5" xfId="23002"/>
    <cellStyle name="Saída 2 4 3 2 6" xfId="29946"/>
    <cellStyle name="Saída 2 4 3 2 7" xfId="31528"/>
    <cellStyle name="Saída 2 4 3 2 8" xfId="35244"/>
    <cellStyle name="Saída 2 4 3 3" xfId="4057"/>
    <cellStyle name="Saída 2 4 3 3 2" xfId="13211"/>
    <cellStyle name="Saída 2 4 3 3 3" xfId="20209"/>
    <cellStyle name="Saída 2 4 3 3 4" xfId="17230"/>
    <cellStyle name="Saída 2 4 3 3 5" xfId="28834"/>
    <cellStyle name="Saída 2 4 3 3 6" xfId="27283"/>
    <cellStyle name="Saída 2 4 3 3 7" xfId="29691"/>
    <cellStyle name="Saída 2 4 3 3 8" xfId="33666"/>
    <cellStyle name="Saída 2 4 3 4" xfId="4495"/>
    <cellStyle name="Saída 2 4 3 4 2" xfId="13649"/>
    <cellStyle name="Saída 2 4 3 4 3" xfId="20647"/>
    <cellStyle name="Saída 2 4 3 4 4" xfId="27585"/>
    <cellStyle name="Saída 2 4 3 4 5" xfId="28161"/>
    <cellStyle name="Saída 2 4 3 4 6" xfId="25565"/>
    <cellStyle name="Saída 2 4 3 4 7" xfId="32267"/>
    <cellStyle name="Saída 2 4 3 4 8" xfId="35942"/>
    <cellStyle name="Saída 2 4 3 5" xfId="4749"/>
    <cellStyle name="Saída 2 4 3 5 2" xfId="13903"/>
    <cellStyle name="Saída 2 4 3 5 3" xfId="20901"/>
    <cellStyle name="Saída 2 4 3 5 4" xfId="27460"/>
    <cellStyle name="Saída 2 4 3 5 5" xfId="26745"/>
    <cellStyle name="Saída 2 4 3 5 6" xfId="18226"/>
    <cellStyle name="Saída 2 4 3 5 7" xfId="32151"/>
    <cellStyle name="Saída 2 4 3 5 8" xfId="35826"/>
    <cellStyle name="Saída 2 4 3 6" xfId="4995"/>
    <cellStyle name="Saída 2 4 3 6 2" xfId="14149"/>
    <cellStyle name="Saída 2 4 3 6 3" xfId="21147"/>
    <cellStyle name="Saída 2 4 3 6 4" xfId="17416"/>
    <cellStyle name="Saída 2 4 3 6 5" xfId="25499"/>
    <cellStyle name="Saída 2 4 3 6 6" xfId="32041"/>
    <cellStyle name="Saída 2 4 3 6 7" xfId="35719"/>
    <cellStyle name="Saída 2 4 3 6 8" xfId="38630"/>
    <cellStyle name="Saída 2 4 3 7" xfId="11529"/>
    <cellStyle name="Saída 2 4 3 8" xfId="18532"/>
    <cellStyle name="Saída 2 4 3 9" xfId="22518"/>
    <cellStyle name="Saída 2 4 4" xfId="2399"/>
    <cellStyle name="Saída 2 4 4 10" xfId="22501"/>
    <cellStyle name="Saída 2 4 4 11" xfId="24181"/>
    <cellStyle name="Saída 2 4 4 12" xfId="34107"/>
    <cellStyle name="Saída 2 4 4 13" xfId="37669"/>
    <cellStyle name="Saída 2 4 4 2" xfId="2799"/>
    <cellStyle name="Saída 2 4 4 2 2" xfId="11953"/>
    <cellStyle name="Saída 2 4 4 2 3" xfId="18956"/>
    <cellStyle name="Saída 2 4 4 2 4" xfId="28384"/>
    <cellStyle name="Saída 2 4 4 2 5" xfId="26349"/>
    <cellStyle name="Saída 2 4 4 2 6" xfId="29934"/>
    <cellStyle name="Saída 2 4 4 2 7" xfId="33911"/>
    <cellStyle name="Saída 2 4 4 2 8" xfId="37473"/>
    <cellStyle name="Saída 2 4 4 3" xfId="4081"/>
    <cellStyle name="Saída 2 4 4 3 2" xfId="13235"/>
    <cellStyle name="Saída 2 4 4 3 3" xfId="20233"/>
    <cellStyle name="Saída 2 4 4 3 4" xfId="19409"/>
    <cellStyle name="Saída 2 4 4 3 5" xfId="26647"/>
    <cellStyle name="Saída 2 4 4 3 6" xfId="22853"/>
    <cellStyle name="Saída 2 4 4 3 7" xfId="22748"/>
    <cellStyle name="Saída 2 4 4 3 8" xfId="25293"/>
    <cellStyle name="Saída 2 4 4 4" xfId="4519"/>
    <cellStyle name="Saída 2 4 4 4 2" xfId="13673"/>
    <cellStyle name="Saída 2 4 4 4 3" xfId="20671"/>
    <cellStyle name="Saída 2 4 4 4 4" xfId="10154"/>
    <cellStyle name="Saída 2 4 4 4 5" xfId="26709"/>
    <cellStyle name="Saída 2 4 4 4 6" xfId="25392"/>
    <cellStyle name="Saída 2 4 4 4 7" xfId="31174"/>
    <cellStyle name="Saída 2 4 4 4 8" xfId="35047"/>
    <cellStyle name="Saída 2 4 4 5" xfId="4773"/>
    <cellStyle name="Saída 2 4 4 5 2" xfId="13927"/>
    <cellStyle name="Saída 2 4 4 5 3" xfId="20925"/>
    <cellStyle name="Saída 2 4 4 5 4" xfId="24031"/>
    <cellStyle name="Saída 2 4 4 5 5" xfId="26749"/>
    <cellStyle name="Saída 2 4 4 5 6" xfId="26457"/>
    <cellStyle name="Saída 2 4 4 5 7" xfId="31186"/>
    <cellStyle name="Saída 2 4 4 5 8" xfId="31199"/>
    <cellStyle name="Saída 2 4 4 6" xfId="5019"/>
    <cellStyle name="Saída 2 4 4 6 2" xfId="14173"/>
    <cellStyle name="Saída 2 4 4 6 3" xfId="21171"/>
    <cellStyle name="Saída 2 4 4 6 4" xfId="24822"/>
    <cellStyle name="Saída 2 4 4 6 5" xfId="26787"/>
    <cellStyle name="Saída 2 4 4 6 6" xfId="32065"/>
    <cellStyle name="Saída 2 4 4 6 7" xfId="35743"/>
    <cellStyle name="Saída 2 4 4 6 8" xfId="38654"/>
    <cellStyle name="Saída 2 4 4 7" xfId="11553"/>
    <cellStyle name="Saída 2 4 4 8" xfId="18556"/>
    <cellStyle name="Saída 2 4 4 9" xfId="10025"/>
    <cellStyle name="Saída 2 4 5" xfId="2423"/>
    <cellStyle name="Saída 2 4 5 10" xfId="26185"/>
    <cellStyle name="Saída 2 4 5 11" xfId="24723"/>
    <cellStyle name="Saída 2 4 5 12" xfId="34095"/>
    <cellStyle name="Saída 2 4 5 13" xfId="37657"/>
    <cellStyle name="Saída 2 4 5 2" xfId="2823"/>
    <cellStyle name="Saída 2 4 5 2 2" xfId="11977"/>
    <cellStyle name="Saída 2 4 5 2 3" xfId="18980"/>
    <cellStyle name="Saída 2 4 5 2 4" xfId="28372"/>
    <cellStyle name="Saída 2 4 5 2 5" xfId="28487"/>
    <cellStyle name="Saída 2 4 5 2 6" xfId="29921"/>
    <cellStyle name="Saída 2 4 5 2 7" xfId="31210"/>
    <cellStyle name="Saída 2 4 5 2 8" xfId="35078"/>
    <cellStyle name="Saída 2 4 5 3" xfId="4105"/>
    <cellStyle name="Saída 2 4 5 3 2" xfId="13259"/>
    <cellStyle name="Saída 2 4 5 3 3" xfId="20257"/>
    <cellStyle name="Saída 2 4 5 3 4" xfId="27779"/>
    <cellStyle name="Saída 2 4 5 3 5" xfId="26653"/>
    <cellStyle name="Saída 2 4 5 3 6" xfId="24831"/>
    <cellStyle name="Saída 2 4 5 3 7" xfId="33417"/>
    <cellStyle name="Saída 2 4 5 3 8" xfId="37092"/>
    <cellStyle name="Saída 2 4 5 4" xfId="4543"/>
    <cellStyle name="Saída 2 4 5 4 2" xfId="13697"/>
    <cellStyle name="Saída 2 4 5 4 3" xfId="20695"/>
    <cellStyle name="Saída 2 4 5 4 4" xfId="27565"/>
    <cellStyle name="Saída 2 4 5 4 5" xfId="18353"/>
    <cellStyle name="Saída 2 4 5 4 6" xfId="24081"/>
    <cellStyle name="Saída 2 4 5 4 7" xfId="31775"/>
    <cellStyle name="Saída 2 4 5 4 8" xfId="35455"/>
    <cellStyle name="Saída 2 4 5 5" xfId="4797"/>
    <cellStyle name="Saída 2 4 5 5 2" xfId="13951"/>
    <cellStyle name="Saída 2 4 5 5 3" xfId="20949"/>
    <cellStyle name="Saída 2 4 5 5 4" xfId="19691"/>
    <cellStyle name="Saída 2 4 5 5 5" xfId="26756"/>
    <cellStyle name="Saída 2 4 5 5 6" xfId="25182"/>
    <cellStyle name="Saída 2 4 5 5 7" xfId="31190"/>
    <cellStyle name="Saída 2 4 5 5 8" xfId="23078"/>
    <cellStyle name="Saída 2 4 5 6" xfId="5043"/>
    <cellStyle name="Saída 2 4 5 6 2" xfId="14197"/>
    <cellStyle name="Saída 2 4 5 6 3" xfId="21195"/>
    <cellStyle name="Saída 2 4 5 6 4" xfId="27310"/>
    <cellStyle name="Saída 2 4 5 6 5" xfId="18317"/>
    <cellStyle name="Saída 2 4 5 6 6" xfId="32089"/>
    <cellStyle name="Saída 2 4 5 6 7" xfId="35767"/>
    <cellStyle name="Saída 2 4 5 6 8" xfId="38678"/>
    <cellStyle name="Saída 2 4 5 7" xfId="11577"/>
    <cellStyle name="Saída 2 4 5 8" xfId="18580"/>
    <cellStyle name="Saída 2 4 5 9" xfId="9572"/>
    <cellStyle name="Saída 2 4 6" xfId="2625"/>
    <cellStyle name="Saída 2 4 6 2" xfId="11779"/>
    <cellStyle name="Saída 2 4 6 3" xfId="18782"/>
    <cellStyle name="Saída 2 4 6 4" xfId="22971"/>
    <cellStyle name="Saída 2 4 6 5" xfId="22934"/>
    <cellStyle name="Saída 2 4 6 6" xfId="17247"/>
    <cellStyle name="Saída 2 4 6 7" xfId="33993"/>
    <cellStyle name="Saída 2 4 6 8" xfId="37555"/>
    <cellStyle name="Saída 2 4 7" xfId="3193"/>
    <cellStyle name="Saída 2 4 7 2" xfId="12347"/>
    <cellStyle name="Saída 2 4 7 3" xfId="19350"/>
    <cellStyle name="Saída 2 4 7 4" xfId="28230"/>
    <cellStyle name="Saída 2 4 7 5" xfId="17934"/>
    <cellStyle name="Saída 2 4 7 6" xfId="29744"/>
    <cellStyle name="Saída 2 4 7 7" xfId="33721"/>
    <cellStyle name="Saída 2 4 7 8" xfId="37283"/>
    <cellStyle name="Saída 2 4 8" xfId="3708"/>
    <cellStyle name="Saída 2 4 8 2" xfId="12862"/>
    <cellStyle name="Saída 2 4 8 3" xfId="19861"/>
    <cellStyle name="Saída 2 4 8 4" xfId="21229"/>
    <cellStyle name="Saída 2 4 8 5" xfId="26567"/>
    <cellStyle name="Saída 2 4 8 6" xfId="29539"/>
    <cellStyle name="Saída 2 4 8 7" xfId="33544"/>
    <cellStyle name="Saída 2 4 8 8" xfId="37212"/>
    <cellStyle name="Saída 2 4 9" xfId="3804"/>
    <cellStyle name="Saída 2 4 9 2" xfId="12958"/>
    <cellStyle name="Saída 2 4 9 3" xfId="19957"/>
    <cellStyle name="Saída 2 4 9 4" xfId="23339"/>
    <cellStyle name="Saída 2 4 9 5" xfId="23108"/>
    <cellStyle name="Saída 2 4 9 6" xfId="19545"/>
    <cellStyle name="Saída 2 4 9 7" xfId="31640"/>
    <cellStyle name="Saída 2 4 9 8" xfId="35326"/>
    <cellStyle name="Saída 2 5" xfId="1604"/>
    <cellStyle name="Saída 2 5 2" xfId="10758"/>
    <cellStyle name="Saída 2 5 3" xfId="17018"/>
    <cellStyle name="Saída 2 5 4" xfId="28698"/>
    <cellStyle name="Saída 2 5 5" xfId="23048"/>
    <cellStyle name="Saída 2 5 6" xfId="25748"/>
    <cellStyle name="Saída 2 5 7" xfId="17315"/>
    <cellStyle name="Saída 2 5 8" xfId="33710"/>
    <cellStyle name="Saída 2 6" xfId="2437"/>
    <cellStyle name="Saída 2 6 2" xfId="11591"/>
    <cellStyle name="Saída 2 6 3" xfId="18594"/>
    <cellStyle name="Saída 2 6 4" xfId="21301"/>
    <cellStyle name="Saída 2 6 5" xfId="17480"/>
    <cellStyle name="Saída 2 6 6" xfId="24430"/>
    <cellStyle name="Saída 2 6 7" xfId="25777"/>
    <cellStyle name="Saída 2 6 8" xfId="34965"/>
    <cellStyle name="Saída 2 7" xfId="9308"/>
    <cellStyle name="Saída 2 8" xfId="18119"/>
    <cellStyle name="Saída 2 9" xfId="25124"/>
    <cellStyle name="Saída 3" xfId="860"/>
    <cellStyle name="Saída 3 10" xfId="2441"/>
    <cellStyle name="Saída 3 10 2" xfId="11595"/>
    <cellStyle name="Saída 3 10 3" xfId="18598"/>
    <cellStyle name="Saída 3 10 4" xfId="9208"/>
    <cellStyle name="Saída 3 10 5" xfId="28725"/>
    <cellStyle name="Saída 3 10 6" xfId="29097"/>
    <cellStyle name="Saída 3 10 7" xfId="30867"/>
    <cellStyle name="Saída 3 10 8" xfId="34811"/>
    <cellStyle name="Saída 3 11" xfId="3084"/>
    <cellStyle name="Saída 3 11 2" xfId="12238"/>
    <cellStyle name="Saída 3 11 3" xfId="19241"/>
    <cellStyle name="Saída 3 11 4" xfId="24707"/>
    <cellStyle name="Saída 3 11 5" xfId="26418"/>
    <cellStyle name="Saída 3 11 6" xfId="15451"/>
    <cellStyle name="Saída 3 11 7" xfId="33774"/>
    <cellStyle name="Saída 3 11 8" xfId="37336"/>
    <cellStyle name="Saída 3 12" xfId="3019"/>
    <cellStyle name="Saída 3 12 2" xfId="12173"/>
    <cellStyle name="Saída 3 12 3" xfId="19176"/>
    <cellStyle name="Saída 3 12 4" xfId="17706"/>
    <cellStyle name="Saída 3 12 5" xfId="29137"/>
    <cellStyle name="Saída 3 12 6" xfId="17311"/>
    <cellStyle name="Saída 3 12 7" xfId="33801"/>
    <cellStyle name="Saída 3 12 8" xfId="37363"/>
    <cellStyle name="Saída 3 13" xfId="3032"/>
    <cellStyle name="Saída 3 13 2" xfId="12186"/>
    <cellStyle name="Saída 3 13 3" xfId="19189"/>
    <cellStyle name="Saída 3 13 4" xfId="28299"/>
    <cellStyle name="Saída 3 13 5" xfId="28087"/>
    <cellStyle name="Saída 3 13 6" xfId="29818"/>
    <cellStyle name="Saída 3 13 7" xfId="33795"/>
    <cellStyle name="Saída 3 13 8" xfId="37357"/>
    <cellStyle name="Saída 3 14" xfId="3783"/>
    <cellStyle name="Saída 3 14 2" xfId="12937"/>
    <cellStyle name="Saída 3 14 3" xfId="19936"/>
    <cellStyle name="Saída 3 14 4" xfId="14208"/>
    <cellStyle name="Saída 3 14 5" xfId="26585"/>
    <cellStyle name="Saída 3 14 6" xfId="23034"/>
    <cellStyle name="Saída 3 14 7" xfId="33523"/>
    <cellStyle name="Saída 3 14 8" xfId="37191"/>
    <cellStyle name="Saída 3 15" xfId="10015"/>
    <cellStyle name="Saída 3 16" xfId="10174"/>
    <cellStyle name="Saída 3 17" xfId="29061"/>
    <cellStyle name="Saída 3 18" xfId="17610"/>
    <cellStyle name="Saída 3 19" xfId="31356"/>
    <cellStyle name="Saída 3 2" xfId="861"/>
    <cellStyle name="Saída 3 2 10" xfId="3018"/>
    <cellStyle name="Saída 3 2 10 2" xfId="12172"/>
    <cellStyle name="Saída 3 2 10 3" xfId="19175"/>
    <cellStyle name="Saída 3 2 10 4" xfId="28306"/>
    <cellStyle name="Saída 3 2 10 5" xfId="24547"/>
    <cellStyle name="Saída 3 2 10 6" xfId="29826"/>
    <cellStyle name="Saída 3 2 10 7" xfId="31116"/>
    <cellStyle name="Saída 3 2 10 8" xfId="30837"/>
    <cellStyle name="Saída 3 2 11" xfId="3033"/>
    <cellStyle name="Saída 3 2 11 2" xfId="12187"/>
    <cellStyle name="Saída 3 2 11 3" xfId="19190"/>
    <cellStyle name="Saída 3 2 11 4" xfId="24000"/>
    <cellStyle name="Saída 3 2 11 5" xfId="26406"/>
    <cellStyle name="Saída 3 2 11 6" xfId="22965"/>
    <cellStyle name="Saída 3 2 11 7" xfId="30238"/>
    <cellStyle name="Saída 3 2 11 8" xfId="34203"/>
    <cellStyle name="Saída 3 2 12" xfId="4284"/>
    <cellStyle name="Saída 3 2 12 2" xfId="13438"/>
    <cellStyle name="Saída 3 2 12 3" xfId="20436"/>
    <cellStyle name="Saída 3 2 12 4" xfId="27690"/>
    <cellStyle name="Saída 3 2 12 5" xfId="29222"/>
    <cellStyle name="Saída 3 2 12 6" xfId="17222"/>
    <cellStyle name="Saída 3 2 12 7" xfId="23013"/>
    <cellStyle name="Saída 3 2 12 8" xfId="23224"/>
    <cellStyle name="Saída 3 2 13" xfId="10016"/>
    <cellStyle name="Saída 3 2 14" xfId="17458"/>
    <cellStyle name="Saída 3 2 15" xfId="22677"/>
    <cellStyle name="Saída 3 2 16" xfId="25744"/>
    <cellStyle name="Saída 3 2 17" xfId="31355"/>
    <cellStyle name="Saída 3 2 18" xfId="35112"/>
    <cellStyle name="Saída 3 2 19" xfId="38427"/>
    <cellStyle name="Saída 3 2 2" xfId="862"/>
    <cellStyle name="Saída 3 2 2 10" xfId="3794"/>
    <cellStyle name="Saída 3 2 2 10 2" xfId="12948"/>
    <cellStyle name="Saída 3 2 2 10 3" xfId="19947"/>
    <cellStyle name="Saída 3 2 2 10 4" xfId="27933"/>
    <cellStyle name="Saída 3 2 2 10 5" xfId="24209"/>
    <cellStyle name="Saída 3 2 2 10 6" xfId="28645"/>
    <cellStyle name="Saída 3 2 2 10 7" xfId="10178"/>
    <cellStyle name="Saída 3 2 2 10 8" xfId="33663"/>
    <cellStyle name="Saída 3 2 2 11" xfId="2832"/>
    <cellStyle name="Saída 3 2 2 11 2" xfId="11986"/>
    <cellStyle name="Saída 3 2 2 11 3" xfId="18989"/>
    <cellStyle name="Saída 3 2 2 11 4" xfId="28368"/>
    <cellStyle name="Saída 3 2 2 11 5" xfId="19620"/>
    <cellStyle name="Saída 3 2 2 11 6" xfId="28748"/>
    <cellStyle name="Saída 3 2 2 11 7" xfId="31542"/>
    <cellStyle name="Saída 3 2 2 11 8" xfId="35252"/>
    <cellStyle name="Saída 3 2 2 12" xfId="10017"/>
    <cellStyle name="Saída 3 2 2 13" xfId="17459"/>
    <cellStyle name="Saída 3 2 2 14" xfId="29060"/>
    <cellStyle name="Saída 3 2 2 15" xfId="22986"/>
    <cellStyle name="Saída 3 2 2 16" xfId="31354"/>
    <cellStyle name="Saída 3 2 2 17" xfId="35114"/>
    <cellStyle name="Saída 3 2 2 18" xfId="38429"/>
    <cellStyle name="Saída 3 2 2 2" xfId="2289"/>
    <cellStyle name="Saída 3 2 2 2 10" xfId="26118"/>
    <cellStyle name="Saída 3 2 2 2 11" xfId="22643"/>
    <cellStyle name="Saída 3 2 2 2 12" xfId="9285"/>
    <cellStyle name="Saída 3 2 2 2 13" xfId="31590"/>
    <cellStyle name="Saída 3 2 2 2 2" xfId="2689"/>
    <cellStyle name="Saída 3 2 2 2 2 2" xfId="11843"/>
    <cellStyle name="Saída 3 2 2 2 2 3" xfId="18846"/>
    <cellStyle name="Saída 3 2 2 2 2 4" xfId="22731"/>
    <cellStyle name="Saída 3 2 2 2 2 5" xfId="26304"/>
    <cellStyle name="Saída 3 2 2 2 2 6" xfId="29989"/>
    <cellStyle name="Saída 3 2 2 2 2 7" xfId="33965"/>
    <cellStyle name="Saída 3 2 2 2 2 8" xfId="37527"/>
    <cellStyle name="Saída 3 2 2 2 3" xfId="3971"/>
    <cellStyle name="Saída 3 2 2 2 3 2" xfId="13125"/>
    <cellStyle name="Saída 3 2 2 2 3 3" xfId="20123"/>
    <cellStyle name="Saída 3 2 2 2 3 4" xfId="23159"/>
    <cellStyle name="Saída 3 2 2 2 3 5" xfId="25372"/>
    <cellStyle name="Saída 3 2 2 2 3 6" xfId="25613"/>
    <cellStyle name="Saída 3 2 2 2 3 7" xfId="26187"/>
    <cellStyle name="Saída 3 2 2 2 3 8" xfId="17868"/>
    <cellStyle name="Saída 3 2 2 2 4" xfId="4409"/>
    <cellStyle name="Saída 3 2 2 2 4 2" xfId="13563"/>
    <cellStyle name="Saída 3 2 2 2 4 3" xfId="20561"/>
    <cellStyle name="Saída 3 2 2 2 4 4" xfId="17531"/>
    <cellStyle name="Saída 3 2 2 2 4 5" xfId="25199"/>
    <cellStyle name="Saída 3 2 2 2 4 6" xfId="19776"/>
    <cellStyle name="Saída 3 2 2 2 4 7" xfId="17208"/>
    <cellStyle name="Saída 3 2 2 2 4 8" xfId="28017"/>
    <cellStyle name="Saída 3 2 2 2 5" xfId="4663"/>
    <cellStyle name="Saída 3 2 2 2 5 2" xfId="13817"/>
    <cellStyle name="Saída 3 2 2 2 5 3" xfId="20815"/>
    <cellStyle name="Saída 3 2 2 2 5 4" xfId="27505"/>
    <cellStyle name="Saída 3 2 2 2 5 5" xfId="28860"/>
    <cellStyle name="Saída 3 2 2 2 5 6" xfId="25562"/>
    <cellStyle name="Saída 3 2 2 2 5 7" xfId="32191"/>
    <cellStyle name="Saída 3 2 2 2 5 8" xfId="35866"/>
    <cellStyle name="Saída 3 2 2 2 6" xfId="4909"/>
    <cellStyle name="Saída 3 2 2 2 6 2" xfId="14063"/>
    <cellStyle name="Saída 3 2 2 2 6 3" xfId="21061"/>
    <cellStyle name="Saída 3 2 2 2 6 4" xfId="27384"/>
    <cellStyle name="Saída 3 2 2 2 6 5" xfId="23394"/>
    <cellStyle name="Saída 3 2 2 2 6 6" xfId="31955"/>
    <cellStyle name="Saída 3 2 2 2 6 7" xfId="35633"/>
    <cellStyle name="Saída 3 2 2 2 6 8" xfId="38544"/>
    <cellStyle name="Saída 3 2 2 2 7" xfId="11443"/>
    <cellStyle name="Saída 3 2 2 2 8" xfId="18446"/>
    <cellStyle name="Saída 3 2 2 2 9" xfId="22433"/>
    <cellStyle name="Saída 3 2 2 3" xfId="1677"/>
    <cellStyle name="Saída 3 2 2 3 10" xfId="25977"/>
    <cellStyle name="Saída 3 2 2 3 11" xfId="23094"/>
    <cellStyle name="Saída 3 2 2 3 12" xfId="31049"/>
    <cellStyle name="Saída 3 2 2 3 13" xfId="31342"/>
    <cellStyle name="Saída 3 2 2 3 2" xfId="2504"/>
    <cellStyle name="Saída 3 2 2 3 2 2" xfId="11658"/>
    <cellStyle name="Saída 3 2 2 3 2 3" xfId="18661"/>
    <cellStyle name="Saída 3 2 2 3 2 4" xfId="19460"/>
    <cellStyle name="Saída 3 2 2 3 2 5" xfId="10063"/>
    <cellStyle name="Saída 3 2 2 3 2 6" xfId="28799"/>
    <cellStyle name="Saída 3 2 2 3 2 7" xfId="34056"/>
    <cellStyle name="Saída 3 2 2 3 2 8" xfId="37618"/>
    <cellStyle name="Saída 3 2 2 3 3" xfId="3654"/>
    <cellStyle name="Saída 3 2 2 3 3 2" xfId="12808"/>
    <cellStyle name="Saída 3 2 2 3 3 3" xfId="19807"/>
    <cellStyle name="Saída 3 2 2 3 3 4" xfId="28002"/>
    <cellStyle name="Saída 3 2 2 3 3 5" xfId="28916"/>
    <cellStyle name="Saída 3 2 2 3 3 6" xfId="29563"/>
    <cellStyle name="Saída 3 2 2 3 3 7" xfId="33581"/>
    <cellStyle name="Saída 3 2 2 3 3 8" xfId="37249"/>
    <cellStyle name="Saída 3 2 2 3 4" xfId="4163"/>
    <cellStyle name="Saída 3 2 2 3 4 2" xfId="13317"/>
    <cellStyle name="Saída 3 2 2 3 4 3" xfId="20315"/>
    <cellStyle name="Saída 3 2 2 3 4 4" xfId="23212"/>
    <cellStyle name="Saída 3 2 2 3 4 5" xfId="17985"/>
    <cellStyle name="Saída 3 2 2 3 4 6" xfId="9953"/>
    <cellStyle name="Saída 3 2 2 3 4 7" xfId="31161"/>
    <cellStyle name="Saída 3 2 2 3 4 8" xfId="31294"/>
    <cellStyle name="Saída 3 2 2 3 5" xfId="3075"/>
    <cellStyle name="Saída 3 2 2 3 5 2" xfId="12229"/>
    <cellStyle name="Saída 3 2 2 3 5 3" xfId="19232"/>
    <cellStyle name="Saída 3 2 2 3 5 4" xfId="29514"/>
    <cellStyle name="Saída 3 2 2 3 5 5" xfId="29141"/>
    <cellStyle name="Saída 3 2 2 3 5 6" xfId="9179"/>
    <cellStyle name="Saída 3 2 2 3 5 7" xfId="25531"/>
    <cellStyle name="Saída 3 2 2 3 5 8" xfId="31111"/>
    <cellStyle name="Saída 3 2 2 3 6" xfId="3764"/>
    <cellStyle name="Saída 3 2 2 3 6 2" xfId="12918"/>
    <cellStyle name="Saída 3 2 2 3 6 3" xfId="19917"/>
    <cellStyle name="Saída 3 2 2 3 6 4" xfId="27948"/>
    <cellStyle name="Saída 3 2 2 3 6 5" xfId="17963"/>
    <cellStyle name="Saída 3 2 2 3 6 6" xfId="28728"/>
    <cellStyle name="Saída 3 2 2 3 6 7" xfId="31145"/>
    <cellStyle name="Saída 3 2 2 3 6 8" xfId="17299"/>
    <cellStyle name="Saída 3 2 2 3 7" xfId="10831"/>
    <cellStyle name="Saída 3 2 2 3 8" xfId="18245"/>
    <cellStyle name="Saída 3 2 2 3 9" xfId="24482"/>
    <cellStyle name="Saída 3 2 2 4" xfId="2260"/>
    <cellStyle name="Saída 3 2 2 4 10" xfId="18298"/>
    <cellStyle name="Saída 3 2 2 4 11" xfId="23282"/>
    <cellStyle name="Saída 3 2 2 4 12" xfId="34172"/>
    <cellStyle name="Saída 3 2 2 4 13" xfId="37734"/>
    <cellStyle name="Saída 3 2 2 4 2" xfId="2660"/>
    <cellStyle name="Saída 3 2 2 4 2 2" xfId="11814"/>
    <cellStyle name="Saída 3 2 2 4 2 3" xfId="18817"/>
    <cellStyle name="Saída 3 2 2 4 2 4" xfId="29519"/>
    <cellStyle name="Saída 3 2 2 4 2 5" xfId="26293"/>
    <cellStyle name="Saída 3 2 2 4 2 6" xfId="30003"/>
    <cellStyle name="Saída 3 2 2 4 2 7" xfId="29644"/>
    <cellStyle name="Saída 3 2 2 4 2 8" xfId="33630"/>
    <cellStyle name="Saída 3 2 2 4 3" xfId="3942"/>
    <cellStyle name="Saída 3 2 2 4 3 2" xfId="13096"/>
    <cellStyle name="Saída 3 2 2 4 3 3" xfId="20094"/>
    <cellStyle name="Saída 3 2 2 4 3 4" xfId="24728"/>
    <cellStyle name="Saída 3 2 2 4 3 5" xfId="28820"/>
    <cellStyle name="Saída 3 2 2 4 3 6" xfId="9612"/>
    <cellStyle name="Saída 3 2 2 4 3 7" xfId="31154"/>
    <cellStyle name="Saída 3 2 2 4 3 8" xfId="35026"/>
    <cellStyle name="Saída 3 2 2 4 4" xfId="4380"/>
    <cellStyle name="Saída 3 2 2 4 4 2" xfId="13534"/>
    <cellStyle name="Saída 3 2 2 4 4 3" xfId="20532"/>
    <cellStyle name="Saída 3 2 2 4 4 4" xfId="19498"/>
    <cellStyle name="Saída 3 2 2 4 4 5" xfId="25032"/>
    <cellStyle name="Saída 3 2 2 4 4 6" xfId="22447"/>
    <cellStyle name="Saída 3 2 2 4 4 7" xfId="31730"/>
    <cellStyle name="Saída 3 2 2 4 4 8" xfId="35410"/>
    <cellStyle name="Saída 3 2 2 4 5" xfId="4634"/>
    <cellStyle name="Saída 3 2 2 4 5 2" xfId="13788"/>
    <cellStyle name="Saída 3 2 2 4 5 3" xfId="20786"/>
    <cellStyle name="Saída 3 2 2 4 5 4" xfId="17735"/>
    <cellStyle name="Saída 3 2 2 4 5 5" xfId="23398"/>
    <cellStyle name="Saída 3 2 2 4 5 6" xfId="26824"/>
    <cellStyle name="Saída 3 2 2 4 5 7" xfId="32204"/>
    <cellStyle name="Saída 3 2 2 4 5 8" xfId="35879"/>
    <cellStyle name="Saída 3 2 2 4 6" xfId="4880"/>
    <cellStyle name="Saída 3 2 2 4 6 2" xfId="14034"/>
    <cellStyle name="Saída 3 2 2 4 6 3" xfId="21032"/>
    <cellStyle name="Saída 3 2 2 4 6 4" xfId="24037"/>
    <cellStyle name="Saída 3 2 2 4 6 5" xfId="22719"/>
    <cellStyle name="Saída 3 2 2 4 6 6" xfId="28700"/>
    <cellStyle name="Saída 3 2 2 4 6 7" xfId="35604"/>
    <cellStyle name="Saída 3 2 2 4 6 8" xfId="38515"/>
    <cellStyle name="Saída 3 2 2 4 7" xfId="11414"/>
    <cellStyle name="Saída 3 2 2 4 8" xfId="18417"/>
    <cellStyle name="Saída 3 2 2 4 9" xfId="24084"/>
    <cellStyle name="Saída 3 2 2 5" xfId="2304"/>
    <cellStyle name="Saída 3 2 2 5 10" xfId="10181"/>
    <cellStyle name="Saída 3 2 2 5 11" xfId="28514"/>
    <cellStyle name="Saída 3 2 2 5 12" xfId="34154"/>
    <cellStyle name="Saída 3 2 2 5 13" xfId="37716"/>
    <cellStyle name="Saída 3 2 2 5 2" xfId="2704"/>
    <cellStyle name="Saída 3 2 2 5 2 2" xfId="11858"/>
    <cellStyle name="Saída 3 2 2 5 2 3" xfId="18861"/>
    <cellStyle name="Saída 3 2 2 5 2 4" xfId="24626"/>
    <cellStyle name="Saída 3 2 2 5 2 5" xfId="26311"/>
    <cellStyle name="Saída 3 2 2 5 2 6" xfId="29981"/>
    <cellStyle name="Saída 3 2 2 5 2 7" xfId="33958"/>
    <cellStyle name="Saída 3 2 2 5 2 8" xfId="37520"/>
    <cellStyle name="Saída 3 2 2 5 3" xfId="3986"/>
    <cellStyle name="Saída 3 2 2 5 3 2" xfId="13140"/>
    <cellStyle name="Saída 3 2 2 5 3 3" xfId="20138"/>
    <cellStyle name="Saída 3 2 2 5 3 4" xfId="25448"/>
    <cellStyle name="Saída 3 2 2 5 3 5" xfId="22843"/>
    <cellStyle name="Saída 3 2 2 5 3 6" xfId="17830"/>
    <cellStyle name="Saída 3 2 2 5 3 7" xfId="17657"/>
    <cellStyle name="Saída 3 2 2 5 3 8" xfId="30362"/>
    <cellStyle name="Saída 3 2 2 5 4" xfId="4424"/>
    <cellStyle name="Saída 3 2 2 5 4 2" xfId="13578"/>
    <cellStyle name="Saída 3 2 2 5 4 3" xfId="20576"/>
    <cellStyle name="Saída 3 2 2 5 4 4" xfId="27623"/>
    <cellStyle name="Saída 3 2 2 5 4 5" xfId="9326"/>
    <cellStyle name="Saída 3 2 2 5 4 6" xfId="10072"/>
    <cellStyle name="Saída 3 2 2 5 4 7" xfId="22585"/>
    <cellStyle name="Saída 3 2 2 5 4 8" xfId="31233"/>
    <cellStyle name="Saída 3 2 2 5 5" xfId="4678"/>
    <cellStyle name="Saída 3 2 2 5 5 2" xfId="13832"/>
    <cellStyle name="Saída 3 2 2 5 5 3" xfId="20830"/>
    <cellStyle name="Saída 3 2 2 5 5 4" xfId="27498"/>
    <cellStyle name="Saída 3 2 2 5 5 5" xfId="26729"/>
    <cellStyle name="Saída 3 2 2 5 5 6" xfId="24978"/>
    <cellStyle name="Saída 3 2 2 5 5 7" xfId="32184"/>
    <cellStyle name="Saída 3 2 2 5 5 8" xfId="35859"/>
    <cellStyle name="Saída 3 2 2 5 6" xfId="4924"/>
    <cellStyle name="Saída 3 2 2 5 6 2" xfId="14078"/>
    <cellStyle name="Saída 3 2 2 5 6 3" xfId="21076"/>
    <cellStyle name="Saída 3 2 2 5 6 4" xfId="24273"/>
    <cellStyle name="Saída 3 2 2 5 6 5" xfId="26771"/>
    <cellStyle name="Saída 3 2 2 5 6 6" xfId="31970"/>
    <cellStyle name="Saída 3 2 2 5 6 7" xfId="35648"/>
    <cellStyle name="Saída 3 2 2 5 6 8" xfId="38559"/>
    <cellStyle name="Saída 3 2 2 5 7" xfId="11458"/>
    <cellStyle name="Saída 3 2 2 5 8" xfId="18461"/>
    <cellStyle name="Saída 3 2 2 5 9" xfId="17203"/>
    <cellStyle name="Saída 3 2 2 6" xfId="1654"/>
    <cellStyle name="Saída 3 2 2 6 10" xfId="25741"/>
    <cellStyle name="Saída 3 2 2 6 11" xfId="31372"/>
    <cellStyle name="Saída 3 2 2 6 12" xfId="35132"/>
    <cellStyle name="Saída 3 2 2 6 2" xfId="3569"/>
    <cellStyle name="Saída 3 2 2 6 2 2" xfId="12723"/>
    <cellStyle name="Saída 3 2 2 6 2 3" xfId="19724"/>
    <cellStyle name="Saída 3 2 2 6 2 4" xfId="23021"/>
    <cellStyle name="Saída 3 2 2 6 2 5" xfId="23238"/>
    <cellStyle name="Saída 3 2 2 6 2 6" xfId="25897"/>
    <cellStyle name="Saída 3 2 2 6 2 7" xfId="26078"/>
    <cellStyle name="Saída 3 2 2 6 2 8" xfId="33656"/>
    <cellStyle name="Saída 3 2 2 6 3" xfId="4129"/>
    <cellStyle name="Saída 3 2 2 6 3 2" xfId="13283"/>
    <cellStyle name="Saída 3 2 2 6 3 3" xfId="20281"/>
    <cellStyle name="Saída 3 2 2 6 3 4" xfId="27762"/>
    <cellStyle name="Saída 3 2 2 6 3 5" xfId="26659"/>
    <cellStyle name="Saída 3 2 2 6 3 6" xfId="26475"/>
    <cellStyle name="Saída 3 2 2 6 3 7" xfId="10026"/>
    <cellStyle name="Saída 3 2 2 6 3 8" xfId="30892"/>
    <cellStyle name="Saída 3 2 2 6 4" xfId="2896"/>
    <cellStyle name="Saída 3 2 2 6 4 2" xfId="12050"/>
    <cellStyle name="Saída 3 2 2 6 4 3" xfId="19053"/>
    <cellStyle name="Saída 3 2 2 6 4 4" xfId="18109"/>
    <cellStyle name="Saída 3 2 2 6 4 5" xfId="28079"/>
    <cellStyle name="Saída 3 2 2 6 4 6" xfId="29870"/>
    <cellStyle name="Saída 3 2 2 6 4 7" xfId="33855"/>
    <cellStyle name="Saída 3 2 2 6 4 8" xfId="37417"/>
    <cellStyle name="Saída 3 2 2 6 5" xfId="3817"/>
    <cellStyle name="Saída 3 2 2 6 5 2" xfId="12971"/>
    <cellStyle name="Saída 3 2 2 6 5 3" xfId="19970"/>
    <cellStyle name="Saída 3 2 2 6 5 4" xfId="19579"/>
    <cellStyle name="Saída 3 2 2 6 5 5" xfId="21273"/>
    <cellStyle name="Saída 3 2 2 6 5 6" xfId="22794"/>
    <cellStyle name="Saída 3 2 2 6 5 7" xfId="22985"/>
    <cellStyle name="Saída 3 2 2 6 5 8" xfId="31398"/>
    <cellStyle name="Saída 3 2 2 6 6" xfId="10808"/>
    <cellStyle name="Saída 3 2 2 6 7" xfId="9273"/>
    <cellStyle name="Saída 3 2 2 6 8" xfId="17309"/>
    <cellStyle name="Saída 3 2 2 6 9" xfId="25973"/>
    <cellStyle name="Saída 3 2 2 7" xfId="2482"/>
    <cellStyle name="Saída 3 2 2 7 2" xfId="11636"/>
    <cellStyle name="Saída 3 2 2 7 3" xfId="18639"/>
    <cellStyle name="Saída 3 2 2 7 4" xfId="10104"/>
    <cellStyle name="Saída 3 2 2 7 5" xfId="26210"/>
    <cellStyle name="Saída 3 2 2 7 6" xfId="30083"/>
    <cellStyle name="Saída 3 2 2 7 7" xfId="31494"/>
    <cellStyle name="Saída 3 2 2 7 8" xfId="35204"/>
    <cellStyle name="Saída 3 2 2 8" xfId="3086"/>
    <cellStyle name="Saída 3 2 2 8 2" xfId="12240"/>
    <cellStyle name="Saída 3 2 2 8 3" xfId="19243"/>
    <cellStyle name="Saída 3 2 2 8 4" xfId="24709"/>
    <cellStyle name="Saída 3 2 2 8 5" xfId="26413"/>
    <cellStyle name="Saída 3 2 2 8 6" xfId="29780"/>
    <cellStyle name="Saída 3 2 2 8 7" xfId="31576"/>
    <cellStyle name="Saída 3 2 2 8 8" xfId="35286"/>
    <cellStyle name="Saída 3 2 2 9" xfId="3017"/>
    <cellStyle name="Saída 3 2 2 9 2" xfId="12171"/>
    <cellStyle name="Saída 3 2 2 9 3" xfId="19174"/>
    <cellStyle name="Saída 3 2 2 9 4" xfId="28305"/>
    <cellStyle name="Saída 3 2 2 9 5" xfId="21232"/>
    <cellStyle name="Saída 3 2 2 9 6" xfId="26500"/>
    <cellStyle name="Saída 3 2 2 9 7" xfId="33802"/>
    <cellStyle name="Saída 3 2 2 9 8" xfId="37364"/>
    <cellStyle name="Saída 3 2 3" xfId="2288"/>
    <cellStyle name="Saída 3 2 3 10" xfId="9567"/>
    <cellStyle name="Saída 3 2 3 11" xfId="30186"/>
    <cellStyle name="Saída 3 2 3 12" xfId="34161"/>
    <cellStyle name="Saída 3 2 3 13" xfId="37723"/>
    <cellStyle name="Saída 3 2 3 2" xfId="2688"/>
    <cellStyle name="Saída 3 2 3 2 2" xfId="11842"/>
    <cellStyle name="Saída 3 2 3 2 3" xfId="18845"/>
    <cellStyle name="Saída 3 2 3 2 4" xfId="28430"/>
    <cellStyle name="Saída 3 2 3 2 5" xfId="22461"/>
    <cellStyle name="Saída 3 2 3 2 6" xfId="25915"/>
    <cellStyle name="Saída 3 2 3 2 7" xfId="33962"/>
    <cellStyle name="Saída 3 2 3 2 8" xfId="37524"/>
    <cellStyle name="Saída 3 2 3 3" xfId="3970"/>
    <cellStyle name="Saída 3 2 3 3 2" xfId="13124"/>
    <cellStyle name="Saída 3 2 3 3 3" xfId="20122"/>
    <cellStyle name="Saída 3 2 3 3 4" xfId="27845"/>
    <cellStyle name="Saída 3 2 3 3 5" xfId="28557"/>
    <cellStyle name="Saída 3 2 3 3 6" xfId="28969"/>
    <cellStyle name="Saída 3 2 3 3 7" xfId="31833"/>
    <cellStyle name="Saída 3 2 3 3 8" xfId="35489"/>
    <cellStyle name="Saída 3 2 3 4" xfId="4408"/>
    <cellStyle name="Saída 3 2 3 4 2" xfId="13562"/>
    <cellStyle name="Saída 3 2 3 4 3" xfId="20560"/>
    <cellStyle name="Saída 3 2 3 4 4" xfId="27631"/>
    <cellStyle name="Saída 3 2 3 4 5" xfId="17583"/>
    <cellStyle name="Saída 3 2 3 4 6" xfId="25582"/>
    <cellStyle name="Saída 3 2 3 4 7" xfId="25844"/>
    <cellStyle name="Saída 3 2 3 4 8" xfId="22545"/>
    <cellStyle name="Saída 3 2 3 5" xfId="4662"/>
    <cellStyle name="Saída 3 2 3 5 2" xfId="13816"/>
    <cellStyle name="Saída 3 2 3 5 3" xfId="20814"/>
    <cellStyle name="Saída 3 2 3 5 4" xfId="27490"/>
    <cellStyle name="Saída 3 2 3 5 5" xfId="26725"/>
    <cellStyle name="Saída 3 2 3 5 6" xfId="17979"/>
    <cellStyle name="Saída 3 2 3 5 7" xfId="17730"/>
    <cellStyle name="Saída 3 2 3 5 8" xfId="31595"/>
    <cellStyle name="Saída 3 2 3 6" xfId="4908"/>
    <cellStyle name="Saída 3 2 3 6 2" xfId="14062"/>
    <cellStyle name="Saída 3 2 3 6 3" xfId="21060"/>
    <cellStyle name="Saída 3 2 3 6 4" xfId="17419"/>
    <cellStyle name="Saída 3 2 3 6 5" xfId="24444"/>
    <cellStyle name="Saída 3 2 3 6 6" xfId="31954"/>
    <cellStyle name="Saída 3 2 3 6 7" xfId="35632"/>
    <cellStyle name="Saída 3 2 3 6 8" xfId="38543"/>
    <cellStyle name="Saída 3 2 3 7" xfId="11442"/>
    <cellStyle name="Saída 3 2 3 8" xfId="18445"/>
    <cellStyle name="Saída 3 2 3 9" xfId="18022"/>
    <cellStyle name="Saída 3 2 4" xfId="2121"/>
    <cellStyle name="Saída 3 2 4 10" xfId="19509"/>
    <cellStyle name="Saída 3 2 4 11" xfId="30366"/>
    <cellStyle name="Saída 3 2 4 12" xfId="34282"/>
    <cellStyle name="Saída 3 2 4 13" xfId="37834"/>
    <cellStyle name="Saída 3 2 4 2" xfId="2605"/>
    <cellStyle name="Saída 3 2 4 2 2" xfId="11759"/>
    <cellStyle name="Saída 3 2 4 2 3" xfId="18762"/>
    <cellStyle name="Saída 3 2 4 2 4" xfId="18049"/>
    <cellStyle name="Saída 3 2 4 2 5" xfId="18153"/>
    <cellStyle name="Saída 3 2 4 2 6" xfId="29013"/>
    <cellStyle name="Saída 3 2 4 2 7" xfId="31084"/>
    <cellStyle name="Saída 3 2 4 2 8" xfId="31314"/>
    <cellStyle name="Saída 3 2 4 3" xfId="3852"/>
    <cellStyle name="Saída 3 2 4 3 2" xfId="13006"/>
    <cellStyle name="Saída 3 2 4 3 3" xfId="20005"/>
    <cellStyle name="Saída 3 2 4 3 4" xfId="27904"/>
    <cellStyle name="Saída 3 2 4 3 5" xfId="26598"/>
    <cellStyle name="Saída 3 2 4 3 6" xfId="24493"/>
    <cellStyle name="Saída 3 2 4 3 7" xfId="33492"/>
    <cellStyle name="Saída 3 2 4 3 8" xfId="37160"/>
    <cellStyle name="Saída 3 2 4 4" xfId="4320"/>
    <cellStyle name="Saída 3 2 4 4 2" xfId="13474"/>
    <cellStyle name="Saída 3 2 4 4 3" xfId="20472"/>
    <cellStyle name="Saída 3 2 4 4 4" xfId="27672"/>
    <cellStyle name="Saída 3 2 4 4 5" xfId="28146"/>
    <cellStyle name="Saída 3 2 4 4 6" xfId="25391"/>
    <cellStyle name="Saída 3 2 4 4 7" xfId="28469"/>
    <cellStyle name="Saída 3 2 4 4 8" xfId="25295"/>
    <cellStyle name="Saída 3 2 4 5" xfId="4587"/>
    <cellStyle name="Saída 3 2 4 5 2" xfId="13741"/>
    <cellStyle name="Saída 3 2 4 5 3" xfId="20739"/>
    <cellStyle name="Saída 3 2 4 5 4" xfId="25230"/>
    <cellStyle name="Saída 3 2 4 5 5" xfId="24414"/>
    <cellStyle name="Saída 3 2 4 5 6" xfId="21347"/>
    <cellStyle name="Saída 3 2 4 5 7" xfId="32222"/>
    <cellStyle name="Saída 3 2 4 5 8" xfId="35897"/>
    <cellStyle name="Saída 3 2 4 6" xfId="4837"/>
    <cellStyle name="Saída 3 2 4 6 2" xfId="13991"/>
    <cellStyle name="Saída 3 2 4 6 3" xfId="20989"/>
    <cellStyle name="Saída 3 2 4 6 4" xfId="17417"/>
    <cellStyle name="Saída 3 2 4 6 5" xfId="10217"/>
    <cellStyle name="Saída 3 2 4 6 6" xfId="22875"/>
    <cellStyle name="Saída 3 2 4 6 7" xfId="32106"/>
    <cellStyle name="Saída 3 2 4 6 8" xfId="35781"/>
    <cellStyle name="Saída 3 2 4 7" xfId="11275"/>
    <cellStyle name="Saída 3 2 4 8" xfId="9175"/>
    <cellStyle name="Saída 3 2 4 9" xfId="28443"/>
    <cellStyle name="Saída 3 2 5" xfId="2259"/>
    <cellStyle name="Saída 3 2 5 10" xfId="25060"/>
    <cellStyle name="Saída 3 2 5 11" xfId="17135"/>
    <cellStyle name="Saída 3 2 5 12" xfId="25800"/>
    <cellStyle name="Saída 3 2 5 13" xfId="25955"/>
    <cellStyle name="Saída 3 2 5 2" xfId="2659"/>
    <cellStyle name="Saída 3 2 5 2 2" xfId="11813"/>
    <cellStyle name="Saída 3 2 5 2 3" xfId="18816"/>
    <cellStyle name="Saída 3 2 5 2 4" xfId="29520"/>
    <cellStyle name="Saída 3 2 5 2 5" xfId="22471"/>
    <cellStyle name="Saída 3 2 5 2 6" xfId="26514"/>
    <cellStyle name="Saída 3 2 5 2 7" xfId="33980"/>
    <cellStyle name="Saída 3 2 5 2 8" xfId="37542"/>
    <cellStyle name="Saída 3 2 5 3" xfId="3941"/>
    <cellStyle name="Saída 3 2 5 3 2" xfId="13095"/>
    <cellStyle name="Saída 3 2 5 3 3" xfId="20093"/>
    <cellStyle name="Saída 3 2 5 3 4" xfId="17775"/>
    <cellStyle name="Saída 3 2 5 3 5" xfId="19486"/>
    <cellStyle name="Saída 3 2 5 3 6" xfId="27280"/>
    <cellStyle name="Saída 3 2 5 3 7" xfId="33456"/>
    <cellStyle name="Saída 3 2 5 3 8" xfId="37130"/>
    <cellStyle name="Saída 3 2 5 4" xfId="4379"/>
    <cellStyle name="Saída 3 2 5 4 2" xfId="13533"/>
    <cellStyle name="Saída 3 2 5 4 3" xfId="20531"/>
    <cellStyle name="Saída 3 2 5 4 4" xfId="27645"/>
    <cellStyle name="Saída 3 2 5 4 5" xfId="25031"/>
    <cellStyle name="Saída 3 2 5 4 6" xfId="28966"/>
    <cellStyle name="Saída 3 2 5 4 7" xfId="18038"/>
    <cellStyle name="Saída 3 2 5 4 8" xfId="30319"/>
    <cellStyle name="Saída 3 2 5 5" xfId="4633"/>
    <cellStyle name="Saída 3 2 5 5 2" xfId="13787"/>
    <cellStyle name="Saída 3 2 5 5 3" xfId="20785"/>
    <cellStyle name="Saída 3 2 5 5 4" xfId="27520"/>
    <cellStyle name="Saída 3 2 5 5 5" xfId="29443"/>
    <cellStyle name="Saída 3 2 5 5 6" xfId="17240"/>
    <cellStyle name="Saída 3 2 5 5 7" xfId="29407"/>
    <cellStyle name="Saída 3 2 5 5 8" xfId="17800"/>
    <cellStyle name="Saída 3 2 5 6" xfId="4879"/>
    <cellStyle name="Saída 3 2 5 6 2" xfId="14033"/>
    <cellStyle name="Saída 3 2 5 6 3" xfId="21031"/>
    <cellStyle name="Saída 3 2 5 6 4" xfId="27399"/>
    <cellStyle name="Saída 3 2 5 6 5" xfId="9514"/>
    <cellStyle name="Saída 3 2 5 6 6" xfId="19712"/>
    <cellStyle name="Saída 3 2 5 6 7" xfId="35603"/>
    <cellStyle name="Saída 3 2 5 6 8" xfId="38514"/>
    <cellStyle name="Saída 3 2 5 7" xfId="11413"/>
    <cellStyle name="Saída 3 2 5 8" xfId="18416"/>
    <cellStyle name="Saída 3 2 5 9" xfId="23195"/>
    <cellStyle name="Saída 3 2 6" xfId="1694"/>
    <cellStyle name="Saída 3 2 6 10" xfId="25982"/>
    <cellStyle name="Saída 3 2 6 11" xfId="26090"/>
    <cellStyle name="Saída 3 2 6 12" xfId="24170"/>
    <cellStyle name="Saída 3 2 6 13" xfId="29610"/>
    <cellStyle name="Saída 3 2 6 2" xfId="2517"/>
    <cellStyle name="Saída 3 2 6 2 2" xfId="11671"/>
    <cellStyle name="Saída 3 2 6 2 3" xfId="18674"/>
    <cellStyle name="Saída 3 2 6 2 4" xfId="17801"/>
    <cellStyle name="Saída 3 2 6 2 5" xfId="26228"/>
    <cellStyle name="Saída 3 2 6 2 6" xfId="30073"/>
    <cellStyle name="Saída 3 2 6 2 7" xfId="34034"/>
    <cellStyle name="Saída 3 2 6 2 8" xfId="37596"/>
    <cellStyle name="Saída 3 2 6 3" xfId="3671"/>
    <cellStyle name="Saída 3 2 6 3 2" xfId="12825"/>
    <cellStyle name="Saída 3 2 6 3 3" xfId="19824"/>
    <cellStyle name="Saída 3 2 6 3 4" xfId="17859"/>
    <cellStyle name="Saída 3 2 6 3 5" xfId="26560"/>
    <cellStyle name="Saída 3 2 6 3 6" xfId="29555"/>
    <cellStyle name="Saída 3 2 6 3 7" xfId="22902"/>
    <cellStyle name="Saída 3 2 6 3 8" xfId="34840"/>
    <cellStyle name="Saída 3 2 6 4" xfId="4176"/>
    <cellStyle name="Saída 3 2 6 4 2" xfId="13330"/>
    <cellStyle name="Saída 3 2 6 4 3" xfId="20328"/>
    <cellStyle name="Saída 3 2 6 4 4" xfId="23338"/>
    <cellStyle name="Saída 3 2 6 4 5" xfId="29500"/>
    <cellStyle name="Saída 3 2 6 4 6" xfId="19715"/>
    <cellStyle name="Saída 3 2 6 4 7" xfId="17650"/>
    <cellStyle name="Saída 3 2 6 4 8" xfId="25406"/>
    <cellStyle name="Saída 3 2 6 5" xfId="3680"/>
    <cellStyle name="Saída 3 2 6 5 2" xfId="12834"/>
    <cellStyle name="Saída 3 2 6 5 3" xfId="19833"/>
    <cellStyle name="Saída 3 2 6 5 4" xfId="27989"/>
    <cellStyle name="Saída 3 2 6 5 5" xfId="26562"/>
    <cellStyle name="Saída 3 2 6 5 6" xfId="29548"/>
    <cellStyle name="Saída 3 2 6 5 7" xfId="33573"/>
    <cellStyle name="Saída 3 2 6 5 8" xfId="37241"/>
    <cellStyle name="Saída 3 2 6 6" xfId="3147"/>
    <cellStyle name="Saída 3 2 6 6 2" xfId="12301"/>
    <cellStyle name="Saída 3 2 6 6 3" xfId="19304"/>
    <cellStyle name="Saída 3 2 6 6 4" xfId="28251"/>
    <cellStyle name="Saída 3 2 6 6 5" xfId="24544"/>
    <cellStyle name="Saída 3 2 6 6 6" xfId="29751"/>
    <cellStyle name="Saída 3 2 6 6 7" xfId="33736"/>
    <cellStyle name="Saída 3 2 6 6 8" xfId="37298"/>
    <cellStyle name="Saída 3 2 6 7" xfId="10848"/>
    <cellStyle name="Saída 3 2 6 8" xfId="9258"/>
    <cellStyle name="Saída 3 2 6 9" xfId="25137"/>
    <cellStyle name="Saída 3 2 7" xfId="1653"/>
    <cellStyle name="Saída 3 2 7 10" xfId="10239"/>
    <cellStyle name="Saída 3 2 7 11" xfId="31371"/>
    <cellStyle name="Saída 3 2 7 12" xfId="35125"/>
    <cellStyle name="Saída 3 2 7 2" xfId="3568"/>
    <cellStyle name="Saída 3 2 7 2 2" xfId="12722"/>
    <cellStyle name="Saída 3 2 7 2 3" xfId="19723"/>
    <cellStyle name="Saída 3 2 7 2 4" xfId="28045"/>
    <cellStyle name="Saída 3 2 7 2 5" xfId="9613"/>
    <cellStyle name="Saída 3 2 7 2 6" xfId="29597"/>
    <cellStyle name="Saída 3 2 7 2 7" xfId="33593"/>
    <cellStyle name="Saída 3 2 7 2 8" xfId="37260"/>
    <cellStyle name="Saída 3 2 7 3" xfId="4128"/>
    <cellStyle name="Saída 3 2 7 3 2" xfId="13282"/>
    <cellStyle name="Saída 3 2 7 3 3" xfId="20280"/>
    <cellStyle name="Saída 3 2 7 3 4" xfId="9359"/>
    <cellStyle name="Saída 3 2 7 3 5" xfId="23318"/>
    <cellStyle name="Saída 3 2 7 3 6" xfId="28637"/>
    <cellStyle name="Saída 3 2 7 3 7" xfId="33406"/>
    <cellStyle name="Saída 3 2 7 3 8" xfId="37081"/>
    <cellStyle name="Saída 3 2 7 4" xfId="3068"/>
    <cellStyle name="Saída 3 2 7 4 2" xfId="12222"/>
    <cellStyle name="Saída 3 2 7 4 3" xfId="19225"/>
    <cellStyle name="Saída 3 2 7 4 4" xfId="28283"/>
    <cellStyle name="Saída 3 2 7 4 5" xfId="9675"/>
    <cellStyle name="Saída 3 2 7 4 6" xfId="29798"/>
    <cellStyle name="Saída 3 2 7 4 7" xfId="31829"/>
    <cellStyle name="Saída 3 2 7 4 8" xfId="35486"/>
    <cellStyle name="Saída 3 2 7 5" xfId="3768"/>
    <cellStyle name="Saída 3 2 7 5 2" xfId="12922"/>
    <cellStyle name="Saída 3 2 7 5 3" xfId="19921"/>
    <cellStyle name="Saída 3 2 7 5 4" xfId="19709"/>
    <cellStyle name="Saída 3 2 7 5 5" xfId="18031"/>
    <cellStyle name="Saída 3 2 7 5 6" xfId="28461"/>
    <cellStyle name="Saída 3 2 7 5 7" xfId="24169"/>
    <cellStyle name="Saída 3 2 7 5 8" xfId="34845"/>
    <cellStyle name="Saída 3 2 7 6" xfId="10807"/>
    <cellStyle name="Saída 3 2 7 7" xfId="9769"/>
    <cellStyle name="Saída 3 2 7 8" xfId="24468"/>
    <cellStyle name="Saída 3 2 7 9" xfId="23297"/>
    <cellStyle name="Saída 3 2 8" xfId="2481"/>
    <cellStyle name="Saída 3 2 8 2" xfId="11635"/>
    <cellStyle name="Saída 3 2 8 3" xfId="18638"/>
    <cellStyle name="Saída 3 2 8 4" xfId="18010"/>
    <cellStyle name="Saída 3 2 8 5" xfId="22614"/>
    <cellStyle name="Saída 3 2 8 6" xfId="23033"/>
    <cellStyle name="Saída 3 2 8 7" xfId="31493"/>
    <cellStyle name="Saída 3 2 8 8" xfId="35203"/>
    <cellStyle name="Saída 3 2 9" xfId="3085"/>
    <cellStyle name="Saída 3 2 9 2" xfId="12239"/>
    <cellStyle name="Saída 3 2 9 3" xfId="19242"/>
    <cellStyle name="Saída 3 2 9 4" xfId="24702"/>
    <cellStyle name="Saída 3 2 9 5" xfId="28777"/>
    <cellStyle name="Saída 3 2 9 6" xfId="25534"/>
    <cellStyle name="Saída 3 2 9 7" xfId="28704"/>
    <cellStyle name="Saída 3 2 9 8" xfId="29177"/>
    <cellStyle name="Saída 3 20" xfId="35115"/>
    <cellStyle name="Saída 3 21" xfId="38430"/>
    <cellStyle name="Saída 3 3" xfId="1176"/>
    <cellStyle name="Saída 3 3 10" xfId="31203"/>
    <cellStyle name="Saída 3 3 11" xfId="31284"/>
    <cellStyle name="Saída 3 3 12" xfId="35104"/>
    <cellStyle name="Saída 3 3 2" xfId="2367"/>
    <cellStyle name="Saída 3 3 2 10" xfId="26149"/>
    <cellStyle name="Saída 3 3 2 11" xfId="30148"/>
    <cellStyle name="Saída 3 3 2 12" xfId="18082"/>
    <cellStyle name="Saída 3 3 2 13" xfId="17623"/>
    <cellStyle name="Saída 3 3 2 2" xfId="2767"/>
    <cellStyle name="Saída 3 3 2 2 2" xfId="11921"/>
    <cellStyle name="Saída 3 3 2 2 3" xfId="18924"/>
    <cellStyle name="Saída 3 3 2 2 4" xfId="17545"/>
    <cellStyle name="Saída 3 3 2 2 5" xfId="9645"/>
    <cellStyle name="Saída 3 3 2 2 6" xfId="29950"/>
    <cellStyle name="Saída 3 3 2 2 7" xfId="33927"/>
    <cellStyle name="Saída 3 3 2 2 8" xfId="37489"/>
    <cellStyle name="Saída 3 3 2 3" xfId="4049"/>
    <cellStyle name="Saída 3 3 2 3 2" xfId="13203"/>
    <cellStyle name="Saída 3 3 2 3 3" xfId="20201"/>
    <cellStyle name="Saída 3 3 2 3 4" xfId="22673"/>
    <cellStyle name="Saída 3 3 2 3 5" xfId="23106"/>
    <cellStyle name="Saída 3 3 2 3 6" xfId="19767"/>
    <cellStyle name="Saída 3 3 2 3 7" xfId="29690"/>
    <cellStyle name="Saída 3 3 2 3 8" xfId="31129"/>
    <cellStyle name="Saída 3 3 2 4" xfId="4487"/>
    <cellStyle name="Saída 3 3 2 4 2" xfId="13641"/>
    <cellStyle name="Saída 3 3 2 4 3" xfId="20639"/>
    <cellStyle name="Saída 3 3 2 4 4" xfId="17430"/>
    <cellStyle name="Saída 3 3 2 4 5" xfId="26700"/>
    <cellStyle name="Saída 3 3 2 4 6" xfId="28712"/>
    <cellStyle name="Saída 3 3 2 4 7" xfId="32271"/>
    <cellStyle name="Saída 3 3 2 4 8" xfId="35946"/>
    <cellStyle name="Saída 3 3 2 5" xfId="4741"/>
    <cellStyle name="Saída 3 3 2 5 2" xfId="13895"/>
    <cellStyle name="Saída 3 3 2 5 3" xfId="20893"/>
    <cellStyle name="Saída 3 3 2 5 4" xfId="24786"/>
    <cellStyle name="Saída 3 3 2 5 5" xfId="29271"/>
    <cellStyle name="Saída 3 3 2 5 6" xfId="23117"/>
    <cellStyle name="Saída 3 3 2 5 7" xfId="32155"/>
    <cellStyle name="Saída 3 3 2 5 8" xfId="35830"/>
    <cellStyle name="Saída 3 3 2 6" xfId="4987"/>
    <cellStyle name="Saída 3 3 2 6 2" xfId="14141"/>
    <cellStyle name="Saída 3 3 2 6 3" xfId="21139"/>
    <cellStyle name="Saída 3 3 2 6 4" xfId="27345"/>
    <cellStyle name="Saída 3 3 2 6 5" xfId="29288"/>
    <cellStyle name="Saída 3 3 2 6 6" xfId="32033"/>
    <cellStyle name="Saída 3 3 2 6 7" xfId="35711"/>
    <cellStyle name="Saída 3 3 2 6 8" xfId="38622"/>
    <cellStyle name="Saída 3 3 2 7" xfId="11521"/>
    <cellStyle name="Saída 3 3 2 8" xfId="18524"/>
    <cellStyle name="Saída 3 3 2 9" xfId="25284"/>
    <cellStyle name="Saída 3 3 3" xfId="2391"/>
    <cellStyle name="Saída 3 3 3 10" xfId="26161"/>
    <cellStyle name="Saída 3 3 3 11" xfId="30136"/>
    <cellStyle name="Saída 3 3 3 12" xfId="34110"/>
    <cellStyle name="Saída 3 3 3 13" xfId="37672"/>
    <cellStyle name="Saída 3 3 3 2" xfId="2791"/>
    <cellStyle name="Saída 3 3 3 2 2" xfId="11945"/>
    <cellStyle name="Saída 3 3 3 2 3" xfId="18948"/>
    <cellStyle name="Saída 3 3 3 2 4" xfId="17440"/>
    <cellStyle name="Saída 3 3 3 2 5" xfId="25353"/>
    <cellStyle name="Saída 3 3 3 2 6" xfId="29922"/>
    <cellStyle name="Saída 3 3 3 2 7" xfId="33907"/>
    <cellStyle name="Saída 3 3 3 2 8" xfId="37469"/>
    <cellStyle name="Saída 3 3 3 3" xfId="4073"/>
    <cellStyle name="Saída 3 3 3 3 2" xfId="13227"/>
    <cellStyle name="Saída 3 3 3 3 3" xfId="20225"/>
    <cellStyle name="Saída 3 3 3 3 4" xfId="22655"/>
    <cellStyle name="Saída 3 3 3 3 5" xfId="22604"/>
    <cellStyle name="Saída 3 3 3 3 6" xfId="17522"/>
    <cellStyle name="Saída 3 3 3 3 7" xfId="31691"/>
    <cellStyle name="Saída 3 3 3 3 8" xfId="35371"/>
    <cellStyle name="Saída 3 3 3 4" xfId="4511"/>
    <cellStyle name="Saída 3 3 3 4 2" xfId="13665"/>
    <cellStyle name="Saída 3 3 3 4 3" xfId="20663"/>
    <cellStyle name="Saída 3 3 3 4 4" xfId="17429"/>
    <cellStyle name="Saída 3 3 3 4 5" xfId="26707"/>
    <cellStyle name="Saída 3 3 3 4 6" xfId="24539"/>
    <cellStyle name="Saída 3 3 3 4 7" xfId="28512"/>
    <cellStyle name="Saída 3 3 3 4 8" xfId="29022"/>
    <cellStyle name="Saída 3 3 3 5" xfId="4765"/>
    <cellStyle name="Saída 3 3 3 5 2" xfId="13919"/>
    <cellStyle name="Saída 3 3 3 5 3" xfId="20917"/>
    <cellStyle name="Saída 3 3 3 5 4" xfId="24034"/>
    <cellStyle name="Saída 3 3 3 5 5" xfId="17990"/>
    <cellStyle name="Saída 3 3 3 5 6" xfId="28524"/>
    <cellStyle name="Saída 3 3 3 5 7" xfId="29730"/>
    <cellStyle name="Saída 3 3 3 5 8" xfId="31126"/>
    <cellStyle name="Saída 3 3 3 6" xfId="5011"/>
    <cellStyle name="Saída 3 3 3 6 2" xfId="14165"/>
    <cellStyle name="Saída 3 3 3 6 3" xfId="21163"/>
    <cellStyle name="Saída 3 3 3 6 4" xfId="27334"/>
    <cellStyle name="Saída 3 3 3 6 5" xfId="17404"/>
    <cellStyle name="Saída 3 3 3 6 6" xfId="32057"/>
    <cellStyle name="Saída 3 3 3 6 7" xfId="35735"/>
    <cellStyle name="Saída 3 3 3 6 8" xfId="38646"/>
    <cellStyle name="Saída 3 3 3 7" xfId="11545"/>
    <cellStyle name="Saída 3 3 3 8" xfId="18548"/>
    <cellStyle name="Saída 3 3 3 9" xfId="22940"/>
    <cellStyle name="Saída 3 3 4" xfId="2415"/>
    <cellStyle name="Saída 3 3 4 10" xfId="26179"/>
    <cellStyle name="Saída 3 3 4 11" xfId="24521"/>
    <cellStyle name="Saída 3 3 4 12" xfId="29626"/>
    <cellStyle name="Saída 3 3 4 13" xfId="33612"/>
    <cellStyle name="Saída 3 3 4 2" xfId="2815"/>
    <cellStyle name="Saída 3 3 4 2 2" xfId="11969"/>
    <cellStyle name="Saída 3 3 4 2 3" xfId="18972"/>
    <cellStyle name="Saída 3 3 4 2 4" xfId="28376"/>
    <cellStyle name="Saída 3 3 4 2 5" xfId="24554"/>
    <cellStyle name="Saída 3 3 4 2 6" xfId="22685"/>
    <cellStyle name="Saída 3 3 4 2 7" xfId="31534"/>
    <cellStyle name="Saída 3 3 4 2 8" xfId="35250"/>
    <cellStyle name="Saída 3 3 4 3" xfId="4097"/>
    <cellStyle name="Saída 3 3 4 3 2" xfId="13251"/>
    <cellStyle name="Saída 3 3 4 3 3" xfId="20249"/>
    <cellStyle name="Saída 3 3 4 3 4" xfId="27783"/>
    <cellStyle name="Saída 3 3 4 3 5" xfId="23274"/>
    <cellStyle name="Saída 3 3 4 3 6" xfId="23235"/>
    <cellStyle name="Saída 3 3 4 3 7" xfId="33402"/>
    <cellStyle name="Saída 3 3 4 3 8" xfId="37077"/>
    <cellStyle name="Saída 3 3 4 4" xfId="4535"/>
    <cellStyle name="Saída 3 3 4 4 2" xfId="13689"/>
    <cellStyle name="Saída 3 3 4 4 3" xfId="20687"/>
    <cellStyle name="Saída 3 3 4 4 4" xfId="27568"/>
    <cellStyle name="Saída 3 3 4 4 5" xfId="28857"/>
    <cellStyle name="Saída 3 3 4 4 6" xfId="24963"/>
    <cellStyle name="Saída 3 3 4 4 7" xfId="31874"/>
    <cellStyle name="Saída 3 3 4 4 8" xfId="35528"/>
    <cellStyle name="Saída 3 3 4 5" xfId="4789"/>
    <cellStyle name="Saída 3 3 4 5 2" xfId="13943"/>
    <cellStyle name="Saída 3 3 4 5 3" xfId="20941"/>
    <cellStyle name="Saída 3 3 4 5 4" xfId="24793"/>
    <cellStyle name="Saída 3 3 4 5 5" xfId="17863"/>
    <cellStyle name="Saída 3 3 4 5 6" xfId="17352"/>
    <cellStyle name="Saída 3 3 4 5 7" xfId="26558"/>
    <cellStyle name="Saída 3 3 4 5 8" xfId="35062"/>
    <cellStyle name="Saída 3 3 4 6" xfId="5035"/>
    <cellStyle name="Saída 3 3 4 6 2" xfId="14189"/>
    <cellStyle name="Saída 3 3 4 6 3" xfId="21187"/>
    <cellStyle name="Saída 3 3 4 6 4" xfId="27318"/>
    <cellStyle name="Saída 3 3 4 6 5" xfId="26795"/>
    <cellStyle name="Saída 3 3 4 6 6" xfId="32081"/>
    <cellStyle name="Saída 3 3 4 6 7" xfId="35759"/>
    <cellStyle name="Saída 3 3 4 6 8" xfId="38670"/>
    <cellStyle name="Saída 3 3 4 7" xfId="11569"/>
    <cellStyle name="Saída 3 3 4 8" xfId="18572"/>
    <cellStyle name="Saída 3 3 4 9" xfId="17561"/>
    <cellStyle name="Saída 3 3 5" xfId="2617"/>
    <cellStyle name="Saída 3 3 5 10" xfId="29480"/>
    <cellStyle name="Saída 3 3 5 11" xfId="25709"/>
    <cellStyle name="Saída 3 3 5 12" xfId="31826"/>
    <cellStyle name="Saída 3 3 5 2" xfId="3906"/>
    <cellStyle name="Saída 3 3 5 2 2" xfId="13060"/>
    <cellStyle name="Saída 3 3 5 2 3" xfId="20058"/>
    <cellStyle name="Saída 3 3 5 2 4" xfId="27877"/>
    <cellStyle name="Saída 3 3 5 2 5" xfId="25316"/>
    <cellStyle name="Saída 3 3 5 2 6" xfId="17178"/>
    <cellStyle name="Saída 3 3 5 2 7" xfId="33472"/>
    <cellStyle name="Saída 3 3 5 2 8" xfId="37144"/>
    <cellStyle name="Saída 3 3 5 3" xfId="4347"/>
    <cellStyle name="Saída 3 3 5 3 2" xfId="13501"/>
    <cellStyle name="Saída 3 3 5 3 3" xfId="20499"/>
    <cellStyle name="Saída 3 3 5 3 4" xfId="27661"/>
    <cellStyle name="Saída 3 3 5 3 5" xfId="26687"/>
    <cellStyle name="Saída 3 3 5 3 6" xfId="28199"/>
    <cellStyle name="Saída 3 3 5 3 7" xfId="31719"/>
    <cellStyle name="Saída 3 3 5 3 8" xfId="35399"/>
    <cellStyle name="Saída 3 3 5 4" xfId="4602"/>
    <cellStyle name="Saída 3 3 5 4 2" xfId="13756"/>
    <cellStyle name="Saída 3 3 5 4 3" xfId="20754"/>
    <cellStyle name="Saída 3 3 5 4 4" xfId="19533"/>
    <cellStyle name="Saída 3 3 5 4 5" xfId="22695"/>
    <cellStyle name="Saída 3 3 5 4 6" xfId="28021"/>
    <cellStyle name="Saída 3 3 5 4 7" xfId="31779"/>
    <cellStyle name="Saída 3 3 5 4 8" xfId="35459"/>
    <cellStyle name="Saída 3 3 5 5" xfId="4849"/>
    <cellStyle name="Saída 3 3 5 5 2" xfId="14003"/>
    <cellStyle name="Saída 3 3 5 5 3" xfId="21001"/>
    <cellStyle name="Saída 3 3 5 5 4" xfId="17527"/>
    <cellStyle name="Saída 3 3 5 5 5" xfId="26769"/>
    <cellStyle name="Saída 3 3 5 5 6" xfId="25179"/>
    <cellStyle name="Saída 3 3 5 5 7" xfId="32104"/>
    <cellStyle name="Saída 3 3 5 5 8" xfId="35779"/>
    <cellStyle name="Saída 3 3 5 6" xfId="11771"/>
    <cellStyle name="Saída 3 3 5 7" xfId="18774"/>
    <cellStyle name="Saída 3 3 5 8" xfId="19497"/>
    <cellStyle name="Saída 3 3 5 9" xfId="23246"/>
    <cellStyle name="Saída 3 3 6" xfId="2212"/>
    <cellStyle name="Saída 3 3 6 2" xfId="11366"/>
    <cellStyle name="Saída 3 3 6 3" xfId="18369"/>
    <cellStyle name="Saída 3 3 6 4" xfId="21213"/>
    <cellStyle name="Saída 3 3 6 5" xfId="21236"/>
    <cellStyle name="Saída 3 3 6 6" xfId="26529"/>
    <cellStyle name="Saída 3 3 6 7" xfId="34196"/>
    <cellStyle name="Saída 3 3 6 8" xfId="37756"/>
    <cellStyle name="Saída 3 3 7" xfId="10330"/>
    <cellStyle name="Saída 3 3 8" xfId="17251"/>
    <cellStyle name="Saída 3 3 9" xfId="17394"/>
    <cellStyle name="Saída 3 4" xfId="1177"/>
    <cellStyle name="Saída 3 4 10" xfId="4114"/>
    <cellStyle name="Saída 3 4 10 2" xfId="13268"/>
    <cellStyle name="Saída 3 4 10 3" xfId="20266"/>
    <cellStyle name="Saída 3 4 10 4" xfId="19496"/>
    <cellStyle name="Saída 3 4 10 5" xfId="26655"/>
    <cellStyle name="Saída 3 4 10 6" xfId="25883"/>
    <cellStyle name="Saída 3 4 10 7" xfId="29689"/>
    <cellStyle name="Saída 3 4 10 8" xfId="31603"/>
    <cellStyle name="Saída 3 4 11" xfId="2228"/>
    <cellStyle name="Saída 3 4 11 2" xfId="11382"/>
    <cellStyle name="Saída 3 4 11 3" xfId="18385"/>
    <cellStyle name="Saída 3 4 11 4" xfId="23210"/>
    <cellStyle name="Saída 3 4 11 5" xfId="29494"/>
    <cellStyle name="Saída 3 4 11 6" xfId="28098"/>
    <cellStyle name="Saída 3 4 11 7" xfId="23521"/>
    <cellStyle name="Saída 3 4 11 8" xfId="26095"/>
    <cellStyle name="Saída 3 4 12" xfId="10331"/>
    <cellStyle name="Saída 3 4 13" xfId="17258"/>
    <cellStyle name="Saída 3 4 14" xfId="17649"/>
    <cellStyle name="Saída 3 4 15" xfId="15441"/>
    <cellStyle name="Saída 3 4 16" xfId="31808"/>
    <cellStyle name="Saída 3 4 17" xfId="35481"/>
    <cellStyle name="Saída 3 4 2" xfId="2351"/>
    <cellStyle name="Saída 3 4 2 10" xfId="17168"/>
    <cellStyle name="Saída 3 4 2 11" xfId="28527"/>
    <cellStyle name="Saída 3 4 2 12" xfId="29618"/>
    <cellStyle name="Saída 3 4 2 13" xfId="31615"/>
    <cellStyle name="Saída 3 4 2 2" xfId="2751"/>
    <cellStyle name="Saída 3 4 2 2 2" xfId="11905"/>
    <cellStyle name="Saída 3 4 2 2 3" xfId="18908"/>
    <cellStyle name="Saída 3 4 2 2 4" xfId="28407"/>
    <cellStyle name="Saída 3 4 2 2 5" xfId="26336"/>
    <cellStyle name="Saída 3 4 2 2 6" xfId="29958"/>
    <cellStyle name="Saída 3 4 2 2 7" xfId="33931"/>
    <cellStyle name="Saída 3 4 2 2 8" xfId="37493"/>
    <cellStyle name="Saída 3 4 2 3" xfId="4033"/>
    <cellStyle name="Saída 3 4 2 3 2" xfId="13187"/>
    <cellStyle name="Saída 3 4 2 3 3" xfId="20185"/>
    <cellStyle name="Saída 3 4 2 3 4" xfId="19412"/>
    <cellStyle name="Saída 3 4 2 3 5" xfId="24398"/>
    <cellStyle name="Saída 3 4 2 3 6" xfId="28723"/>
    <cellStyle name="Saída 3 4 2 3 7" xfId="25843"/>
    <cellStyle name="Saída 3 4 2 3 8" xfId="31237"/>
    <cellStyle name="Saída 3 4 2 4" xfId="4471"/>
    <cellStyle name="Saída 3 4 2 4 2" xfId="13625"/>
    <cellStyle name="Saída 3 4 2 4 3" xfId="20623"/>
    <cellStyle name="Saída 3 4 2 4 4" xfId="27600"/>
    <cellStyle name="Saída 3 4 2 4 5" xfId="10286"/>
    <cellStyle name="Saída 3 4 2 4 6" xfId="18306"/>
    <cellStyle name="Saída 3 4 2 4 7" xfId="31765"/>
    <cellStyle name="Saída 3 4 2 4 8" xfId="35445"/>
    <cellStyle name="Saída 3 4 2 5" xfId="4725"/>
    <cellStyle name="Saída 3 4 2 5 2" xfId="13879"/>
    <cellStyle name="Saída 3 4 2 5 3" xfId="20877"/>
    <cellStyle name="Saída 3 4 2 5 4" xfId="24779"/>
    <cellStyle name="Saída 3 4 2 5 5" xfId="19428"/>
    <cellStyle name="Saída 3 4 2 5 6" xfId="28958"/>
    <cellStyle name="Saída 3 4 2 5 7" xfId="29041"/>
    <cellStyle name="Saída 3 4 2 5 8" xfId="31026"/>
    <cellStyle name="Saída 3 4 2 6" xfId="4971"/>
    <cellStyle name="Saída 3 4 2 6 2" xfId="14125"/>
    <cellStyle name="Saída 3 4 2 6 3" xfId="21123"/>
    <cellStyle name="Saída 3 4 2 6 4" xfId="17415"/>
    <cellStyle name="Saída 3 4 2 6 5" xfId="29298"/>
    <cellStyle name="Saída 3 4 2 6 6" xfId="32017"/>
    <cellStyle name="Saída 3 4 2 6 7" xfId="35695"/>
    <cellStyle name="Saída 3 4 2 6 8" xfId="38606"/>
    <cellStyle name="Saída 3 4 2 7" xfId="11505"/>
    <cellStyle name="Saída 3 4 2 8" xfId="18508"/>
    <cellStyle name="Saída 3 4 2 9" xfId="25429"/>
    <cellStyle name="Saída 3 4 3" xfId="2379"/>
    <cellStyle name="Saída 3 4 3 10" xfId="26155"/>
    <cellStyle name="Saída 3 4 3 11" xfId="30142"/>
    <cellStyle name="Saída 3 4 3 12" xfId="34118"/>
    <cellStyle name="Saída 3 4 3 13" xfId="37680"/>
    <cellStyle name="Saída 3 4 3 2" xfId="2779"/>
    <cellStyle name="Saída 3 4 3 2 2" xfId="11933"/>
    <cellStyle name="Saída 3 4 3 2 3" xfId="18936"/>
    <cellStyle name="Saída 3 4 3 2 4" xfId="24644"/>
    <cellStyle name="Saída 3 4 3 2 5" xfId="17181"/>
    <cellStyle name="Saída 3 4 3 2 6" xfId="29944"/>
    <cellStyle name="Saída 3 4 3 2 7" xfId="33920"/>
    <cellStyle name="Saída 3 4 3 2 8" xfId="37482"/>
    <cellStyle name="Saída 3 4 3 3" xfId="4061"/>
    <cellStyle name="Saída 3 4 3 3 2" xfId="13215"/>
    <cellStyle name="Saída 3 4 3 3 3" xfId="20213"/>
    <cellStyle name="Saída 3 4 3 3 4" xfId="15538"/>
    <cellStyle name="Saída 3 4 3 3 5" xfId="10137"/>
    <cellStyle name="Saída 3 4 3 3 6" xfId="29476"/>
    <cellStyle name="Saída 3 4 3 3 7" xfId="33434"/>
    <cellStyle name="Saída 3 4 3 3 8" xfId="37109"/>
    <cellStyle name="Saída 3 4 3 4" xfId="4499"/>
    <cellStyle name="Saída 3 4 3 4 2" xfId="13653"/>
    <cellStyle name="Saída 3 4 3 4 3" xfId="20651"/>
    <cellStyle name="Saída 3 4 3 4 4" xfId="22886"/>
    <cellStyle name="Saída 3 4 3 4 5" xfId="26708"/>
    <cellStyle name="Saída 3 4 3 4 6" xfId="25877"/>
    <cellStyle name="Saída 3 4 3 4 7" xfId="32262"/>
    <cellStyle name="Saída 3 4 3 4 8" xfId="35937"/>
    <cellStyle name="Saída 3 4 3 5" xfId="4753"/>
    <cellStyle name="Saída 3 4 3 5 2" xfId="13907"/>
    <cellStyle name="Saída 3 4 3 5 3" xfId="20905"/>
    <cellStyle name="Saída 3 4 3 5 4" xfId="15490"/>
    <cellStyle name="Saída 3 4 3 5 5" xfId="24162"/>
    <cellStyle name="Saída 3 4 3 5 6" xfId="25275"/>
    <cellStyle name="Saída 3 4 3 5 7" xfId="32149"/>
    <cellStyle name="Saída 3 4 3 5 8" xfId="35824"/>
    <cellStyle name="Saída 3 4 3 6" xfId="4999"/>
    <cellStyle name="Saída 3 4 3 6 2" xfId="14153"/>
    <cellStyle name="Saída 3 4 3 6 3" xfId="21151"/>
    <cellStyle name="Saída 3 4 3 6 4" xfId="24040"/>
    <cellStyle name="Saída 3 4 3 6 5" xfId="29308"/>
    <cellStyle name="Saída 3 4 3 6 6" xfId="32045"/>
    <cellStyle name="Saída 3 4 3 6 7" xfId="35723"/>
    <cellStyle name="Saída 3 4 3 6 8" xfId="38634"/>
    <cellStyle name="Saída 3 4 3 7" xfId="11533"/>
    <cellStyle name="Saída 3 4 3 8" xfId="18536"/>
    <cellStyle name="Saída 3 4 3 9" xfId="21241"/>
    <cellStyle name="Saída 3 4 4" xfId="2403"/>
    <cellStyle name="Saída 3 4 4 10" xfId="26172"/>
    <cellStyle name="Saída 3 4 4 11" xfId="25671"/>
    <cellStyle name="Saída 3 4 4 12" xfId="31484"/>
    <cellStyle name="Saída 3 4 4 13" xfId="35189"/>
    <cellStyle name="Saída 3 4 4 2" xfId="2803"/>
    <cellStyle name="Saída 3 4 4 2 2" xfId="11957"/>
    <cellStyle name="Saída 3 4 4 2 3" xfId="18960"/>
    <cellStyle name="Saída 3 4 4 2 4" xfId="24647"/>
    <cellStyle name="Saída 3 4 4 2 5" xfId="15434"/>
    <cellStyle name="Saída 3 4 4 2 6" xfId="29932"/>
    <cellStyle name="Saída 3 4 4 2 7" xfId="33909"/>
    <cellStyle name="Saída 3 4 4 2 8" xfId="37471"/>
    <cellStyle name="Saída 3 4 4 3" xfId="4085"/>
    <cellStyle name="Saída 3 4 4 3 2" xfId="13239"/>
    <cellStyle name="Saída 3 4 4 3 3" xfId="20237"/>
    <cellStyle name="Saída 3 4 4 3 4" xfId="22558"/>
    <cellStyle name="Saída 3 4 4 3 5" xfId="29204"/>
    <cellStyle name="Saída 3 4 4 3 6" xfId="10193"/>
    <cellStyle name="Saída 3 4 4 3 7" xfId="30231"/>
    <cellStyle name="Saída 3 4 4 3 8" xfId="34201"/>
    <cellStyle name="Saída 3 4 4 4" xfId="4523"/>
    <cellStyle name="Saída 3 4 4 4 2" xfId="13677"/>
    <cellStyle name="Saída 3 4 4 4 3" xfId="20675"/>
    <cellStyle name="Saída 3 4 4 4 4" xfId="17533"/>
    <cellStyle name="Saída 3 4 4 4 5" xfId="26710"/>
    <cellStyle name="Saída 3 4 4 4 6" xfId="24200"/>
    <cellStyle name="Saída 3 4 4 4 7" xfId="22981"/>
    <cellStyle name="Saída 3 4 4 4 8" xfId="34868"/>
    <cellStyle name="Saída 3 4 4 5" xfId="4777"/>
    <cellStyle name="Saída 3 4 4 5 2" xfId="13931"/>
    <cellStyle name="Saída 3 4 4 5 3" xfId="20929"/>
    <cellStyle name="Saída 3 4 4 5 4" xfId="24259"/>
    <cellStyle name="Saída 3 4 4 5 5" xfId="29266"/>
    <cellStyle name="Saída 3 4 4 5 6" xfId="24409"/>
    <cellStyle name="Saída 3 4 4 5 7" xfId="30974"/>
    <cellStyle name="Saída 3 4 4 5 8" xfId="34897"/>
    <cellStyle name="Saída 3 4 4 6" xfId="5023"/>
    <cellStyle name="Saída 3 4 4 6 2" xfId="14177"/>
    <cellStyle name="Saída 3 4 4 6 3" xfId="21175"/>
    <cellStyle name="Saída 3 4 4 6 4" xfId="27327"/>
    <cellStyle name="Saída 3 4 4 6 5" xfId="26789"/>
    <cellStyle name="Saída 3 4 4 6 6" xfId="32069"/>
    <cellStyle name="Saída 3 4 4 6 7" xfId="35747"/>
    <cellStyle name="Saída 3 4 4 6 8" xfId="38658"/>
    <cellStyle name="Saída 3 4 4 7" xfId="11557"/>
    <cellStyle name="Saída 3 4 4 8" xfId="18560"/>
    <cellStyle name="Saída 3 4 4 9" xfId="24142"/>
    <cellStyle name="Saída 3 4 5" xfId="2427"/>
    <cellStyle name="Saída 3 4 5 10" xfId="26184"/>
    <cellStyle name="Saída 3 4 5 11" xfId="30118"/>
    <cellStyle name="Saída 3 4 5 12" xfId="34091"/>
    <cellStyle name="Saída 3 4 5 13" xfId="37653"/>
    <cellStyle name="Saída 3 4 5 2" xfId="2827"/>
    <cellStyle name="Saída 3 4 5 2 2" xfId="11981"/>
    <cellStyle name="Saída 3 4 5 2 3" xfId="18984"/>
    <cellStyle name="Saída 3 4 5 2 4" xfId="28367"/>
    <cellStyle name="Saída 3 4 5 2 5" xfId="23191"/>
    <cellStyle name="Saída 3 4 5 2 6" xfId="19657"/>
    <cellStyle name="Saída 3 4 5 2 7" xfId="25545"/>
    <cellStyle name="Saída 3 4 5 2 8" xfId="31305"/>
    <cellStyle name="Saída 3 4 5 3" xfId="4109"/>
    <cellStyle name="Saída 3 4 5 3 2" xfId="13263"/>
    <cellStyle name="Saída 3 4 5 3 3" xfId="20261"/>
    <cellStyle name="Saída 3 4 5 3 4" xfId="27777"/>
    <cellStyle name="Saída 3 4 5 3 5" xfId="25435"/>
    <cellStyle name="Saída 3 4 5 3 6" xfId="25855"/>
    <cellStyle name="Saída 3 4 5 3 7" xfId="31215"/>
    <cellStyle name="Saída 3 4 5 3 8" xfId="35082"/>
    <cellStyle name="Saída 3 4 5 4" xfId="4547"/>
    <cellStyle name="Saída 3 4 5 4 2" xfId="13701"/>
    <cellStyle name="Saída 3 4 5 4 3" xfId="20699"/>
    <cellStyle name="Saída 3 4 5 4 4" xfId="27563"/>
    <cellStyle name="Saída 3 4 5 4 5" xfId="24452"/>
    <cellStyle name="Saída 3 4 5 4 6" xfId="10089"/>
    <cellStyle name="Saída 3 4 5 4 7" xfId="32244"/>
    <cellStyle name="Saída 3 4 5 4 8" xfId="35919"/>
    <cellStyle name="Saída 3 4 5 5" xfId="4801"/>
    <cellStyle name="Saída 3 4 5 5 2" xfId="13955"/>
    <cellStyle name="Saída 3 4 5 5 3" xfId="20953"/>
    <cellStyle name="Saída 3 4 5 5 4" xfId="27438"/>
    <cellStyle name="Saída 3 4 5 5 5" xfId="26758"/>
    <cellStyle name="Saída 3 4 5 5 6" xfId="17028"/>
    <cellStyle name="Saída 3 4 5 5 7" xfId="29027"/>
    <cellStyle name="Saída 3 4 5 5 8" xfId="34896"/>
    <cellStyle name="Saída 3 4 5 6" xfId="5047"/>
    <cellStyle name="Saída 3 4 5 6 2" xfId="14201"/>
    <cellStyle name="Saída 3 4 5 6 3" xfId="21199"/>
    <cellStyle name="Saída 3 4 5 6 4" xfId="22785"/>
    <cellStyle name="Saída 3 4 5 6 5" xfId="25191"/>
    <cellStyle name="Saída 3 4 5 6 6" xfId="32093"/>
    <cellStyle name="Saída 3 4 5 6 7" xfId="35771"/>
    <cellStyle name="Saída 3 4 5 6 8" xfId="38682"/>
    <cellStyle name="Saída 3 4 5 7" xfId="11581"/>
    <cellStyle name="Saída 3 4 5 8" xfId="18584"/>
    <cellStyle name="Saída 3 4 5 9" xfId="20045"/>
    <cellStyle name="Saída 3 4 6" xfId="2629"/>
    <cellStyle name="Saída 3 4 6 2" xfId="11783"/>
    <cellStyle name="Saída 3 4 6 3" xfId="18786"/>
    <cellStyle name="Saída 3 4 6 4" xfId="9971"/>
    <cellStyle name="Saída 3 4 6 5" xfId="19372"/>
    <cellStyle name="Saída 3 4 6 6" xfId="30017"/>
    <cellStyle name="Saída 3 4 6 7" xfId="29161"/>
    <cellStyle name="Saída 3 4 6 8" xfId="17124"/>
    <cellStyle name="Saída 3 4 7" xfId="3197"/>
    <cellStyle name="Saída 3 4 7 2" xfId="12351"/>
    <cellStyle name="Saída 3 4 7 3" xfId="19354"/>
    <cellStyle name="Saída 3 4 7 4" xfId="28228"/>
    <cellStyle name="Saída 3 4 7 5" xfId="19587"/>
    <cellStyle name="Saída 3 4 7 6" xfId="29742"/>
    <cellStyle name="Saída 3 4 7 7" xfId="33719"/>
    <cellStyle name="Saída 3 4 7 8" xfId="37281"/>
    <cellStyle name="Saída 3 4 8" xfId="2968"/>
    <cellStyle name="Saída 3 4 8 2" xfId="12122"/>
    <cellStyle name="Saída 3 4 8 3" xfId="19125"/>
    <cellStyle name="Saída 3 4 8 4" xfId="29518"/>
    <cellStyle name="Saída 3 4 8 5" xfId="28083"/>
    <cellStyle name="Saída 3 4 8 6" xfId="19506"/>
    <cellStyle name="Saída 3 4 8 7" xfId="19504"/>
    <cellStyle name="Saída 3 4 8 8" xfId="31790"/>
    <cellStyle name="Saída 3 4 9" xfId="3041"/>
    <cellStyle name="Saída 3 4 9 2" xfId="12195"/>
    <cellStyle name="Saída 3 4 9 3" xfId="19198"/>
    <cellStyle name="Saída 3 4 9 4" xfId="17540"/>
    <cellStyle name="Saída 3 4 9 5" xfId="24550"/>
    <cellStyle name="Saída 3 4 9 6" xfId="29814"/>
    <cellStyle name="Saída 3 4 9 7" xfId="33791"/>
    <cellStyle name="Saída 3 4 9 8" xfId="37353"/>
    <cellStyle name="Saída 3 5" xfId="2287"/>
    <cellStyle name="Saída 3 5 10" xfId="26115"/>
    <cellStyle name="Saída 3 5 11" xfId="17780"/>
    <cellStyle name="Saída 3 5 12" xfId="10299"/>
    <cellStyle name="Saída 3 5 13" xfId="34957"/>
    <cellStyle name="Saída 3 5 2" xfId="2687"/>
    <cellStyle name="Saída 3 5 2 2" xfId="11841"/>
    <cellStyle name="Saída 3 5 2 3" xfId="18844"/>
    <cellStyle name="Saída 3 5 2 4" xfId="10162"/>
    <cellStyle name="Saída 3 5 2 5" xfId="17827"/>
    <cellStyle name="Saída 3 5 2 6" xfId="29990"/>
    <cellStyle name="Saída 3 5 2 7" xfId="23295"/>
    <cellStyle name="Saída 3 5 2 8" xfId="34824"/>
    <cellStyle name="Saída 3 5 3" xfId="3969"/>
    <cellStyle name="Saída 3 5 3 2" xfId="13123"/>
    <cellStyle name="Saída 3 5 3 3" xfId="20121"/>
    <cellStyle name="Saída 3 5 3 4" xfId="18234"/>
    <cellStyle name="Saída 3 5 3 5" xfId="28697"/>
    <cellStyle name="Saída 3 5 3 6" xfId="18302"/>
    <cellStyle name="Saída 3 5 3 7" xfId="31665"/>
    <cellStyle name="Saída 3 5 3 8" xfId="35345"/>
    <cellStyle name="Saída 3 5 4" xfId="4407"/>
    <cellStyle name="Saída 3 5 4 2" xfId="13561"/>
    <cellStyle name="Saída 3 5 4 3" xfId="20559"/>
    <cellStyle name="Saída 3 5 4 4" xfId="17182"/>
    <cellStyle name="Saída 3 5 4 5" xfId="25030"/>
    <cellStyle name="Saída 3 5 4 6" xfId="23372"/>
    <cellStyle name="Saída 3 5 4 7" xfId="31742"/>
    <cellStyle name="Saída 3 5 4 8" xfId="35422"/>
    <cellStyle name="Saída 3 5 5" xfId="4661"/>
    <cellStyle name="Saída 3 5 5 2" xfId="13815"/>
    <cellStyle name="Saída 3 5 5 3" xfId="20813"/>
    <cellStyle name="Saída 3 5 5 4" xfId="24777"/>
    <cellStyle name="Saída 3 5 5 5" xfId="20043"/>
    <cellStyle name="Saída 3 5 5 6" xfId="26815"/>
    <cellStyle name="Saída 3 5 5 7" xfId="32192"/>
    <cellStyle name="Saída 3 5 5 8" xfId="35867"/>
    <cellStyle name="Saída 3 5 6" xfId="4907"/>
    <cellStyle name="Saída 3 5 6 2" xfId="14061"/>
    <cellStyle name="Saída 3 5 6 3" xfId="21059"/>
    <cellStyle name="Saída 3 5 6 4" xfId="27385"/>
    <cellStyle name="Saída 3 5 6 5" xfId="24443"/>
    <cellStyle name="Saída 3 5 6 6" xfId="31953"/>
    <cellStyle name="Saída 3 5 6 7" xfId="35631"/>
    <cellStyle name="Saída 3 5 6 8" xfId="38542"/>
    <cellStyle name="Saída 3 5 7" xfId="11441"/>
    <cellStyle name="Saída 3 5 8" xfId="18444"/>
    <cellStyle name="Saída 3 5 9" xfId="9702"/>
    <cellStyle name="Saída 3 6" xfId="2120"/>
    <cellStyle name="Saída 3 6 10" xfId="22454"/>
    <cellStyle name="Saída 3 6 11" xfId="28530"/>
    <cellStyle name="Saída 3 6 12" xfId="34279"/>
    <cellStyle name="Saída 3 6 13" xfId="37831"/>
    <cellStyle name="Saída 3 6 2" xfId="2604"/>
    <cellStyle name="Saída 3 6 2 2" xfId="11758"/>
    <cellStyle name="Saída 3 6 2 3" xfId="18761"/>
    <cellStyle name="Saída 3 6 2 4" xfId="25440"/>
    <cellStyle name="Saída 3 6 2 5" xfId="26273"/>
    <cellStyle name="Saída 3 6 2 6" xfId="30031"/>
    <cellStyle name="Saída 3 6 2 7" xfId="34008"/>
    <cellStyle name="Saída 3 6 2 8" xfId="37570"/>
    <cellStyle name="Saída 3 6 3" xfId="3851"/>
    <cellStyle name="Saída 3 6 3 2" xfId="13005"/>
    <cellStyle name="Saída 3 6 3 3" xfId="20004"/>
    <cellStyle name="Saída 3 6 3 4" xfId="19467"/>
    <cellStyle name="Saída 3 6 3 5" xfId="20025"/>
    <cellStyle name="Saída 3 6 3 6" xfId="24047"/>
    <cellStyle name="Saída 3 6 3 7" xfId="33489"/>
    <cellStyle name="Saída 3 6 3 8" xfId="37157"/>
    <cellStyle name="Saída 3 6 4" xfId="4319"/>
    <cellStyle name="Saída 3 6 4 2" xfId="13473"/>
    <cellStyle name="Saída 3 6 4 3" xfId="20471"/>
    <cellStyle name="Saída 3 6 4 4" xfId="17938"/>
    <cellStyle name="Saída 3 6 4 5" xfId="22846"/>
    <cellStyle name="Saída 3 6 4 6" xfId="29360"/>
    <cellStyle name="Saída 3 6 4 7" xfId="33335"/>
    <cellStyle name="Saída 3 6 4 8" xfId="37010"/>
    <cellStyle name="Saída 3 6 5" xfId="4586"/>
    <cellStyle name="Saída 3 6 5 2" xfId="13740"/>
    <cellStyle name="Saída 3 6 5 3" xfId="20738"/>
    <cellStyle name="Saída 3 6 5 4" xfId="27544"/>
    <cellStyle name="Saída 3 6 5 5" xfId="29465"/>
    <cellStyle name="Saída 3 6 5 6" xfId="26832"/>
    <cellStyle name="Saída 3 6 5 7" xfId="31778"/>
    <cellStyle name="Saída 3 6 5 8" xfId="35458"/>
    <cellStyle name="Saída 3 6 6" xfId="4836"/>
    <cellStyle name="Saída 3 6 6 2" xfId="13990"/>
    <cellStyle name="Saída 3 6 6 3" xfId="20988"/>
    <cellStyle name="Saída 3 6 6 4" xfId="27420"/>
    <cellStyle name="Saída 3 6 6 5" xfId="23216"/>
    <cellStyle name="Saída 3 6 6 6" xfId="10120"/>
    <cellStyle name="Saída 3 6 6 7" xfId="24515"/>
    <cellStyle name="Saída 3 6 6 8" xfId="25474"/>
    <cellStyle name="Saída 3 6 7" xfId="11274"/>
    <cellStyle name="Saída 3 6 8" xfId="9401"/>
    <cellStyle name="Saída 3 6 9" xfId="28442"/>
    <cellStyle name="Saída 3 7" xfId="2327"/>
    <cellStyle name="Saída 3 7 10" xfId="26129"/>
    <cellStyle name="Saída 3 7 11" xfId="30167"/>
    <cellStyle name="Saída 3 7 12" xfId="34142"/>
    <cellStyle name="Saída 3 7 13" xfId="37704"/>
    <cellStyle name="Saída 3 7 2" xfId="2727"/>
    <cellStyle name="Saída 3 7 2 2" xfId="11881"/>
    <cellStyle name="Saída 3 7 2 3" xfId="18884"/>
    <cellStyle name="Saída 3 7 2 4" xfId="17794"/>
    <cellStyle name="Saída 3 7 2 5" xfId="17672"/>
    <cellStyle name="Saída 3 7 2 6" xfId="17331"/>
    <cellStyle name="Saída 3 7 2 7" xfId="31522"/>
    <cellStyle name="Saída 3 7 2 8" xfId="35238"/>
    <cellStyle name="Saída 3 7 3" xfId="4009"/>
    <cellStyle name="Saída 3 7 3 2" xfId="13163"/>
    <cellStyle name="Saída 3 7 3 3" xfId="20161"/>
    <cellStyle name="Saída 3 7 3 4" xfId="27826"/>
    <cellStyle name="Saída 3 7 3 5" xfId="29429"/>
    <cellStyle name="Saída 3 7 3 6" xfId="25528"/>
    <cellStyle name="Saída 3 7 3 7" xfId="31844"/>
    <cellStyle name="Saída 3 7 3 8" xfId="35498"/>
    <cellStyle name="Saída 3 7 4" xfId="4447"/>
    <cellStyle name="Saída 3 7 4 2" xfId="13601"/>
    <cellStyle name="Saída 3 7 4 3" xfId="20599"/>
    <cellStyle name="Saída 3 7 4 4" xfId="27609"/>
    <cellStyle name="Saída 3 7 4 5" xfId="18292"/>
    <cellStyle name="Saída 3 7 4 6" xfId="28962"/>
    <cellStyle name="Saída 3 7 4 7" xfId="25836"/>
    <cellStyle name="Saída 3 7 4 8" xfId="28903"/>
    <cellStyle name="Saída 3 7 5" xfId="4701"/>
    <cellStyle name="Saída 3 7 5 2" xfId="13855"/>
    <cellStyle name="Saída 3 7 5 3" xfId="20853"/>
    <cellStyle name="Saída 3 7 5 4" xfId="10651"/>
    <cellStyle name="Saída 3 7 5 5" xfId="19539"/>
    <cellStyle name="Saída 3 7 5 6" xfId="9428"/>
    <cellStyle name="Saída 3 7 5 7" xfId="32170"/>
    <cellStyle name="Saída 3 7 5 8" xfId="35845"/>
    <cellStyle name="Saída 3 7 6" xfId="4947"/>
    <cellStyle name="Saída 3 7 6 2" xfId="14101"/>
    <cellStyle name="Saída 3 7 6 3" xfId="21099"/>
    <cellStyle name="Saída 3 7 6 4" xfId="10146"/>
    <cellStyle name="Saída 3 7 6 5" xfId="29289"/>
    <cellStyle name="Saída 3 7 6 6" xfId="31993"/>
    <cellStyle name="Saída 3 7 6 7" xfId="35671"/>
    <cellStyle name="Saída 3 7 6 8" xfId="38582"/>
    <cellStyle name="Saída 3 7 7" xfId="11481"/>
    <cellStyle name="Saída 3 7 8" xfId="18484"/>
    <cellStyle name="Saída 3 7 9" xfId="23166"/>
    <cellStyle name="Saída 3 8" xfId="2116"/>
    <cellStyle name="Saída 3 8 10" xfId="28481"/>
    <cellStyle name="Saída 3 8 11" xfId="30365"/>
    <cellStyle name="Saída 3 8 12" xfId="34318"/>
    <cellStyle name="Saída 3 8 13" xfId="37870"/>
    <cellStyle name="Saída 3 8 2" xfId="2600"/>
    <cellStyle name="Saída 3 8 2 2" xfId="11754"/>
    <cellStyle name="Saída 3 8 2 3" xfId="18757"/>
    <cellStyle name="Saída 3 8 2 4" xfId="19419"/>
    <cellStyle name="Saída 3 8 2 5" xfId="25471"/>
    <cellStyle name="Saída 3 8 2 6" xfId="28112"/>
    <cellStyle name="Saída 3 8 2 7" xfId="29633"/>
    <cellStyle name="Saída 3 8 2 8" xfId="31612"/>
    <cellStyle name="Saída 3 8 3" xfId="3847"/>
    <cellStyle name="Saída 3 8 3 2" xfId="13001"/>
    <cellStyle name="Saída 3 8 3 3" xfId="20000"/>
    <cellStyle name="Saída 3 8 3 4" xfId="23153"/>
    <cellStyle name="Saída 3 8 3 5" xfId="26597"/>
    <cellStyle name="Saída 3 8 3 6" xfId="27296"/>
    <cellStyle name="Saída 3 8 3 7" xfId="33494"/>
    <cellStyle name="Saída 3 8 3 8" xfId="37162"/>
    <cellStyle name="Saída 3 8 4" xfId="4315"/>
    <cellStyle name="Saída 3 8 4 2" xfId="13469"/>
    <cellStyle name="Saída 3 8 4 3" xfId="20467"/>
    <cellStyle name="Saída 3 8 4 4" xfId="25298"/>
    <cellStyle name="Saída 3 8 4 5" xfId="29219"/>
    <cellStyle name="Saída 3 8 4 6" xfId="29467"/>
    <cellStyle name="Saída 3 8 4 7" xfId="31717"/>
    <cellStyle name="Saída 3 8 4 8" xfId="35397"/>
    <cellStyle name="Saída 3 8 5" xfId="4582"/>
    <cellStyle name="Saída 3 8 5 2" xfId="13736"/>
    <cellStyle name="Saída 3 8 5 3" xfId="20734"/>
    <cellStyle name="Saída 3 8 5 4" xfId="27546"/>
    <cellStyle name="Saída 3 8 5 5" xfId="29242"/>
    <cellStyle name="Saída 3 8 5 6" xfId="26836"/>
    <cellStyle name="Saída 3 8 5 7" xfId="32228"/>
    <cellStyle name="Saída 3 8 5 8" xfId="35903"/>
    <cellStyle name="Saída 3 8 6" xfId="4832"/>
    <cellStyle name="Saída 3 8 6 2" xfId="13986"/>
    <cellStyle name="Saída 3 8 6 3" xfId="20984"/>
    <cellStyle name="Saída 3 8 6 4" xfId="15542"/>
    <cellStyle name="Saída 3 8 6 5" xfId="28606"/>
    <cellStyle name="Saída 3 8 6 6" xfId="18590"/>
    <cellStyle name="Saída 3 8 6 7" xfId="32112"/>
    <cellStyle name="Saída 3 8 6 8" xfId="35787"/>
    <cellStyle name="Saída 3 8 7" xfId="11270"/>
    <cellStyle name="Saída 3 8 8" xfId="9408"/>
    <cellStyle name="Saída 3 8 9" xfId="24597"/>
    <cellStyle name="Saída 3 9" xfId="1612"/>
    <cellStyle name="Saída 3 9 2" xfId="10766"/>
    <cellStyle name="Saída 3 9 3" xfId="17008"/>
    <cellStyle name="Saída 3 9 4" xfId="28694"/>
    <cellStyle name="Saída 3 9 5" xfId="17788"/>
    <cellStyle name="Saída 3 9 6" xfId="31917"/>
    <cellStyle name="Saída 3 9 7" xfId="17095"/>
    <cellStyle name="Saída 3 9 8" xfId="34939"/>
    <cellStyle name="Saída 4" xfId="863"/>
    <cellStyle name="Saída 4 10" xfId="2861"/>
    <cellStyle name="Saída 4 10 2" xfId="12015"/>
    <cellStyle name="Saída 4 10 3" xfId="19018"/>
    <cellStyle name="Saída 4 10 4" xfId="28354"/>
    <cellStyle name="Saída 4 10 5" xfId="25321"/>
    <cellStyle name="Saída 4 10 6" xfId="17640"/>
    <cellStyle name="Saída 4 10 7" xfId="33880"/>
    <cellStyle name="Saída 4 10 8" xfId="37442"/>
    <cellStyle name="Saída 4 11" xfId="3793"/>
    <cellStyle name="Saída 4 11 2" xfId="12947"/>
    <cellStyle name="Saída 4 11 3" xfId="19946"/>
    <cellStyle name="Saída 4 11 4" xfId="27928"/>
    <cellStyle name="Saída 4 11 5" xfId="26588"/>
    <cellStyle name="Saída 4 11 6" xfId="28798"/>
    <cellStyle name="Saída 4 11 7" xfId="33518"/>
    <cellStyle name="Saída 4 11 8" xfId="37186"/>
    <cellStyle name="Saída 4 12" xfId="3182"/>
    <cellStyle name="Saída 4 12 2" xfId="12336"/>
    <cellStyle name="Saída 4 12 3" xfId="19339"/>
    <cellStyle name="Saída 4 12 4" xfId="25460"/>
    <cellStyle name="Saída 4 12 5" xfId="26442"/>
    <cellStyle name="Saída 4 12 6" xfId="29749"/>
    <cellStyle name="Saída 4 12 7" xfId="33726"/>
    <cellStyle name="Saída 4 12 8" xfId="37288"/>
    <cellStyle name="Saída 4 13" xfId="10018"/>
    <cellStyle name="Saída 4 14" xfId="10173"/>
    <cellStyle name="Saída 4 15" xfId="23204"/>
    <cellStyle name="Saída 4 16" xfId="25745"/>
    <cellStyle name="Saída 4 17" xfId="31353"/>
    <cellStyle name="Saída 4 18" xfId="35113"/>
    <cellStyle name="Saída 4 19" xfId="38428"/>
    <cellStyle name="Saída 4 2" xfId="864"/>
    <cellStyle name="Saída 4 2 10" xfId="3770"/>
    <cellStyle name="Saída 4 2 10 2" xfId="12924"/>
    <cellStyle name="Saída 4 2 10 3" xfId="19923"/>
    <cellStyle name="Saída 4 2 10 4" xfId="27945"/>
    <cellStyle name="Saída 4 2 10 5" xfId="18216"/>
    <cellStyle name="Saída 4 2 10 6" xfId="27304"/>
    <cellStyle name="Saída 4 2 10 7" xfId="31641"/>
    <cellStyle name="Saída 4 2 10 8" xfId="35321"/>
    <cellStyle name="Saída 4 2 11" xfId="3034"/>
    <cellStyle name="Saída 4 2 11 2" xfId="12188"/>
    <cellStyle name="Saída 4 2 11 3" xfId="19191"/>
    <cellStyle name="Saída 4 2 11 4" xfId="24698"/>
    <cellStyle name="Saída 4 2 11 5" xfId="28502"/>
    <cellStyle name="Saída 4 2 11 6" xfId="29817"/>
    <cellStyle name="Saída 4 2 11 7" xfId="33794"/>
    <cellStyle name="Saída 4 2 11 8" xfId="37356"/>
    <cellStyle name="Saída 4 2 12" xfId="3858"/>
    <cellStyle name="Saída 4 2 12 2" xfId="13012"/>
    <cellStyle name="Saída 4 2 12 3" xfId="20011"/>
    <cellStyle name="Saída 4 2 12 4" xfId="27901"/>
    <cellStyle name="Saída 4 2 12 5" xfId="18058"/>
    <cellStyle name="Saída 4 2 12 6" xfId="25093"/>
    <cellStyle name="Saída 4 2 12 7" xfId="31652"/>
    <cellStyle name="Saída 4 2 12 8" xfId="35336"/>
    <cellStyle name="Saída 4 2 13" xfId="10019"/>
    <cellStyle name="Saída 4 2 14" xfId="9353"/>
    <cellStyle name="Saída 4 2 15" xfId="20047"/>
    <cellStyle name="Saída 4 2 16" xfId="22487"/>
    <cellStyle name="Saída 4 2 17" xfId="31349"/>
    <cellStyle name="Saída 4 2 18" xfId="35111"/>
    <cellStyle name="Saída 4 2 19" xfId="38426"/>
    <cellStyle name="Saída 4 2 2" xfId="865"/>
    <cellStyle name="Saída 4 2 2 10" xfId="4273"/>
    <cellStyle name="Saída 4 2 2 10 2" xfId="13427"/>
    <cellStyle name="Saída 4 2 2 10 3" xfId="20425"/>
    <cellStyle name="Saída 4 2 2 10 4" xfId="17663"/>
    <cellStyle name="Saída 4 2 2 10 5" xfId="26676"/>
    <cellStyle name="Saída 4 2 2 10 6" xfId="25501"/>
    <cellStyle name="Saída 4 2 2 10 7" xfId="9523"/>
    <cellStyle name="Saída 4 2 2 10 8" xfId="31918"/>
    <cellStyle name="Saída 4 2 2 11" xfId="3137"/>
    <cellStyle name="Saída 4 2 2 11 2" xfId="12291"/>
    <cellStyle name="Saída 4 2 2 11 3" xfId="19294"/>
    <cellStyle name="Saída 4 2 2 11 4" xfId="18111"/>
    <cellStyle name="Saída 4 2 2 11 5" xfId="23254"/>
    <cellStyle name="Saída 4 2 2 11 6" xfId="26036"/>
    <cellStyle name="Saída 4 2 2 11 7" xfId="33748"/>
    <cellStyle name="Saída 4 2 2 11 8" xfId="37310"/>
    <cellStyle name="Saída 4 2 2 12" xfId="10020"/>
    <cellStyle name="Saída 4 2 2 13" xfId="17456"/>
    <cellStyle name="Saída 4 2 2 14" xfId="29053"/>
    <cellStyle name="Saída 4 2 2 15" xfId="25746"/>
    <cellStyle name="Saída 4 2 2 16" xfId="31351"/>
    <cellStyle name="Saída 4 2 2 17" xfId="35110"/>
    <cellStyle name="Saída 4 2 2 18" xfId="38425"/>
    <cellStyle name="Saída 4 2 2 2" xfId="2292"/>
    <cellStyle name="Saída 4 2 2 2 10" xfId="23327"/>
    <cellStyle name="Saída 4 2 2 2 11" xfId="29020"/>
    <cellStyle name="Saída 4 2 2 2 12" xfId="34159"/>
    <cellStyle name="Saída 4 2 2 2 13" xfId="37721"/>
    <cellStyle name="Saída 4 2 2 2 2" xfId="2692"/>
    <cellStyle name="Saída 4 2 2 2 2 2" xfId="11846"/>
    <cellStyle name="Saída 4 2 2 2 2 3" xfId="18849"/>
    <cellStyle name="Saída 4 2 2 2 2 4" xfId="28425"/>
    <cellStyle name="Saída 4 2 2 2 2 5" xfId="26305"/>
    <cellStyle name="Saída 4 2 2 2 2 6" xfId="10204"/>
    <cellStyle name="Saída 4 2 2 2 2 7" xfId="29645"/>
    <cellStyle name="Saída 4 2 2 2 2 8" xfId="26606"/>
    <cellStyle name="Saída 4 2 2 2 3" xfId="3974"/>
    <cellStyle name="Saída 4 2 2 2 3 2" xfId="13128"/>
    <cellStyle name="Saída 4 2 2 2 3 3" xfId="20126"/>
    <cellStyle name="Saída 4 2 2 2 3 4" xfId="25472"/>
    <cellStyle name="Saída 4 2 2 2 3 5" xfId="26627"/>
    <cellStyle name="Saída 4 2 2 2 3 6" xfId="25349"/>
    <cellStyle name="Saída 4 2 2 2 3 7" xfId="26074"/>
    <cellStyle name="Saída 4 2 2 2 3 8" xfId="30236"/>
    <cellStyle name="Saída 4 2 2 2 4" xfId="4412"/>
    <cellStyle name="Saída 4 2 2 2 4 2" xfId="13566"/>
    <cellStyle name="Saída 4 2 2 2 4 3" xfId="20564"/>
    <cellStyle name="Saída 4 2 2 2 4 4" xfId="24237"/>
    <cellStyle name="Saída 4 2 2 2 4 5" xfId="23518"/>
    <cellStyle name="Saída 4 2 2 2 4 6" xfId="17256"/>
    <cellStyle name="Saída 4 2 2 2 4 7" xfId="31750"/>
    <cellStyle name="Saída 4 2 2 2 4 8" xfId="35430"/>
    <cellStyle name="Saída 4 2 2 2 5" xfId="4666"/>
    <cellStyle name="Saída 4 2 2 2 5 2" xfId="13820"/>
    <cellStyle name="Saída 4 2 2 2 5 3" xfId="20818"/>
    <cellStyle name="Saída 4 2 2 2 5 4" xfId="22772"/>
    <cellStyle name="Saída 4 2 2 2 5 5" xfId="26726"/>
    <cellStyle name="Saída 4 2 2 2 5 6" xfId="29001"/>
    <cellStyle name="Saída 4 2 2 2 5 7" xfId="32186"/>
    <cellStyle name="Saída 4 2 2 2 5 8" xfId="35861"/>
    <cellStyle name="Saída 4 2 2 2 6" xfId="4912"/>
    <cellStyle name="Saída 4 2 2 2 6 2" xfId="14066"/>
    <cellStyle name="Saída 4 2 2 2 6 3" xfId="21064"/>
    <cellStyle name="Saída 4 2 2 2 6 4" xfId="24039"/>
    <cellStyle name="Saída 4 2 2 2 6 5" xfId="22710"/>
    <cellStyle name="Saída 4 2 2 2 6 6" xfId="31958"/>
    <cellStyle name="Saída 4 2 2 2 6 7" xfId="35636"/>
    <cellStyle name="Saída 4 2 2 2 6 8" xfId="38547"/>
    <cellStyle name="Saída 4 2 2 2 7" xfId="11446"/>
    <cellStyle name="Saída 4 2 2 2 8" xfId="18449"/>
    <cellStyle name="Saída 4 2 2 2 9" xfId="23386"/>
    <cellStyle name="Saída 4 2 2 3" xfId="2122"/>
    <cellStyle name="Saída 4 2 2 3 10" xfId="28063"/>
    <cellStyle name="Saída 4 2 2 3 11" xfId="22970"/>
    <cellStyle name="Saída 4 2 2 3 12" xfId="25770"/>
    <cellStyle name="Saída 4 2 2 3 13" xfId="34951"/>
    <cellStyle name="Saída 4 2 2 3 2" xfId="2606"/>
    <cellStyle name="Saída 4 2 2 3 2 2" xfId="11760"/>
    <cellStyle name="Saída 4 2 2 3 2 3" xfId="18763"/>
    <cellStyle name="Saída 4 2 2 3 2 4" xfId="18011"/>
    <cellStyle name="Saída 4 2 2 3 2 5" xfId="26271"/>
    <cellStyle name="Saída 4 2 2 3 2 6" xfId="30030"/>
    <cellStyle name="Saída 4 2 2 3 2 7" xfId="34007"/>
    <cellStyle name="Saída 4 2 2 3 2 8" xfId="37569"/>
    <cellStyle name="Saída 4 2 2 3 3" xfId="3853"/>
    <cellStyle name="Saída 4 2 2 3 3 2" xfId="13007"/>
    <cellStyle name="Saída 4 2 2 3 3 3" xfId="20006"/>
    <cellStyle name="Saída 4 2 2 3 3 4" xfId="22589"/>
    <cellStyle name="Saída 4 2 2 3 3 5" xfId="28819"/>
    <cellStyle name="Saída 4 2 2 3 3 6" xfId="24596"/>
    <cellStyle name="Saída 4 2 2 3 3 7" xfId="31150"/>
    <cellStyle name="Saída 4 2 2 3 3 8" xfId="31036"/>
    <cellStyle name="Saída 4 2 2 3 4" xfId="4321"/>
    <cellStyle name="Saída 4 2 2 3 4 2" xfId="13475"/>
    <cellStyle name="Saída 4 2 2 3 4 3" xfId="20473"/>
    <cellStyle name="Saída 4 2 2 3 4 4" xfId="22559"/>
    <cellStyle name="Saída 4 2 2 3 4 5" xfId="26685"/>
    <cellStyle name="Saída 4 2 2 3 4 6" xfId="17411"/>
    <cellStyle name="Saída 4 2 2 3 4 7" xfId="33334"/>
    <cellStyle name="Saída 4 2 2 3 4 8" xfId="37009"/>
    <cellStyle name="Saída 4 2 2 3 5" xfId="4588"/>
    <cellStyle name="Saída 4 2 2 3 5 2" xfId="13742"/>
    <cellStyle name="Saída 4 2 2 3 5 3" xfId="20740"/>
    <cellStyle name="Saída 4 2 2 3 5 4" xfId="27540"/>
    <cellStyle name="Saída 4 2 2 3 5 5" xfId="24199"/>
    <cellStyle name="Saída 4 2 2 3 5 6" xfId="26835"/>
    <cellStyle name="Saída 4 2 2 3 5 7" xfId="32225"/>
    <cellStyle name="Saída 4 2 2 3 5 8" xfId="35900"/>
    <cellStyle name="Saída 4 2 2 3 6" xfId="4838"/>
    <cellStyle name="Saída 4 2 2 3 6 2" xfId="13992"/>
    <cellStyle name="Saída 4 2 2 3 6 3" xfId="20990"/>
    <cellStyle name="Saída 4 2 2 3 6 4" xfId="27419"/>
    <cellStyle name="Saída 4 2 2 3 6 5" xfId="28170"/>
    <cellStyle name="Saída 4 2 2 3 6 6" xfId="25186"/>
    <cellStyle name="Saída 4 2 2 3 6 7" xfId="32109"/>
    <cellStyle name="Saída 4 2 2 3 6 8" xfId="35784"/>
    <cellStyle name="Saída 4 2 2 3 7" xfId="11276"/>
    <cellStyle name="Saída 4 2 2 3 8" xfId="9396"/>
    <cellStyle name="Saída 4 2 2 3 9" xfId="24600"/>
    <cellStyle name="Saída 4 2 2 4" xfId="2262"/>
    <cellStyle name="Saída 4 2 2 4 10" xfId="25059"/>
    <cellStyle name="Saída 4 2 2 4 11" xfId="30180"/>
    <cellStyle name="Saída 4 2 2 4 12" xfId="25772"/>
    <cellStyle name="Saída 4 2 2 4 13" xfId="31812"/>
    <cellStyle name="Saída 4 2 2 4 2" xfId="2662"/>
    <cellStyle name="Saída 4 2 2 4 2 2" xfId="11816"/>
    <cellStyle name="Saída 4 2 2 4 2 3" xfId="18819"/>
    <cellStyle name="Saída 4 2 2 4 2 4" xfId="22878"/>
    <cellStyle name="Saída 4 2 2 4 2 5" xfId="26294"/>
    <cellStyle name="Saída 4 2 2 4 2 6" xfId="25073"/>
    <cellStyle name="Saída 4 2 2 4 2 7" xfId="30887"/>
    <cellStyle name="Saída 4 2 2 4 2 8" xfId="34823"/>
    <cellStyle name="Saída 4 2 2 4 3" xfId="3944"/>
    <cellStyle name="Saída 4 2 2 4 3 2" xfId="13098"/>
    <cellStyle name="Saída 4 2 2 4 3 3" xfId="20096"/>
    <cellStyle name="Saída 4 2 2 4 3 4" xfId="27858"/>
    <cellStyle name="Saída 4 2 2 4 3 5" xfId="28135"/>
    <cellStyle name="Saída 4 2 2 4 3 6" xfId="26474"/>
    <cellStyle name="Saída 4 2 2 4 3 7" xfId="27686"/>
    <cellStyle name="Saída 4 2 2 4 3 8" xfId="25718"/>
    <cellStyle name="Saída 4 2 2 4 4" xfId="4382"/>
    <cellStyle name="Saída 4 2 2 4 4 2" xfId="13536"/>
    <cellStyle name="Saída 4 2 2 4 4 3" xfId="20534"/>
    <cellStyle name="Saída 4 2 2 4 4 4" xfId="27641"/>
    <cellStyle name="Saída 4 2 2 4 4 5" xfId="25034"/>
    <cellStyle name="Saída 4 2 2 4 4 6" xfId="22865"/>
    <cellStyle name="Saída 4 2 2 4 4 7" xfId="31858"/>
    <cellStyle name="Saída 4 2 2 4 4 8" xfId="35512"/>
    <cellStyle name="Saída 4 2 2 4 5" xfId="4636"/>
    <cellStyle name="Saída 4 2 2 4 5 2" xfId="13790"/>
    <cellStyle name="Saída 4 2 2 4 5 3" xfId="20788"/>
    <cellStyle name="Saída 4 2 2 4 5 4" xfId="18365"/>
    <cellStyle name="Saída 4 2 2 4 5 5" xfId="29259"/>
    <cellStyle name="Saída 4 2 2 4 5 6" xfId="22868"/>
    <cellStyle name="Saída 4 2 2 4 5 7" xfId="32203"/>
    <cellStyle name="Saída 4 2 2 4 5 8" xfId="35878"/>
    <cellStyle name="Saída 4 2 2 4 6" xfId="4882"/>
    <cellStyle name="Saída 4 2 2 4 6 2" xfId="14036"/>
    <cellStyle name="Saída 4 2 2 4 6 3" xfId="21034"/>
    <cellStyle name="Saída 4 2 2 4 6 4" xfId="27398"/>
    <cellStyle name="Saída 4 2 2 4 6 5" xfId="29491"/>
    <cellStyle name="Saída 4 2 2 4 6 6" xfId="31928"/>
    <cellStyle name="Saída 4 2 2 4 6 7" xfId="35606"/>
    <cellStyle name="Saída 4 2 2 4 6 8" xfId="38517"/>
    <cellStyle name="Saída 4 2 2 4 7" xfId="11416"/>
    <cellStyle name="Saída 4 2 2 4 8" xfId="18419"/>
    <cellStyle name="Saída 4 2 2 4 9" xfId="19404"/>
    <cellStyle name="Saída 4 2 2 5" xfId="1669"/>
    <cellStyle name="Saída 4 2 2 5 10" xfId="25971"/>
    <cellStyle name="Saída 4 2 2 5 11" xfId="30991"/>
    <cellStyle name="Saída 4 2 2 5 12" xfId="27288"/>
    <cellStyle name="Saída 4 2 2 5 13" xfId="33476"/>
    <cellStyle name="Saída 4 2 2 5 2" xfId="2497"/>
    <cellStyle name="Saída 4 2 2 5 2 2" xfId="11651"/>
    <cellStyle name="Saída 4 2 2 5 2 3" xfId="18654"/>
    <cellStyle name="Saída 4 2 2 5 2 4" xfId="23353"/>
    <cellStyle name="Saída 4 2 2 5 2 5" xfId="23328"/>
    <cellStyle name="Saída 4 2 2 5 2 6" xfId="25662"/>
    <cellStyle name="Saída 4 2 2 5 2 7" xfId="29635"/>
    <cellStyle name="Saída 4 2 2 5 2 8" xfId="29671"/>
    <cellStyle name="Saída 4 2 2 5 3" xfId="3646"/>
    <cellStyle name="Saída 4 2 2 5 3 2" xfId="12800"/>
    <cellStyle name="Saída 4 2 2 5 3 3" xfId="19799"/>
    <cellStyle name="Saída 4 2 2 5 3 4" xfId="28006"/>
    <cellStyle name="Saída 4 2 2 5 3 5" xfId="26554"/>
    <cellStyle name="Saída 4 2 2 5 3 6" xfId="25894"/>
    <cellStyle name="Saída 4 2 2 5 3 7" xfId="28805"/>
    <cellStyle name="Saída 4 2 2 5 3 8" xfId="22609"/>
    <cellStyle name="Saída 4 2 2 5 4" xfId="4156"/>
    <cellStyle name="Saída 4 2 2 5 4 2" xfId="13310"/>
    <cellStyle name="Saída 4 2 2 5 4 3" xfId="20308"/>
    <cellStyle name="Saída 4 2 2 5 4 4" xfId="27754"/>
    <cellStyle name="Saída 4 2 2 5 4 5" xfId="26666"/>
    <cellStyle name="Saída 4 2 2 5 4 6" xfId="21362"/>
    <cellStyle name="Saída 4 2 2 5 4 7" xfId="25952"/>
    <cellStyle name="Saída 4 2 2 5 4 8" xfId="31293"/>
    <cellStyle name="Saída 4 2 2 5 5" xfId="3165"/>
    <cellStyle name="Saída 4 2 2 5 5 2" xfId="12319"/>
    <cellStyle name="Saída 4 2 2 5 5 3" xfId="19322"/>
    <cellStyle name="Saída 4 2 2 5 5 4" xfId="22955"/>
    <cellStyle name="Saída 4 2 2 5 5 5" xfId="10856"/>
    <cellStyle name="Saída 4 2 2 5 5 6" xfId="29758"/>
    <cellStyle name="Saída 4 2 2 5 5 7" xfId="33734"/>
    <cellStyle name="Saída 4 2 2 5 5 8" xfId="37296"/>
    <cellStyle name="Saída 4 2 2 5 6" xfId="2857"/>
    <cellStyle name="Saída 4 2 2 5 6 2" xfId="12011"/>
    <cellStyle name="Saída 4 2 2 5 6 3" xfId="19014"/>
    <cellStyle name="Saída 4 2 2 5 6 4" xfId="17746"/>
    <cellStyle name="Saída 4 2 2 5 6 5" xfId="26363"/>
    <cellStyle name="Saída 4 2 2 5 6 6" xfId="24147"/>
    <cellStyle name="Saída 4 2 2 5 6 7" xfId="33882"/>
    <cellStyle name="Saída 4 2 2 5 6 8" xfId="37444"/>
    <cellStyle name="Saída 4 2 2 5 7" xfId="10823"/>
    <cellStyle name="Saída 4 2 2 5 8" xfId="9748"/>
    <cellStyle name="Saída 4 2 2 5 9" xfId="24480"/>
    <cellStyle name="Saída 4 2 2 6" xfId="1657"/>
    <cellStyle name="Saída 4 2 2 6 10" xfId="23323"/>
    <cellStyle name="Saída 4 2 2 6 11" xfId="31374"/>
    <cellStyle name="Saída 4 2 2 6 12" xfId="35135"/>
    <cellStyle name="Saída 4 2 2 6 2" xfId="3572"/>
    <cellStyle name="Saída 4 2 2 6 2 2" xfId="12726"/>
    <cellStyle name="Saída 4 2 2 6 2 3" xfId="19727"/>
    <cellStyle name="Saída 4 2 2 6 2 4" xfId="24725"/>
    <cellStyle name="Saída 4 2 2 6 2 5" xfId="28119"/>
    <cellStyle name="Saída 4 2 2 6 2 6" xfId="29595"/>
    <cellStyle name="Saída 4 2 2 6 2 7" xfId="31623"/>
    <cellStyle name="Saída 4 2 2 6 2 8" xfId="35303"/>
    <cellStyle name="Saída 4 2 2 6 3" xfId="4132"/>
    <cellStyle name="Saída 4 2 2 6 3 2" xfId="13286"/>
    <cellStyle name="Saída 4 2 2 6 3 3" xfId="20284"/>
    <cellStyle name="Saída 4 2 2 6 3 4" xfId="27766"/>
    <cellStyle name="Saída 4 2 2 6 3 5" xfId="28563"/>
    <cellStyle name="Saída 4 2 2 6 3 6" xfId="25603"/>
    <cellStyle name="Saída 4 2 2 6 3 7" xfId="25317"/>
    <cellStyle name="Saída 4 2 2 6 3 8" xfId="26487"/>
    <cellStyle name="Saída 4 2 2 6 4" xfId="4214"/>
    <cellStyle name="Saída 4 2 2 6 4 2" xfId="13368"/>
    <cellStyle name="Saída 4 2 2 6 4 3" xfId="20366"/>
    <cellStyle name="Saída 4 2 2 6 4 4" xfId="27725"/>
    <cellStyle name="Saída 4 2 2 6 4 5" xfId="28837"/>
    <cellStyle name="Saída 4 2 2 6 4 6" xfId="28028"/>
    <cellStyle name="Saída 4 2 2 6 4 7" xfId="29697"/>
    <cellStyle name="Saída 4 2 2 6 4 8" xfId="33675"/>
    <cellStyle name="Saída 4 2 2 6 5" xfId="3124"/>
    <cellStyle name="Saída 4 2 2 6 5 2" xfId="12278"/>
    <cellStyle name="Saída 4 2 2 6 5 3" xfId="19281"/>
    <cellStyle name="Saída 4 2 2 6 5 4" xfId="28261"/>
    <cellStyle name="Saída 4 2 2 6 5 5" xfId="20060"/>
    <cellStyle name="Saída 4 2 2 6 5 6" xfId="9235"/>
    <cellStyle name="Saída 4 2 2 6 5 7" xfId="33755"/>
    <cellStyle name="Saída 4 2 2 6 5 8" xfId="37317"/>
    <cellStyle name="Saída 4 2 2 6 6" xfId="10811"/>
    <cellStyle name="Saída 4 2 2 6 7" xfId="9271"/>
    <cellStyle name="Saída 4 2 2 6 8" xfId="24475"/>
    <cellStyle name="Saída 4 2 2 6 9" xfId="29063"/>
    <cellStyle name="Saída 4 2 2 7" xfId="2485"/>
    <cellStyle name="Saída 4 2 2 7 2" xfId="11639"/>
    <cellStyle name="Saída 4 2 2 7 3" xfId="18642"/>
    <cellStyle name="Saída 4 2 2 7 4" xfId="25425"/>
    <cellStyle name="Saída 4 2 2 7 5" xfId="9467"/>
    <cellStyle name="Saída 4 2 2 7 6" xfId="30089"/>
    <cellStyle name="Saída 4 2 2 7 7" xfId="31496"/>
    <cellStyle name="Saída 4 2 2 7 8" xfId="35206"/>
    <cellStyle name="Saída 4 2 2 8" xfId="3089"/>
    <cellStyle name="Saída 4 2 2 8 2" xfId="12243"/>
    <cellStyle name="Saída 4 2 2 8 3" xfId="19246"/>
    <cellStyle name="Saída 4 2 2 8 4" xfId="24231"/>
    <cellStyle name="Saída 4 2 2 8 5" xfId="24549"/>
    <cellStyle name="Saída 4 2 2 8 6" xfId="29794"/>
    <cellStyle name="Saída 4 2 2 8 7" xfId="31117"/>
    <cellStyle name="Saída 4 2 2 8 8" xfId="35003"/>
    <cellStyle name="Saída 4 2 2 9" xfId="3016"/>
    <cellStyle name="Saída 4 2 2 9 2" xfId="12170"/>
    <cellStyle name="Saída 4 2 2 9 3" xfId="19173"/>
    <cellStyle name="Saída 4 2 2 9 4" xfId="24227"/>
    <cellStyle name="Saída 4 2 2 9 5" xfId="18021"/>
    <cellStyle name="Saída 4 2 2 9 6" xfId="29827"/>
    <cellStyle name="Saída 4 2 2 9 7" xfId="33780"/>
    <cellStyle name="Saída 4 2 2 9 8" xfId="37342"/>
    <cellStyle name="Saída 4 2 3" xfId="2291"/>
    <cellStyle name="Saída 4 2 3 10" xfId="26111"/>
    <cellStyle name="Saída 4 2 3 11" xfId="30185"/>
    <cellStyle name="Saída 4 2 3 12" xfId="34144"/>
    <cellStyle name="Saída 4 2 3 13" xfId="37706"/>
    <cellStyle name="Saída 4 2 3 2" xfId="2691"/>
    <cellStyle name="Saída 4 2 3 2 2" xfId="11845"/>
    <cellStyle name="Saída 4 2 3 2 3" xfId="18848"/>
    <cellStyle name="Saída 4 2 3 2 4" xfId="17546"/>
    <cellStyle name="Saída 4 2 3 2 5" xfId="23037"/>
    <cellStyle name="Saída 4 2 3 2 6" xfId="29988"/>
    <cellStyle name="Saída 4 2 3 2 7" xfId="33964"/>
    <cellStyle name="Saída 4 2 3 2 8" xfId="37526"/>
    <cellStyle name="Saída 4 2 3 3" xfId="3973"/>
    <cellStyle name="Saída 4 2 3 3 2" xfId="13127"/>
    <cellStyle name="Saída 4 2 3 3 3" xfId="20125"/>
    <cellStyle name="Saída 4 2 3 3 4" xfId="27844"/>
    <cellStyle name="Saída 4 2 3 3 5" xfId="19629"/>
    <cellStyle name="Saída 4 2 3 3 6" xfId="25616"/>
    <cellStyle name="Saída 4 2 3 3 7" xfId="31667"/>
    <cellStyle name="Saída 4 2 3 3 8" xfId="35347"/>
    <cellStyle name="Saída 4 2 3 4" xfId="4411"/>
    <cellStyle name="Saída 4 2 3 4 2" xfId="13565"/>
    <cellStyle name="Saída 4 2 3 4 3" xfId="20563"/>
    <cellStyle name="Saída 4 2 3 4 4" xfId="27630"/>
    <cellStyle name="Saída 4 2 3 4 5" xfId="17296"/>
    <cellStyle name="Saída 4 2 3 4 6" xfId="24122"/>
    <cellStyle name="Saída 4 2 3 4 7" xfId="29038"/>
    <cellStyle name="Saída 4 2 3 4 8" xfId="31034"/>
    <cellStyle name="Saída 4 2 3 5" xfId="4665"/>
    <cellStyle name="Saída 4 2 3 5 2" xfId="13819"/>
    <cellStyle name="Saída 4 2 3 5 3" xfId="20817"/>
    <cellStyle name="Saída 4 2 3 5 4" xfId="27504"/>
    <cellStyle name="Saída 4 2 3 5 5" xfId="17243"/>
    <cellStyle name="Saída 4 2 3 5 6" xfId="24334"/>
    <cellStyle name="Saída 4 2 3 5 7" xfId="31784"/>
    <cellStyle name="Saída 4 2 3 5 8" xfId="35464"/>
    <cellStyle name="Saída 4 2 3 6" xfId="4911"/>
    <cellStyle name="Saída 4 2 3 6 2" xfId="14065"/>
    <cellStyle name="Saída 4 2 3 6 3" xfId="21063"/>
    <cellStyle name="Saída 4 2 3 6 4" xfId="27383"/>
    <cellStyle name="Saída 4 2 3 6 5" xfId="29291"/>
    <cellStyle name="Saída 4 2 3 6 6" xfId="31957"/>
    <cellStyle name="Saída 4 2 3 6 7" xfId="35635"/>
    <cellStyle name="Saída 4 2 3 6 8" xfId="38546"/>
    <cellStyle name="Saída 4 2 3 7" xfId="11445"/>
    <cellStyle name="Saída 4 2 3 8" xfId="18448"/>
    <cellStyle name="Saída 4 2 3 9" xfId="18371"/>
    <cellStyle name="Saída 4 2 4" xfId="1808"/>
    <cellStyle name="Saída 4 2 4 10" xfId="17886"/>
    <cellStyle name="Saída 4 2 4 11" xfId="30930"/>
    <cellStyle name="Saída 4 2 4 12" xfId="25697"/>
    <cellStyle name="Saída 4 2 4 13" xfId="34791"/>
    <cellStyle name="Saída 4 2 4 2" xfId="2552"/>
    <cellStyle name="Saída 4 2 4 2 2" xfId="11706"/>
    <cellStyle name="Saída 4 2 4 2 3" xfId="18709"/>
    <cellStyle name="Saída 4 2 4 2 4" xfId="9309"/>
    <cellStyle name="Saída 4 2 4 2 5" xfId="26245"/>
    <cellStyle name="Saída 4 2 4 2 6" xfId="30056"/>
    <cellStyle name="Saída 4 2 4 2 7" xfId="34032"/>
    <cellStyle name="Saída 4 2 4 2 8" xfId="37594"/>
    <cellStyle name="Saída 4 2 4 3" xfId="3726"/>
    <cellStyle name="Saída 4 2 4 3 2" xfId="12880"/>
    <cellStyle name="Saída 4 2 4 3 3" xfId="19879"/>
    <cellStyle name="Saída 4 2 4 3 4" xfId="17647"/>
    <cellStyle name="Saída 4 2 4 3 5" xfId="17136"/>
    <cellStyle name="Saída 4 2 4 3 6" xfId="29378"/>
    <cellStyle name="Saída 4 2 4 3 7" xfId="33551"/>
    <cellStyle name="Saída 4 2 4 3 8" xfId="37219"/>
    <cellStyle name="Saída 4 2 4 4" xfId="4230"/>
    <cellStyle name="Saída 4 2 4 4 2" xfId="13384"/>
    <cellStyle name="Saída 4 2 4 4 3" xfId="20382"/>
    <cellStyle name="Saída 4 2 4 4 4" xfId="27717"/>
    <cellStyle name="Saída 4 2 4 4 5" xfId="24085"/>
    <cellStyle name="Saída 4 2 4 4 6" xfId="24841"/>
    <cellStyle name="Saída 4 2 4 4 7" xfId="33356"/>
    <cellStyle name="Saída 4 2 4 4 8" xfId="37031"/>
    <cellStyle name="Saída 4 2 4 5" xfId="2958"/>
    <cellStyle name="Saída 4 2 4 5 2" xfId="12112"/>
    <cellStyle name="Saída 4 2 4 5 3" xfId="19115"/>
    <cellStyle name="Saída 4 2 4 5 4" xfId="24671"/>
    <cellStyle name="Saída 4 2 4 5 5" xfId="11280"/>
    <cellStyle name="Saída 4 2 4 5 6" xfId="9459"/>
    <cellStyle name="Saída 4 2 4 5 7" xfId="31557"/>
    <cellStyle name="Saída 4 2 4 5 8" xfId="35266"/>
    <cellStyle name="Saída 4 2 4 6" xfId="4254"/>
    <cellStyle name="Saída 4 2 4 6 2" xfId="13408"/>
    <cellStyle name="Saída 4 2 4 6 3" xfId="20406"/>
    <cellStyle name="Saída 4 2 4 6 4" xfId="27705"/>
    <cellStyle name="Saída 4 2 4 6 5" xfId="17044"/>
    <cellStyle name="Saída 4 2 4 6 6" xfId="22799"/>
    <cellStyle name="Saída 4 2 4 6 7" xfId="26493"/>
    <cellStyle name="Saída 4 2 4 6 8" xfId="33677"/>
    <cellStyle name="Saída 4 2 4 7" xfId="10962"/>
    <cellStyle name="Saída 4 2 4 8" xfId="15552"/>
    <cellStyle name="Saída 4 2 4 9" xfId="28598"/>
    <cellStyle name="Saída 4 2 5" xfId="2095"/>
    <cellStyle name="Saída 4 2 5 10" xfId="17763"/>
    <cellStyle name="Saída 4 2 5 11" xfId="30838"/>
    <cellStyle name="Saída 4 2 5 12" xfId="34782"/>
    <cellStyle name="Saída 4 2 5 13" xfId="38334"/>
    <cellStyle name="Saída 4 2 5 2" xfId="2595"/>
    <cellStyle name="Saída 4 2 5 2 2" xfId="11749"/>
    <cellStyle name="Saída 4 2 5 2 3" xfId="18752"/>
    <cellStyle name="Saída 4 2 5 2 4" xfId="25247"/>
    <cellStyle name="Saída 4 2 5 2 5" xfId="26266"/>
    <cellStyle name="Saída 4 2 5 2 6" xfId="25072"/>
    <cellStyle name="Saída 4 2 5 2 7" xfId="31509"/>
    <cellStyle name="Saída 4 2 5 2 8" xfId="35219"/>
    <cellStyle name="Saída 4 2 5 3" xfId="3842"/>
    <cellStyle name="Saída 4 2 5 3 2" xfId="12996"/>
    <cellStyle name="Saída 4 2 5 3 3" xfId="19995"/>
    <cellStyle name="Saída 4 2 5 3 4" xfId="27909"/>
    <cellStyle name="Saída 4 2 5 3 5" xfId="23380"/>
    <cellStyle name="Saída 4 2 5 3 6" xfId="25622"/>
    <cellStyle name="Saída 4 2 5 3 7" xfId="30920"/>
    <cellStyle name="Saída 4 2 5 3 8" xfId="31397"/>
    <cellStyle name="Saída 4 2 5 4" xfId="4306"/>
    <cellStyle name="Saída 4 2 5 4 2" xfId="13460"/>
    <cellStyle name="Saída 4 2 5 4 3" xfId="20458"/>
    <cellStyle name="Saída 4 2 5 4 4" xfId="27679"/>
    <cellStyle name="Saída 4 2 5 4 5" xfId="28935"/>
    <cellStyle name="Saída 4 2 5 4 6" xfId="25589"/>
    <cellStyle name="Saída 4 2 5 4 7" xfId="33338"/>
    <cellStyle name="Saída 4 2 5 4 8" xfId="37013"/>
    <cellStyle name="Saída 4 2 5 5" xfId="4577"/>
    <cellStyle name="Saída 4 2 5 5 2" xfId="13731"/>
    <cellStyle name="Saída 4 2 5 5 3" xfId="20729"/>
    <cellStyle name="Saída 4 2 5 5 4" xfId="22764"/>
    <cellStyle name="Saída 4 2 5 5 5" xfId="28594"/>
    <cellStyle name="Saída 4 2 5 5 6" xfId="26831"/>
    <cellStyle name="Saída 4 2 5 5 7" xfId="17630"/>
    <cellStyle name="Saída 4 2 5 5 8" xfId="26486"/>
    <cellStyle name="Saída 4 2 5 6" xfId="4827"/>
    <cellStyle name="Saída 4 2 5 6 2" xfId="13981"/>
    <cellStyle name="Saída 4 2 5 6 3" xfId="20979"/>
    <cellStyle name="Saída 4 2 5 6 4" xfId="24046"/>
    <cellStyle name="Saída 4 2 5 6 5" xfId="26763"/>
    <cellStyle name="Saída 4 2 5 6 6" xfId="28710"/>
    <cellStyle name="Saída 4 2 5 6 7" xfId="26052"/>
    <cellStyle name="Saída 4 2 5 6 8" xfId="31382"/>
    <cellStyle name="Saída 4 2 5 7" xfId="11249"/>
    <cellStyle name="Saída 4 2 5 8" xfId="9443"/>
    <cellStyle name="Saída 4 2 5 9" xfId="28456"/>
    <cellStyle name="Saída 4 2 6" xfId="1772"/>
    <cellStyle name="Saída 4 2 6 10" xfId="23989"/>
    <cellStyle name="Saída 4 2 6 11" xfId="30940"/>
    <cellStyle name="Saída 4 2 6 12" xfId="34872"/>
    <cellStyle name="Saída 4 2 6 13" xfId="38359"/>
    <cellStyle name="Saída 4 2 6 2" xfId="2537"/>
    <cellStyle name="Saída 4 2 6 2 2" xfId="11691"/>
    <cellStyle name="Saída 4 2 6 2 3" xfId="18694"/>
    <cellStyle name="Saída 4 2 6 2 4" xfId="18231"/>
    <cellStyle name="Saída 4 2 6 2 5" xfId="26238"/>
    <cellStyle name="Saída 4 2 6 2 6" xfId="30063"/>
    <cellStyle name="Saída 4 2 6 2 7" xfId="34040"/>
    <cellStyle name="Saída 4 2 6 2 8" xfId="37602"/>
    <cellStyle name="Saída 4 2 6 3" xfId="3699"/>
    <cellStyle name="Saída 4 2 6 3 2" xfId="12853"/>
    <cellStyle name="Saída 4 2 6 3 3" xfId="19852"/>
    <cellStyle name="Saída 4 2 6 3 4" xfId="27980"/>
    <cellStyle name="Saída 4 2 6 3 5" xfId="28124"/>
    <cellStyle name="Saída 4 2 6 3 6" xfId="29540"/>
    <cellStyle name="Saída 4 2 6 3 7" xfId="33561"/>
    <cellStyle name="Saída 4 2 6 3 8" xfId="37229"/>
    <cellStyle name="Saída 4 2 6 4" xfId="4209"/>
    <cellStyle name="Saída 4 2 6 4 2" xfId="13363"/>
    <cellStyle name="Saída 4 2 6 4 3" xfId="20361"/>
    <cellStyle name="Saída 4 2 6 4 4" xfId="23018"/>
    <cellStyle name="Saída 4 2 6 4 5" xfId="15533"/>
    <cellStyle name="Saída 4 2 6 4 6" xfId="25882"/>
    <cellStyle name="Saída 4 2 6 4 7" xfId="31698"/>
    <cellStyle name="Saída 4 2 6 4 8" xfId="35378"/>
    <cellStyle name="Saída 4 2 6 5" xfId="3140"/>
    <cellStyle name="Saída 4 2 6 5 2" xfId="12294"/>
    <cellStyle name="Saída 4 2 6 5 3" xfId="19297"/>
    <cellStyle name="Saída 4 2 6 5 4" xfId="28254"/>
    <cellStyle name="Saída 4 2 6 5 5" xfId="17205"/>
    <cellStyle name="Saída 4 2 6 5 6" xfId="24591"/>
    <cellStyle name="Saída 4 2 6 5 7" xfId="33747"/>
    <cellStyle name="Saída 4 2 6 5 8" xfId="37309"/>
    <cellStyle name="Saída 4 2 6 6" xfId="3735"/>
    <cellStyle name="Saída 4 2 6 6 2" xfId="12889"/>
    <cellStyle name="Saída 4 2 6 6 3" xfId="19888"/>
    <cellStyle name="Saída 4 2 6 6 4" xfId="27962"/>
    <cellStyle name="Saída 4 2 6 6 5" xfId="22647"/>
    <cellStyle name="Saída 4 2 6 6 6" xfId="27294"/>
    <cellStyle name="Saída 4 2 6 6 7" xfId="33547"/>
    <cellStyle name="Saída 4 2 6 6 8" xfId="37215"/>
    <cellStyle name="Saída 4 2 6 7" xfId="10926"/>
    <cellStyle name="Saída 4 2 6 8" xfId="9238"/>
    <cellStyle name="Saída 4 2 6 9" xfId="24201"/>
    <cellStyle name="Saída 4 2 7" xfId="1656"/>
    <cellStyle name="Saída 4 2 7 10" xfId="23123"/>
    <cellStyle name="Saída 4 2 7 11" xfId="31368"/>
    <cellStyle name="Saída 4 2 7 12" xfId="35134"/>
    <cellStyle name="Saída 4 2 7 2" xfId="3571"/>
    <cellStyle name="Saída 4 2 7 2 2" xfId="12725"/>
    <cellStyle name="Saída 4 2 7 2 3" xfId="19726"/>
    <cellStyle name="Saída 4 2 7 2 4" xfId="22962"/>
    <cellStyle name="Saída 4 2 7 2 5" xfId="26536"/>
    <cellStyle name="Saída 4 2 7 2 6" xfId="26483"/>
    <cellStyle name="Saída 4 2 7 2 7" xfId="30913"/>
    <cellStyle name="Saída 4 2 7 2 8" xfId="34839"/>
    <cellStyle name="Saída 4 2 7 3" xfId="4131"/>
    <cellStyle name="Saída 4 2 7 3 2" xfId="13285"/>
    <cellStyle name="Saída 4 2 7 3 3" xfId="20283"/>
    <cellStyle name="Saída 4 2 7 3 4" xfId="9242"/>
    <cellStyle name="Saída 4 2 7 3 5" xfId="18014"/>
    <cellStyle name="Saída 4 2 7 3 6" xfId="17637"/>
    <cellStyle name="Saída 4 2 7 3 7" xfId="28116"/>
    <cellStyle name="Saída 4 2 7 3 8" xfId="23014"/>
    <cellStyle name="Saída 4 2 7 4" xfId="2838"/>
    <cellStyle name="Saída 4 2 7 4 2" xfId="11992"/>
    <cellStyle name="Saída 4 2 7 4 3" xfId="18995"/>
    <cellStyle name="Saída 4 2 7 4 4" xfId="28364"/>
    <cellStyle name="Saída 4 2 7 4 5" xfId="17669"/>
    <cellStyle name="Saída 4 2 7 4 6" xfId="9351"/>
    <cellStyle name="Saída 4 2 7 4 7" xfId="33891"/>
    <cellStyle name="Saída 4 2 7 4 8" xfId="37453"/>
    <cellStyle name="Saída 4 2 7 5" xfId="2918"/>
    <cellStyle name="Saída 4 2 7 5 2" xfId="12072"/>
    <cellStyle name="Saída 4 2 7 5 3" xfId="19075"/>
    <cellStyle name="Saída 4 2 7 5 4" xfId="24221"/>
    <cellStyle name="Saída 4 2 7 5 5" xfId="26373"/>
    <cellStyle name="Saída 4 2 7 5 6" xfId="29872"/>
    <cellStyle name="Saída 4 2 7 5 7" xfId="25941"/>
    <cellStyle name="Saída 4 2 7 5 8" xfId="31822"/>
    <cellStyle name="Saída 4 2 7 6" xfId="10810"/>
    <cellStyle name="Saída 4 2 7 7" xfId="9754"/>
    <cellStyle name="Saída 4 2 7 8" xfId="28674"/>
    <cellStyle name="Saída 4 2 7 9" xfId="19546"/>
    <cellStyle name="Saída 4 2 8" xfId="2484"/>
    <cellStyle name="Saída 4 2 8 2" xfId="11638"/>
    <cellStyle name="Saída 4 2 8 3" xfId="18641"/>
    <cellStyle name="Saída 4 2 8 4" xfId="17094"/>
    <cellStyle name="Saída 4 2 8 5" xfId="17890"/>
    <cellStyle name="Saída 4 2 8 6" xfId="9290"/>
    <cellStyle name="Saída 4 2 8 7" xfId="34065"/>
    <cellStyle name="Saída 4 2 8 8" xfId="37627"/>
    <cellStyle name="Saída 4 2 9" xfId="3088"/>
    <cellStyle name="Saída 4 2 9 2" xfId="12242"/>
    <cellStyle name="Saída 4 2 9 3" xfId="19245"/>
    <cellStyle name="Saída 4 2 9 4" xfId="28278"/>
    <cellStyle name="Saída 4 2 9 5" xfId="17594"/>
    <cellStyle name="Saída 4 2 9 6" xfId="25909"/>
    <cellStyle name="Saída 4 2 9 7" xfId="33772"/>
    <cellStyle name="Saída 4 2 9 8" xfId="37334"/>
    <cellStyle name="Saída 4 3" xfId="2290"/>
    <cellStyle name="Saída 4 3 10" xfId="26116"/>
    <cellStyle name="Saída 4 3 11" xfId="30182"/>
    <cellStyle name="Saída 4 3 12" xfId="31469"/>
    <cellStyle name="Saída 4 3 13" xfId="35179"/>
    <cellStyle name="Saída 4 3 2" xfId="2690"/>
    <cellStyle name="Saída 4 3 2 2" xfId="11844"/>
    <cellStyle name="Saída 4 3 2 3" xfId="18847"/>
    <cellStyle name="Saída 4 3 2 4" xfId="28429"/>
    <cellStyle name="Saída 4 3 2 5" xfId="26301"/>
    <cellStyle name="Saída 4 3 2 6" xfId="23192"/>
    <cellStyle name="Saída 4 3 2 7" xfId="31092"/>
    <cellStyle name="Saída 4 3 2 8" xfId="31308"/>
    <cellStyle name="Saída 4 3 3" xfId="3972"/>
    <cellStyle name="Saída 4 3 3 2" xfId="13126"/>
    <cellStyle name="Saída 4 3 3 3" xfId="20124"/>
    <cellStyle name="Saída 4 3 3 4" xfId="27839"/>
    <cellStyle name="Saída 4 3 3 5" xfId="18023"/>
    <cellStyle name="Saída 4 3 3 6" xfId="28974"/>
    <cellStyle name="Saída 4 3 3 7" xfId="9262"/>
    <cellStyle name="Saída 4 3 3 8" xfId="24348"/>
    <cellStyle name="Saída 4 3 4" xfId="4410"/>
    <cellStyle name="Saída 4 3 4 2" xfId="13564"/>
    <cellStyle name="Saída 4 3 4 3" xfId="20562"/>
    <cellStyle name="Saída 4 3 4 4" xfId="27627"/>
    <cellStyle name="Saída 4 3 4 5" xfId="17915"/>
    <cellStyle name="Saída 4 3 4 6" xfId="25518"/>
    <cellStyle name="Saída 4 3 4 7" xfId="31748"/>
    <cellStyle name="Saída 4 3 4 8" xfId="35428"/>
    <cellStyle name="Saída 4 3 5" xfId="4664"/>
    <cellStyle name="Saída 4 3 5 2" xfId="13818"/>
    <cellStyle name="Saída 4 3 5 3" xfId="20816"/>
    <cellStyle name="Saída 4 3 5 4" xfId="24254"/>
    <cellStyle name="Saída 4 3 5 5" xfId="22840"/>
    <cellStyle name="Saída 4 3 5 6" xfId="26816"/>
    <cellStyle name="Saída 4 3 5 7" xfId="25728"/>
    <cellStyle name="Saída 4 3 5 8" xfId="34884"/>
    <cellStyle name="Saída 4 3 6" xfId="4910"/>
    <cellStyle name="Saída 4 3 6 2" xfId="14064"/>
    <cellStyle name="Saída 4 3 6 3" xfId="21062"/>
    <cellStyle name="Saída 4 3 6 4" xfId="22769"/>
    <cellStyle name="Saída 4 3 6 5" xfId="29449"/>
    <cellStyle name="Saída 4 3 6 6" xfId="31956"/>
    <cellStyle name="Saída 4 3 6 7" xfId="35634"/>
    <cellStyle name="Saída 4 3 6 8" xfId="38545"/>
    <cellStyle name="Saída 4 3 7" xfId="11444"/>
    <cellStyle name="Saída 4 3 8" xfId="18447"/>
    <cellStyle name="Saída 4 3 9" xfId="22592"/>
    <cellStyle name="Saída 4 4" xfId="1696"/>
    <cellStyle name="Saída 4 4 10" xfId="15453"/>
    <cellStyle name="Saída 4 4 11" xfId="28133"/>
    <cellStyle name="Saída 4 4 12" xfId="34901"/>
    <cellStyle name="Saída 4 4 13" xfId="38366"/>
    <cellStyle name="Saída 4 4 2" xfId="2519"/>
    <cellStyle name="Saída 4 4 2 2" xfId="11673"/>
    <cellStyle name="Saída 4 4 2 3" xfId="18676"/>
    <cellStyle name="Saída 4 4 2 4" xfId="19654"/>
    <cellStyle name="Saída 4 4 2 5" xfId="26229"/>
    <cellStyle name="Saída 4 4 2 6" xfId="30072"/>
    <cellStyle name="Saída 4 4 2 7" xfId="23063"/>
    <cellStyle name="Saída 4 4 2 8" xfId="31322"/>
    <cellStyle name="Saída 4 4 3" xfId="3673"/>
    <cellStyle name="Saída 4 4 3 2" xfId="12827"/>
    <cellStyle name="Saída 4 4 3 3" xfId="19826"/>
    <cellStyle name="Saída 4 4 3 4" xfId="23083"/>
    <cellStyle name="Saída 4 4 3 5" xfId="18201"/>
    <cellStyle name="Saída 4 4 3 6" xfId="9578"/>
    <cellStyle name="Saída 4 4 3 7" xfId="31630"/>
    <cellStyle name="Saída 4 4 3 8" xfId="35310"/>
    <cellStyle name="Saída 4 4 4" xfId="4178"/>
    <cellStyle name="Saída 4 4 4 2" xfId="13332"/>
    <cellStyle name="Saída 4 4 4 3" xfId="20330"/>
    <cellStyle name="Saída 4 4 4 4" xfId="27743"/>
    <cellStyle name="Saída 4 4 4 5" xfId="28835"/>
    <cellStyle name="Saída 4 4 4 6" xfId="25287"/>
    <cellStyle name="Saída 4 4 4 7" xfId="33381"/>
    <cellStyle name="Saída 4 4 4 8" xfId="37056"/>
    <cellStyle name="Saída 4 4 5" xfId="2878"/>
    <cellStyle name="Saída 4 4 5 2" xfId="12032"/>
    <cellStyle name="Saída 4 4 5 3" xfId="19035"/>
    <cellStyle name="Saída 4 4 5 4" xfId="28344"/>
    <cellStyle name="Saída 4 4 5 5" xfId="22489"/>
    <cellStyle name="Saída 4 4 5 6" xfId="19791"/>
    <cellStyle name="Saída 4 4 5 7" xfId="31540"/>
    <cellStyle name="Saída 4 4 5 8" xfId="35256"/>
    <cellStyle name="Saída 4 4 6" xfId="3736"/>
    <cellStyle name="Saída 4 4 6 2" xfId="12890"/>
    <cellStyle name="Saída 4 4 6 3" xfId="19889"/>
    <cellStyle name="Saída 4 4 6 4" xfId="19473"/>
    <cellStyle name="Saída 4 4 6 5" xfId="17638"/>
    <cellStyle name="Saída 4 4 6 6" xfId="28744"/>
    <cellStyle name="Saída 4 4 6 7" xfId="22999"/>
    <cellStyle name="Saída 4 4 6 8" xfId="25111"/>
    <cellStyle name="Saída 4 4 7" xfId="10850"/>
    <cellStyle name="Saída 4 4 8" xfId="18264"/>
    <cellStyle name="Saída 4 4 9" xfId="28654"/>
    <cellStyle name="Saída 4 5" xfId="2261"/>
    <cellStyle name="Saída 4 5 10" xfId="19792"/>
    <cellStyle name="Saída 4 5 11" xfId="25675"/>
    <cellStyle name="Saída 4 5 12" xfId="34175"/>
    <cellStyle name="Saída 4 5 13" xfId="37737"/>
    <cellStyle name="Saída 4 5 2" xfId="2661"/>
    <cellStyle name="Saída 4 5 2 2" xfId="11815"/>
    <cellStyle name="Saída 4 5 2 3" xfId="18818"/>
    <cellStyle name="Saída 4 5 2 4" xfId="28441"/>
    <cellStyle name="Saída 4 5 2 5" xfId="22914"/>
    <cellStyle name="Saída 4 5 2 6" xfId="29475"/>
    <cellStyle name="Saída 4 5 2 7" xfId="33979"/>
    <cellStyle name="Saída 4 5 2 8" xfId="37541"/>
    <cellStyle name="Saída 4 5 3" xfId="3943"/>
    <cellStyle name="Saída 4 5 3 2" xfId="13097"/>
    <cellStyle name="Saída 4 5 3 3" xfId="20095"/>
    <cellStyle name="Saída 4 5 3 4" xfId="27855"/>
    <cellStyle name="Saída 4 5 3 5" xfId="26621"/>
    <cellStyle name="Saída 4 5 3 6" xfId="28207"/>
    <cellStyle name="Saída 4 5 3 7" xfId="33455"/>
    <cellStyle name="Saída 4 5 3 8" xfId="37129"/>
    <cellStyle name="Saída 4 5 4" xfId="4381"/>
    <cellStyle name="Saída 4 5 4 2" xfId="13535"/>
    <cellStyle name="Saída 4 5 4 3" xfId="20533"/>
    <cellStyle name="Saída 4 5 4 4" xfId="19714"/>
    <cellStyle name="Saída 4 5 4 5" xfId="10166"/>
    <cellStyle name="Saída 4 5 4 6" xfId="17795"/>
    <cellStyle name="Saída 4 5 4 7" xfId="22492"/>
    <cellStyle name="Saída 4 5 4 8" xfId="29580"/>
    <cellStyle name="Saída 4 5 5" xfId="4635"/>
    <cellStyle name="Saída 4 5 5 2" xfId="13789"/>
    <cellStyle name="Saída 4 5 5 3" xfId="20787"/>
    <cellStyle name="Saída 4 5 5 4" xfId="27519"/>
    <cellStyle name="Saída 4 5 5 5" xfId="24423"/>
    <cellStyle name="Saída 4 5 5 6" xfId="25990"/>
    <cellStyle name="Saída 4 5 5 7" xfId="25456"/>
    <cellStyle name="Saída 4 5 5 8" xfId="17081"/>
    <cellStyle name="Saída 4 5 6" xfId="4881"/>
    <cellStyle name="Saída 4 5 6 2" xfId="14035"/>
    <cellStyle name="Saída 4 5 6 3" xfId="21033"/>
    <cellStyle name="Saída 4 5 6 4" xfId="27395"/>
    <cellStyle name="Saída 4 5 6 5" xfId="29265"/>
    <cellStyle name="Saída 4 5 6 6" xfId="31927"/>
    <cellStyle name="Saída 4 5 6 7" xfId="35605"/>
    <cellStyle name="Saída 4 5 6 8" xfId="38516"/>
    <cellStyle name="Saída 4 5 7" xfId="11415"/>
    <cellStyle name="Saída 4 5 8" xfId="18418"/>
    <cellStyle name="Saída 4 5 9" xfId="25343"/>
    <cellStyle name="Saída 4 6" xfId="2091"/>
    <cellStyle name="Saída 4 6 10" xfId="15436"/>
    <cellStyle name="Saída 4 6 11" xfId="26527"/>
    <cellStyle name="Saída 4 6 12" xfId="31440"/>
    <cellStyle name="Saída 4 6 13" xfId="35152"/>
    <cellStyle name="Saída 4 6 2" xfId="2591"/>
    <cellStyle name="Saída 4 6 2 2" xfId="11745"/>
    <cellStyle name="Saída 4 6 2 3" xfId="18748"/>
    <cellStyle name="Saída 4 6 2 4" xfId="24384"/>
    <cellStyle name="Saída 4 6 2 5" xfId="23250"/>
    <cellStyle name="Saída 4 6 2 6" xfId="23077"/>
    <cellStyle name="Saída 4 6 2 7" xfId="34014"/>
    <cellStyle name="Saída 4 6 2 8" xfId="37576"/>
    <cellStyle name="Saída 4 6 3" xfId="3838"/>
    <cellStyle name="Saída 4 6 3 2" xfId="12992"/>
    <cellStyle name="Saída 4 6 3 3" xfId="19991"/>
    <cellStyle name="Saída 4 6 3 4" xfId="27911"/>
    <cellStyle name="Saída 4 6 3 5" xfId="24425"/>
    <cellStyle name="Saída 4 6 3 6" xfId="17676"/>
    <cellStyle name="Saída 4 6 3 7" xfId="17835"/>
    <cellStyle name="Saída 4 6 3 8" xfId="35022"/>
    <cellStyle name="Saída 4 6 4" xfId="4302"/>
    <cellStyle name="Saída 4 6 4 2" xfId="13456"/>
    <cellStyle name="Saída 4 6 4 3" xfId="20454"/>
    <cellStyle name="Saída 4 6 4 4" xfId="27681"/>
    <cellStyle name="Saída 4 6 4 5" xfId="17398"/>
    <cellStyle name="Saída 4 6 4 6" xfId="19707"/>
    <cellStyle name="Saída 4 6 4 7" xfId="33343"/>
    <cellStyle name="Saída 4 6 4 8" xfId="37018"/>
    <cellStyle name="Saída 4 6 5" xfId="4573"/>
    <cellStyle name="Saída 4 6 5 2" xfId="13727"/>
    <cellStyle name="Saída 4 6 5 3" xfId="20725"/>
    <cellStyle name="Saída 4 6 5 4" xfId="27547"/>
    <cellStyle name="Saída 4 6 5 5" xfId="28858"/>
    <cellStyle name="Saída 4 6 5 6" xfId="28516"/>
    <cellStyle name="Saída 4 6 5 7" xfId="25904"/>
    <cellStyle name="Saída 4 6 5 8" xfId="17377"/>
    <cellStyle name="Saída 4 6 6" xfId="4823"/>
    <cellStyle name="Saída 4 6 6 2" xfId="13977"/>
    <cellStyle name="Saída 4 6 6 3" xfId="20975"/>
    <cellStyle name="Saída 4 6 6 4" xfId="24799"/>
    <cellStyle name="Saída 4 6 6 5" xfId="19517"/>
    <cellStyle name="Saída 4 6 6 6" xfId="25180"/>
    <cellStyle name="Saída 4 6 6 7" xfId="31191"/>
    <cellStyle name="Saída 4 6 6 8" xfId="30985"/>
    <cellStyle name="Saída 4 6 7" xfId="11245"/>
    <cellStyle name="Saída 4 6 8" xfId="9446"/>
    <cellStyle name="Saída 4 6 9" xfId="28458"/>
    <cellStyle name="Saída 4 7" xfId="1655"/>
    <cellStyle name="Saída 4 7 10" xfId="30994"/>
    <cellStyle name="Saída 4 7 11" xfId="31373"/>
    <cellStyle name="Saída 4 7 12" xfId="35133"/>
    <cellStyle name="Saída 4 7 2" xfId="3570"/>
    <cellStyle name="Saída 4 7 2 2" xfId="12724"/>
    <cellStyle name="Saída 4 7 2 3" xfId="19725"/>
    <cellStyle name="Saída 4 7 2 4" xfId="28044"/>
    <cellStyle name="Saída 4 7 2 5" xfId="18205"/>
    <cellStyle name="Saída 4 7 2 6" xfId="29596"/>
    <cellStyle name="Saída 4 7 2 7" xfId="33592"/>
    <cellStyle name="Saída 4 7 2 8" xfId="37259"/>
    <cellStyle name="Saída 4 7 3" xfId="4130"/>
    <cellStyle name="Saída 4 7 3 2" xfId="13284"/>
    <cellStyle name="Saída 4 7 3 3" xfId="20282"/>
    <cellStyle name="Saída 4 7 3 4" xfId="27767"/>
    <cellStyle name="Saída 4 7 3 5" xfId="19371"/>
    <cellStyle name="Saída 4 7 3 6" xfId="27272"/>
    <cellStyle name="Saída 4 7 3 7" xfId="33405"/>
    <cellStyle name="Saída 4 7 3 8" xfId="37080"/>
    <cellStyle name="Saída 4 7 4" xfId="4213"/>
    <cellStyle name="Saída 4 7 4 2" xfId="13367"/>
    <cellStyle name="Saída 4 7 4 3" xfId="20365"/>
    <cellStyle name="Saída 4 7 4 4" xfId="27720"/>
    <cellStyle name="Saída 4 7 4 5" xfId="17023"/>
    <cellStyle name="Saída 4 7 4 6" xfId="26000"/>
    <cellStyle name="Saída 4 7 4 7" xfId="33364"/>
    <cellStyle name="Saída 4 7 4 8" xfId="37039"/>
    <cellStyle name="Saída 4 7 5" xfId="3123"/>
    <cellStyle name="Saída 4 7 5 2" xfId="12277"/>
    <cellStyle name="Saída 4 7 5 3" xfId="19280"/>
    <cellStyle name="Saída 4 7 5 4" xfId="15494"/>
    <cellStyle name="Saída 4 7 5 5" xfId="28508"/>
    <cellStyle name="Saída 4 7 5 6" xfId="29778"/>
    <cellStyle name="Saída 4 7 5 7" xfId="33752"/>
    <cellStyle name="Saída 4 7 5 8" xfId="37314"/>
    <cellStyle name="Saída 4 7 6" xfId="10809"/>
    <cellStyle name="Saída 4 7 7" xfId="9272"/>
    <cellStyle name="Saída 4 7 8" xfId="28669"/>
    <cellStyle name="Saída 4 7 9" xfId="28648"/>
    <cellStyle name="Saída 4 8" xfId="2483"/>
    <cellStyle name="Saída 4 8 2" xfId="11637"/>
    <cellStyle name="Saída 4 8 3" xfId="18640"/>
    <cellStyle name="Saída 4 8 4" xfId="23073"/>
    <cellStyle name="Saída 4 8 5" xfId="24352"/>
    <cellStyle name="Saída 4 8 6" xfId="30090"/>
    <cellStyle name="Saída 4 8 7" xfId="31495"/>
    <cellStyle name="Saída 4 8 8" xfId="35199"/>
    <cellStyle name="Saída 4 9" xfId="3087"/>
    <cellStyle name="Saída 4 9 2" xfId="12241"/>
    <cellStyle name="Saída 4 9 3" xfId="19244"/>
    <cellStyle name="Saída 4 9 4" xfId="28247"/>
    <cellStyle name="Saída 4 9 5" xfId="17792"/>
    <cellStyle name="Saída 4 9 6" xfId="29795"/>
    <cellStyle name="Saída 4 9 7" xfId="33765"/>
    <cellStyle name="Saída 4 9 8" xfId="37327"/>
    <cellStyle name="Saída 5" xfId="866"/>
    <cellStyle name="Saída 5 10" xfId="4349"/>
    <cellStyle name="Saída 5 10 2" xfId="13503"/>
    <cellStyle name="Saída 5 10 3" xfId="20501"/>
    <cellStyle name="Saída 5 10 4" xfId="27660"/>
    <cellStyle name="Saída 5 10 5" xfId="22959"/>
    <cellStyle name="Saída 5 10 6" xfId="25873"/>
    <cellStyle name="Saída 5 10 7" xfId="31720"/>
    <cellStyle name="Saída 5 10 8" xfId="35400"/>
    <cellStyle name="Saída 5 11" xfId="4604"/>
    <cellStyle name="Saída 5 11 2" xfId="13758"/>
    <cellStyle name="Saída 5 11 3" xfId="20756"/>
    <cellStyle name="Saída 5 11 4" xfId="24027"/>
    <cellStyle name="Saída 5 11 5" xfId="29438"/>
    <cellStyle name="Saída 5 11 6" xfId="26833"/>
    <cellStyle name="Saída 5 11 7" xfId="32214"/>
    <cellStyle name="Saída 5 11 8" xfId="35889"/>
    <cellStyle name="Saída 5 12" xfId="10021"/>
    <cellStyle name="Saída 5 13" xfId="17457"/>
    <cellStyle name="Saída 5 14" xfId="29058"/>
    <cellStyle name="Saída 5 15" xfId="22900"/>
    <cellStyle name="Saída 5 16" xfId="31350"/>
    <cellStyle name="Saída 5 17" xfId="35109"/>
    <cellStyle name="Saída 5 18" xfId="38424"/>
    <cellStyle name="Saída 5 2" xfId="2293"/>
    <cellStyle name="Saída 5 2 10" xfId="23131"/>
    <cellStyle name="Saída 5 2 11" xfId="30184"/>
    <cellStyle name="Saída 5 2 12" xfId="31071"/>
    <cellStyle name="Saída 5 2 13" xfId="31334"/>
    <cellStyle name="Saída 5 2 2" xfId="2693"/>
    <cellStyle name="Saída 5 2 2 2" xfId="11847"/>
    <cellStyle name="Saída 5 2 2 3" xfId="18850"/>
    <cellStyle name="Saída 5 2 2 4" xfId="28428"/>
    <cellStyle name="Saída 5 2 2 5" xfId="22649"/>
    <cellStyle name="Saída 5 2 2 6" xfId="25208"/>
    <cellStyle name="Saída 5 2 2 7" xfId="33963"/>
    <cellStyle name="Saída 5 2 2 8" xfId="37525"/>
    <cellStyle name="Saída 5 2 3" xfId="3975"/>
    <cellStyle name="Saída 5 2 3 2" xfId="13129"/>
    <cellStyle name="Saída 5 2 3 3" xfId="20127"/>
    <cellStyle name="Saída 5 2 3 4" xfId="27843"/>
    <cellStyle name="Saída 5 2 3 5" xfId="9297"/>
    <cellStyle name="Saída 5 2 3 6" xfId="19741"/>
    <cellStyle name="Saída 5 2 3 7" xfId="18150"/>
    <cellStyle name="Saída 5 2 3 8" xfId="17844"/>
    <cellStyle name="Saída 5 2 4" xfId="4413"/>
    <cellStyle name="Saída 5 2 4 2" xfId="13567"/>
    <cellStyle name="Saída 5 2 4 3" xfId="20565"/>
    <cellStyle name="Saída 5 2 4 4" xfId="27629"/>
    <cellStyle name="Saída 5 2 4 5" xfId="23164"/>
    <cellStyle name="Saída 5 2 4 6" xfId="18155"/>
    <cellStyle name="Saída 5 2 4 7" xfId="25510"/>
    <cellStyle name="Saída 5 2 4 8" xfId="31879"/>
    <cellStyle name="Saída 5 2 5" xfId="4667"/>
    <cellStyle name="Saída 5 2 5 2" xfId="13821"/>
    <cellStyle name="Saída 5 2 5 3" xfId="20819"/>
    <cellStyle name="Saída 5 2 5 4" xfId="27503"/>
    <cellStyle name="Saída 5 2 5 5" xfId="23365"/>
    <cellStyle name="Saída 5 2 5 6" xfId="22834"/>
    <cellStyle name="Saída 5 2 5 7" xfId="32189"/>
    <cellStyle name="Saída 5 2 5 8" xfId="35864"/>
    <cellStyle name="Saída 5 2 6" xfId="4913"/>
    <cellStyle name="Saída 5 2 6 2" xfId="14067"/>
    <cellStyle name="Saída 5 2 6 3" xfId="21065"/>
    <cellStyle name="Saída 5 2 6 4" xfId="27379"/>
    <cellStyle name="Saída 5 2 6 5" xfId="29292"/>
    <cellStyle name="Saída 5 2 6 6" xfId="31959"/>
    <cellStyle name="Saída 5 2 6 7" xfId="35637"/>
    <cellStyle name="Saída 5 2 6 8" xfId="38548"/>
    <cellStyle name="Saída 5 2 7" xfId="11447"/>
    <cellStyle name="Saída 5 2 8" xfId="18450"/>
    <cellStyle name="Saída 5 2 9" xfId="25344"/>
    <cellStyle name="Saída 5 3" xfId="1678"/>
    <cellStyle name="Saída 5 3 10" xfId="28738"/>
    <cellStyle name="Saída 5 3 11" xfId="30989"/>
    <cellStyle name="Saída 5 3 12" xfId="34913"/>
    <cellStyle name="Saída 5 3 13" xfId="38376"/>
    <cellStyle name="Saída 5 3 2" xfId="2505"/>
    <cellStyle name="Saída 5 3 2 2" xfId="11659"/>
    <cellStyle name="Saída 5 3 2 3" xfId="18662"/>
    <cellStyle name="Saída 5 3 2 4" xfId="18355"/>
    <cellStyle name="Saída 5 3 2 5" xfId="26222"/>
    <cellStyle name="Saída 5 3 2 6" xfId="30078"/>
    <cellStyle name="Saída 5 3 2 7" xfId="29636"/>
    <cellStyle name="Saída 5 3 2 8" xfId="17957"/>
    <cellStyle name="Saída 5 3 3" xfId="3655"/>
    <cellStyle name="Saída 5 3 3 2" xfId="12809"/>
    <cellStyle name="Saída 5 3 3 3" xfId="19808"/>
    <cellStyle name="Saída 5 3 3 4" xfId="21238"/>
    <cellStyle name="Saída 5 3 3 5" xfId="26552"/>
    <cellStyle name="Saída 5 3 3 6" xfId="25318"/>
    <cellStyle name="Saída 5 3 3 7" xfId="29391"/>
    <cellStyle name="Saída 5 3 3 8" xfId="29737"/>
    <cellStyle name="Saída 5 3 4" xfId="4164"/>
    <cellStyle name="Saída 5 3 4 2" xfId="13318"/>
    <cellStyle name="Saída 5 3 4 3" xfId="20316"/>
    <cellStyle name="Saída 5 3 4 4" xfId="24144"/>
    <cellStyle name="Saída 5 3 4 5" xfId="26663"/>
    <cellStyle name="Saída 5 3 4 6" xfId="22678"/>
    <cellStyle name="Saída 5 3 4 7" xfId="33388"/>
    <cellStyle name="Saída 5 3 4 8" xfId="37063"/>
    <cellStyle name="Saída 5 3 5" xfId="3076"/>
    <cellStyle name="Saída 5 3 5 2" xfId="12230"/>
    <cellStyle name="Saída 5 3 5 3" xfId="19233"/>
    <cellStyle name="Saída 5 3 5 4" xfId="29487"/>
    <cellStyle name="Saída 5 3 5 5" xfId="26424"/>
    <cellStyle name="Saída 5 3 5 6" xfId="24113"/>
    <cellStyle name="Saída 5 3 5 7" xfId="33777"/>
    <cellStyle name="Saída 5 3 5 8" xfId="37339"/>
    <cellStyle name="Saída 5 3 6" xfId="3765"/>
    <cellStyle name="Saída 5 3 6 2" xfId="12919"/>
    <cellStyle name="Saída 5 3 6 3" xfId="19918"/>
    <cellStyle name="Saída 5 3 6 4" xfId="22672"/>
    <cellStyle name="Saída 5 3 6 5" xfId="28815"/>
    <cellStyle name="Saída 5 3 6 6" xfId="27303"/>
    <cellStyle name="Saída 5 3 6 7" xfId="33532"/>
    <cellStyle name="Saída 5 3 6 8" xfId="37200"/>
    <cellStyle name="Saída 5 3 7" xfId="10832"/>
    <cellStyle name="Saída 5 3 8" xfId="18241"/>
    <cellStyle name="Saída 5 3 9" xfId="28662"/>
    <cellStyle name="Saída 5 4" xfId="2328"/>
    <cellStyle name="Saída 5 4 10" xfId="9354"/>
    <cellStyle name="Saída 5 4 11" xfId="18013"/>
    <cellStyle name="Saída 5 4 12" xfId="18356"/>
    <cellStyle name="Saída 5 4 13" xfId="31133"/>
    <cellStyle name="Saída 5 4 2" xfId="2728"/>
    <cellStyle name="Saída 5 4 2 2" xfId="11882"/>
    <cellStyle name="Saída 5 4 2 3" xfId="18885"/>
    <cellStyle name="Saída 5 4 2 4" xfId="9330"/>
    <cellStyle name="Saída 5 4 2 5" xfId="26323"/>
    <cellStyle name="Saída 5 4 2 6" xfId="29968"/>
    <cellStyle name="Saída 5 4 2 7" xfId="33938"/>
    <cellStyle name="Saída 5 4 2 8" xfId="37500"/>
    <cellStyle name="Saída 5 4 3" xfId="4010"/>
    <cellStyle name="Saída 5 4 3 2" xfId="13164"/>
    <cellStyle name="Saída 5 4 3 3" xfId="20162"/>
    <cellStyle name="Saída 5 4 3 4" xfId="25396"/>
    <cellStyle name="Saída 5 4 3 5" xfId="29203"/>
    <cellStyle name="Saída 5 4 3 6" xfId="25612"/>
    <cellStyle name="Saída 5 4 3 7" xfId="28064"/>
    <cellStyle name="Saída 5 4 3 8" xfId="29102"/>
    <cellStyle name="Saída 5 4 4" xfId="4448"/>
    <cellStyle name="Saída 5 4 4 2" xfId="13602"/>
    <cellStyle name="Saída 5 4 4 3" xfId="20600"/>
    <cellStyle name="Saída 5 4 4 4" xfId="27612"/>
    <cellStyle name="Saída 5 4 4 5" xfId="24505"/>
    <cellStyle name="Saída 5 4 4 6" xfId="25361"/>
    <cellStyle name="Saída 5 4 4 7" xfId="31872"/>
    <cellStyle name="Saída 5 4 4 8" xfId="35526"/>
    <cellStyle name="Saída 5 4 5" xfId="4702"/>
    <cellStyle name="Saída 5 4 5 2" xfId="13856"/>
    <cellStyle name="Saída 5 4 5 3" xfId="20854"/>
    <cellStyle name="Saída 5 4 5 4" xfId="24783"/>
    <cellStyle name="Saída 5 4 5 5" xfId="28223"/>
    <cellStyle name="Saída 5 4 5 6" xfId="23056"/>
    <cellStyle name="Saída 5 4 5 7" xfId="32173"/>
    <cellStyle name="Saída 5 4 5 8" xfId="35848"/>
    <cellStyle name="Saída 5 4 6" xfId="4948"/>
    <cellStyle name="Saída 5 4 6 2" xfId="14102"/>
    <cellStyle name="Saída 5 4 6 3" xfId="21100"/>
    <cellStyle name="Saída 5 4 6 4" xfId="27365"/>
    <cellStyle name="Saída 5 4 6 5" xfId="17033"/>
    <cellStyle name="Saída 5 4 6 6" xfId="31994"/>
    <cellStyle name="Saída 5 4 6 7" xfId="35672"/>
    <cellStyle name="Saída 5 4 6 8" xfId="38583"/>
    <cellStyle name="Saída 5 4 7" xfId="11482"/>
    <cellStyle name="Saída 5 4 8" xfId="18485"/>
    <cellStyle name="Saída 5 4 9" xfId="17560"/>
    <cellStyle name="Saída 5 5" xfId="1773"/>
    <cellStyle name="Saída 5 5 10" xfId="28735"/>
    <cellStyle name="Saída 5 5 11" xfId="30947"/>
    <cellStyle name="Saída 5 5 12" xfId="28032"/>
    <cellStyle name="Saída 5 5 13" xfId="31137"/>
    <cellStyle name="Saída 5 5 2" xfId="2538"/>
    <cellStyle name="Saída 5 5 2 2" xfId="11692"/>
    <cellStyle name="Saída 5 5 2 3" xfId="18695"/>
    <cellStyle name="Saída 5 5 2 4" xfId="21324"/>
    <cellStyle name="Saída 5 5 2 5" xfId="23016"/>
    <cellStyle name="Saída 5 5 2 6" xfId="29411"/>
    <cellStyle name="Saída 5 5 2 7" xfId="30880"/>
    <cellStyle name="Saída 5 5 2 8" xfId="31432"/>
    <cellStyle name="Saída 5 5 3" xfId="3700"/>
    <cellStyle name="Saída 5 5 3 2" xfId="12854"/>
    <cellStyle name="Saída 5 5 3 3" xfId="19853"/>
    <cellStyle name="Saída 5 5 3 4" xfId="17927"/>
    <cellStyle name="Saída 5 5 3 5" xfId="19584"/>
    <cellStyle name="Saída 5 5 3 6" xfId="29543"/>
    <cellStyle name="Saída 5 5 3 7" xfId="33564"/>
    <cellStyle name="Saída 5 5 3 8" xfId="37232"/>
    <cellStyle name="Saída 5 5 4" xfId="4210"/>
    <cellStyle name="Saída 5 5 4 2" xfId="13364"/>
    <cellStyle name="Saída 5 5 4 3" xfId="20362"/>
    <cellStyle name="Saída 5 5 4 4" xfId="27727"/>
    <cellStyle name="Saída 5 5 4 5" xfId="29501"/>
    <cellStyle name="Saída 5 5 4 6" xfId="27267"/>
    <cellStyle name="Saída 5 5 4 7" xfId="33362"/>
    <cellStyle name="Saída 5 5 4 8" xfId="37037"/>
    <cellStyle name="Saída 5 5 5" xfId="3170"/>
    <cellStyle name="Saída 5 5 5 2" xfId="12324"/>
    <cellStyle name="Saída 5 5 5 3" xfId="19327"/>
    <cellStyle name="Saída 5 5 5 4" xfId="28237"/>
    <cellStyle name="Saída 5 5 5 5" xfId="22432"/>
    <cellStyle name="Saída 5 5 5 6" xfId="29756"/>
    <cellStyle name="Saída 5 5 5 7" xfId="23100"/>
    <cellStyle name="Saída 5 5 5 8" xfId="31819"/>
    <cellStyle name="Saída 5 5 6" xfId="4153"/>
    <cellStyle name="Saída 5 5 6 2" xfId="13307"/>
    <cellStyle name="Saída 5 5 6 3" xfId="20305"/>
    <cellStyle name="Saída 5 5 6 4" xfId="27750"/>
    <cellStyle name="Saída 5 5 6 5" xfId="11205"/>
    <cellStyle name="Saída 5 5 6 6" xfId="28465"/>
    <cellStyle name="Saída 5 5 6 7" xfId="31687"/>
    <cellStyle name="Saída 5 5 6 8" xfId="35367"/>
    <cellStyle name="Saída 5 5 7" xfId="10927"/>
    <cellStyle name="Saída 5 5 8" xfId="9620"/>
    <cellStyle name="Saída 5 5 9" xfId="28616"/>
    <cellStyle name="Saída 5 6" xfId="1658"/>
    <cellStyle name="Saída 5 6 10" xfId="30995"/>
    <cellStyle name="Saída 5 6 11" xfId="31375"/>
    <cellStyle name="Saída 5 6 12" xfId="35136"/>
    <cellStyle name="Saída 5 6 2" xfId="3573"/>
    <cellStyle name="Saída 5 6 2 2" xfId="12727"/>
    <cellStyle name="Saída 5 6 2 3" xfId="19728"/>
    <cellStyle name="Saída 5 6 2 4" xfId="28038"/>
    <cellStyle name="Saída 5 6 2 5" xfId="23005"/>
    <cellStyle name="Saída 5 6 2 6" xfId="27995"/>
    <cellStyle name="Saída 5 6 2 7" xfId="33591"/>
    <cellStyle name="Saída 5 6 2 8" xfId="37258"/>
    <cellStyle name="Saída 5 6 3" xfId="4133"/>
    <cellStyle name="Saída 5 6 3 2" xfId="13287"/>
    <cellStyle name="Saída 5 6 3 3" xfId="20285"/>
    <cellStyle name="Saída 5 6 3 4" xfId="22899"/>
    <cellStyle name="Saída 5 6 3 5" xfId="9632"/>
    <cellStyle name="Saída 5 6 3 6" xfId="19525"/>
    <cellStyle name="Saída 5 6 3 7" xfId="31693"/>
    <cellStyle name="Saída 5 6 3 8" xfId="35373"/>
    <cellStyle name="Saída 5 6 4" xfId="3824"/>
    <cellStyle name="Saída 5 6 4 2" xfId="12978"/>
    <cellStyle name="Saída 5 6 4 3" xfId="19977"/>
    <cellStyle name="Saída 5 6 4 4" xfId="17471"/>
    <cellStyle name="Saída 5 6 4 5" xfId="29184"/>
    <cellStyle name="Saída 5 6 4 6" xfId="28012"/>
    <cellStyle name="Saída 5 6 4 7" xfId="30919"/>
    <cellStyle name="Saída 5 6 4 8" xfId="25840"/>
    <cellStyle name="Saída 5 6 5" xfId="3185"/>
    <cellStyle name="Saída 5 6 5 2" xfId="12339"/>
    <cellStyle name="Saída 5 6 5 3" xfId="19342"/>
    <cellStyle name="Saída 5 6 5 4" xfId="28234"/>
    <cellStyle name="Saída 5 6 5 5" xfId="10039"/>
    <cellStyle name="Saída 5 6 5 6" xfId="23175"/>
    <cellStyle name="Saída 5 6 5 7" xfId="33717"/>
    <cellStyle name="Saída 5 6 5 8" xfId="37279"/>
    <cellStyle name="Saída 5 6 6" xfId="10812"/>
    <cellStyle name="Saída 5 6 7" xfId="18247"/>
    <cellStyle name="Saída 5 6 8" xfId="28673"/>
    <cellStyle name="Saída 5 6 9" xfId="22982"/>
    <cellStyle name="Saída 5 7" xfId="2486"/>
    <cellStyle name="Saída 5 7 2" xfId="11640"/>
    <cellStyle name="Saída 5 7 3" xfId="18643"/>
    <cellStyle name="Saída 5 7 4" xfId="17241"/>
    <cellStyle name="Saída 5 7 5" xfId="17617"/>
    <cellStyle name="Saída 5 7 6" xfId="15529"/>
    <cellStyle name="Saída 5 7 7" xfId="34064"/>
    <cellStyle name="Saída 5 7 8" xfId="37626"/>
    <cellStyle name="Saída 5 8" xfId="3090"/>
    <cellStyle name="Saída 5 8 2" xfId="12244"/>
    <cellStyle name="Saída 5 8 3" xfId="19247"/>
    <cellStyle name="Saída 5 8 4" xfId="28277"/>
    <cellStyle name="Saída 5 8 5" xfId="9646"/>
    <cellStyle name="Saída 5 8 6" xfId="24530"/>
    <cellStyle name="Saída 5 8 7" xfId="33771"/>
    <cellStyle name="Saída 5 8 8" xfId="37333"/>
    <cellStyle name="Saída 5 9" xfId="3769"/>
    <cellStyle name="Saída 5 9 2" xfId="12923"/>
    <cellStyle name="Saída 5 9 3" xfId="19922"/>
    <cellStyle name="Saída 5 9 4" xfId="27940"/>
    <cellStyle name="Saída 5 9 5" xfId="24517"/>
    <cellStyle name="Saída 5 9 6" xfId="10268"/>
    <cellStyle name="Saída 5 9 7" xfId="31634"/>
    <cellStyle name="Saída 5 9 8" xfId="35320"/>
    <cellStyle name="Saída 6" xfId="1178"/>
    <cellStyle name="Saída 6 10" xfId="4190"/>
    <cellStyle name="Saída 6 10 2" xfId="13344"/>
    <cellStyle name="Saída 6 10 3" xfId="20342"/>
    <cellStyle name="Saída 6 10 4" xfId="27734"/>
    <cellStyle name="Saída 6 10 5" xfId="25052"/>
    <cellStyle name="Saída 6 10 6" xfId="28887"/>
    <cellStyle name="Saída 6 10 7" xfId="33375"/>
    <cellStyle name="Saída 6 10 8" xfId="37050"/>
    <cellStyle name="Saída 6 11" xfId="2182"/>
    <cellStyle name="Saída 6 11 2" xfId="11336"/>
    <cellStyle name="Saída 6 11 3" xfId="18339"/>
    <cellStyle name="Saída 6 11 4" xfId="23200"/>
    <cellStyle name="Saída 6 11 5" xfId="26079"/>
    <cellStyle name="Saída 6 11 6" xfId="21253"/>
    <cellStyle name="Saída 6 11 7" xfId="25617"/>
    <cellStyle name="Saída 6 11 8" xfId="30922"/>
    <cellStyle name="Saída 6 12" xfId="10332"/>
    <cellStyle name="Saída 6 13" xfId="10080"/>
    <cellStyle name="Saída 6 14" xfId="28995"/>
    <cellStyle name="Saída 6 15" xfId="19422"/>
    <cellStyle name="Saída 6 16" xfId="35069"/>
    <cellStyle name="Saída 6 17" xfId="38407"/>
    <cellStyle name="Saída 6 2" xfId="2334"/>
    <cellStyle name="Saída 6 2 10" xfId="26138"/>
    <cellStyle name="Saída 6 2 11" xfId="30164"/>
    <cellStyle name="Saída 6 2 12" xfId="31064"/>
    <cellStyle name="Saída 6 2 13" xfId="31333"/>
    <cellStyle name="Saída 6 2 2" xfId="2734"/>
    <cellStyle name="Saída 6 2 2 2" xfId="11888"/>
    <cellStyle name="Saída 6 2 2 3" xfId="18891"/>
    <cellStyle name="Saída 6 2 2 4" xfId="28415"/>
    <cellStyle name="Saída 6 2 2 5" xfId="26326"/>
    <cellStyle name="Saída 6 2 2 6" xfId="25077"/>
    <cellStyle name="Saída 6 2 2 7" xfId="18301"/>
    <cellStyle name="Saída 6 2 2 8" xfId="34828"/>
    <cellStyle name="Saída 6 2 3" xfId="4016"/>
    <cellStyle name="Saída 6 2 3 2" xfId="13170"/>
    <cellStyle name="Saída 6 2 3 3" xfId="20168"/>
    <cellStyle name="Saída 6 2 3 4" xfId="22546"/>
    <cellStyle name="Saída 6 2 3 5" xfId="26633"/>
    <cellStyle name="Saída 6 2 3 6" xfId="28015"/>
    <cellStyle name="Saída 6 2 3 7" xfId="31681"/>
    <cellStyle name="Saída 6 2 3 8" xfId="35361"/>
    <cellStyle name="Saída 6 2 4" xfId="4454"/>
    <cellStyle name="Saída 6 2 4 2" xfId="13608"/>
    <cellStyle name="Saída 6 2 4 3" xfId="20606"/>
    <cellStyle name="Saída 6 2 4 4" xfId="24749"/>
    <cellStyle name="Saída 6 2 4 5" xfId="26696"/>
    <cellStyle name="Saída 6 2 4 6" xfId="28022"/>
    <cellStyle name="Saída 6 2 4 7" xfId="26077"/>
    <cellStyle name="Saída 6 2 4 8" xfId="26044"/>
    <cellStyle name="Saída 6 2 5" xfId="4708"/>
    <cellStyle name="Saída 6 2 5 2" xfId="13862"/>
    <cellStyle name="Saída 6 2 5 3" xfId="20860"/>
    <cellStyle name="Saída 6 2 5 4" xfId="27483"/>
    <cellStyle name="Saída 6 2 5 5" xfId="26734"/>
    <cellStyle name="Saída 6 2 5 6" xfId="25219"/>
    <cellStyle name="Saída 6 2 5 7" xfId="31787"/>
    <cellStyle name="Saída 6 2 5 8" xfId="35467"/>
    <cellStyle name="Saída 6 2 6" xfId="4954"/>
    <cellStyle name="Saída 6 2 6 2" xfId="14108"/>
    <cellStyle name="Saída 6 2 6 3" xfId="21106"/>
    <cellStyle name="Saída 6 2 6 4" xfId="27346"/>
    <cellStyle name="Saída 6 2 6 5" xfId="28618"/>
    <cellStyle name="Saída 6 2 6 6" xfId="32000"/>
    <cellStyle name="Saída 6 2 6 7" xfId="35678"/>
    <cellStyle name="Saída 6 2 6 8" xfId="38589"/>
    <cellStyle name="Saída 6 2 7" xfId="11488"/>
    <cellStyle name="Saída 6 2 8" xfId="18491"/>
    <cellStyle name="Saída 6 2 9" xfId="17084"/>
    <cellStyle name="Saída 6 3" xfId="2361"/>
    <cellStyle name="Saída 6 3 10" xfId="18208"/>
    <cellStyle name="Saída 6 3 11" xfId="23194"/>
    <cellStyle name="Saída 6 3 12" xfId="34126"/>
    <cellStyle name="Saída 6 3 13" xfId="37688"/>
    <cellStyle name="Saída 6 3 2" xfId="2761"/>
    <cellStyle name="Saída 6 3 2 2" xfId="11915"/>
    <cellStyle name="Saída 6 3 2 3" xfId="18918"/>
    <cellStyle name="Saída 6 3 2 4" xfId="28399"/>
    <cellStyle name="Saída 6 3 2 5" xfId="23119"/>
    <cellStyle name="Saída 6 3 2 6" xfId="25917"/>
    <cellStyle name="Saída 6 3 2 7" xfId="23160"/>
    <cellStyle name="Saída 6 3 2 8" xfId="34985"/>
    <cellStyle name="Saída 6 3 3" xfId="4043"/>
    <cellStyle name="Saída 6 3 3 2" xfId="13197"/>
    <cellStyle name="Saída 6 3 3 3" xfId="20195"/>
    <cellStyle name="Saída 6 3 3 4" xfId="25246"/>
    <cellStyle name="Saída 6 3 3 5" xfId="27312"/>
    <cellStyle name="Saída 6 3 3 6" xfId="28026"/>
    <cellStyle name="Saída 6 3 3 7" xfId="23107"/>
    <cellStyle name="Saída 6 3 3 8" xfId="26047"/>
    <cellStyle name="Saída 6 3 4" xfId="4481"/>
    <cellStyle name="Saída 6 3 4 2" xfId="13635"/>
    <cellStyle name="Saída 6 3 4 3" xfId="20633"/>
    <cellStyle name="Saída 6 3 4 4" xfId="27595"/>
    <cellStyle name="Saída 6 3 4 5" xfId="28589"/>
    <cellStyle name="Saída 6 3 4 6" xfId="26858"/>
    <cellStyle name="Saída 6 3 4 7" xfId="31873"/>
    <cellStyle name="Saída 6 3 4 8" xfId="35527"/>
    <cellStyle name="Saída 6 3 5" xfId="4735"/>
    <cellStyle name="Saída 6 3 5 2" xfId="13889"/>
    <cellStyle name="Saída 6 3 5 3" xfId="20887"/>
    <cellStyle name="Saída 6 3 5 4" xfId="27470"/>
    <cellStyle name="Saída 6 3 5 5" xfId="26740"/>
    <cellStyle name="Saída 6 3 5 6" xfId="26802"/>
    <cellStyle name="Saída 6 3 5 7" xfId="31751"/>
    <cellStyle name="Saída 6 3 5 8" xfId="35431"/>
    <cellStyle name="Saída 6 3 6" xfId="4981"/>
    <cellStyle name="Saída 6 3 6 2" xfId="14135"/>
    <cellStyle name="Saída 6 3 6 3" xfId="21133"/>
    <cellStyle name="Saída 6 3 6 4" xfId="27349"/>
    <cellStyle name="Saída 6 3 6 5" xfId="15509"/>
    <cellStyle name="Saída 6 3 6 6" xfId="32027"/>
    <cellStyle name="Saída 6 3 6 7" xfId="35705"/>
    <cellStyle name="Saída 6 3 6 8" xfId="38616"/>
    <cellStyle name="Saída 6 3 7" xfId="11515"/>
    <cellStyle name="Saída 6 3 8" xfId="18518"/>
    <cellStyle name="Saída 6 3 9" xfId="9550"/>
    <cellStyle name="Saída 6 4" xfId="2387"/>
    <cellStyle name="Saída 6 4 10" xfId="26165"/>
    <cellStyle name="Saída 6 4 11" xfId="30138"/>
    <cellStyle name="Saída 6 4 12" xfId="31476"/>
    <cellStyle name="Saída 6 4 13" xfId="35192"/>
    <cellStyle name="Saída 6 4 2" xfId="2787"/>
    <cellStyle name="Saída 6 4 2 2" xfId="11941"/>
    <cellStyle name="Saída 6 4 2 3" xfId="18944"/>
    <cellStyle name="Saída 6 4 2 4" xfId="24639"/>
    <cellStyle name="Saída 6 4 2 5" xfId="22850"/>
    <cellStyle name="Saída 6 4 2 6" xfId="29414"/>
    <cellStyle name="Saída 6 4 2 7" xfId="29651"/>
    <cellStyle name="Saída 6 4 2 8" xfId="33637"/>
    <cellStyle name="Saída 6 4 3" xfId="4069"/>
    <cellStyle name="Saída 6 4 3 2" xfId="13223"/>
    <cellStyle name="Saída 6 4 3 3" xfId="20221"/>
    <cellStyle name="Saída 6 4 3 4" xfId="22923"/>
    <cellStyle name="Saída 6 4 3 5" xfId="28552"/>
    <cellStyle name="Saída 6 4 3 6" xfId="27282"/>
    <cellStyle name="Saída 6 4 3 7" xfId="31689"/>
    <cellStyle name="Saída 6 4 3 8" xfId="35369"/>
    <cellStyle name="Saída 6 4 4" xfId="4507"/>
    <cellStyle name="Saída 6 4 4 2" xfId="13661"/>
    <cellStyle name="Saída 6 4 4 3" xfId="20659"/>
    <cellStyle name="Saída 6 4 4 4" xfId="9324"/>
    <cellStyle name="Saída 6 4 4 5" xfId="26706"/>
    <cellStyle name="Saída 6 4 4 6" xfId="26851"/>
    <cellStyle name="Saída 6 4 4 7" xfId="31756"/>
    <cellStyle name="Saída 6 4 4 8" xfId="35436"/>
    <cellStyle name="Saída 6 4 5" xfId="4761"/>
    <cellStyle name="Saída 6 4 5 2" xfId="13915"/>
    <cellStyle name="Saída 6 4 5 3" xfId="20913"/>
    <cellStyle name="Saída 6 4 5 4" xfId="9340"/>
    <cellStyle name="Saída 6 4 5 5" xfId="17327"/>
    <cellStyle name="Saída 6 4 5 6" xfId="24987"/>
    <cellStyle name="Saída 6 4 5 7" xfId="32142"/>
    <cellStyle name="Saída 6 4 5 8" xfId="35817"/>
    <cellStyle name="Saída 6 4 6" xfId="5007"/>
    <cellStyle name="Saída 6 4 6 2" xfId="14161"/>
    <cellStyle name="Saída 6 4 6 3" xfId="21159"/>
    <cellStyle name="Saída 6 4 6 4" xfId="20033"/>
    <cellStyle name="Saída 6 4 6 5" xfId="26782"/>
    <cellStyle name="Saída 6 4 6 6" xfId="32053"/>
    <cellStyle name="Saída 6 4 6 7" xfId="35731"/>
    <cellStyle name="Saída 6 4 6 8" xfId="38642"/>
    <cellStyle name="Saída 6 4 7" xfId="11541"/>
    <cellStyle name="Saída 6 4 8" xfId="18544"/>
    <cellStyle name="Saída 6 4 9" xfId="22536"/>
    <cellStyle name="Saída 6 5" xfId="2411"/>
    <cellStyle name="Saída 6 5 10" xfId="26174"/>
    <cellStyle name="Saída 6 5 11" xfId="30122"/>
    <cellStyle name="Saída 6 5 12" xfId="34098"/>
    <cellStyle name="Saída 6 5 13" xfId="37660"/>
    <cellStyle name="Saída 6 5 2" xfId="2811"/>
    <cellStyle name="Saída 6 5 2 2" xfId="11965"/>
    <cellStyle name="Saída 6 5 2 3" xfId="18968"/>
    <cellStyle name="Saída 6 5 2 4" xfId="23996"/>
    <cellStyle name="Saída 6 5 2 5" xfId="28761"/>
    <cellStyle name="Saída 6 5 2 6" xfId="29928"/>
    <cellStyle name="Saída 6 5 2 7" xfId="33904"/>
    <cellStyle name="Saída 6 5 2 8" xfId="37466"/>
    <cellStyle name="Saída 6 5 3" xfId="4093"/>
    <cellStyle name="Saída 6 5 3 2" xfId="13247"/>
    <cellStyle name="Saída 6 5 3 3" xfId="20245"/>
    <cellStyle name="Saída 6 5 3 4" xfId="27784"/>
    <cellStyle name="Saída 6 5 3 5" xfId="10163"/>
    <cellStyle name="Saída 6 5 3 6" xfId="28786"/>
    <cellStyle name="Saída 6 5 3 7" xfId="24834"/>
    <cellStyle name="Saída 6 5 3 8" xfId="29684"/>
    <cellStyle name="Saída 6 5 4" xfId="4531"/>
    <cellStyle name="Saída 6 5 4 2" xfId="13685"/>
    <cellStyle name="Saída 6 5 4 3" xfId="20683"/>
    <cellStyle name="Saída 6 5 4 4" xfId="24733"/>
    <cellStyle name="Saída 6 5 4 5" xfId="28592"/>
    <cellStyle name="Saída 6 5 4 6" xfId="25567"/>
    <cellStyle name="Saída 6 5 4 7" xfId="32251"/>
    <cellStyle name="Saída 6 5 4 8" xfId="35926"/>
    <cellStyle name="Saída 6 5 5" xfId="4785"/>
    <cellStyle name="Saída 6 5 5 2" xfId="13939"/>
    <cellStyle name="Saída 6 5 5 3" xfId="20937"/>
    <cellStyle name="Saída 6 5 5 4" xfId="27446"/>
    <cellStyle name="Saída 6 5 5 5" xfId="24094"/>
    <cellStyle name="Saída 6 5 5 6" xfId="22984"/>
    <cellStyle name="Saída 6 5 5 7" xfId="17149"/>
    <cellStyle name="Saída 6 5 5 8" xfId="30227"/>
    <cellStyle name="Saída 6 5 6" xfId="5031"/>
    <cellStyle name="Saída 6 5 6 2" xfId="14185"/>
    <cellStyle name="Saída 6 5 6 3" xfId="21183"/>
    <cellStyle name="Saída 6 5 6 4" xfId="27323"/>
    <cellStyle name="Saída 6 5 6 5" xfId="26793"/>
    <cellStyle name="Saída 6 5 6 6" xfId="32077"/>
    <cellStyle name="Saída 6 5 6 7" xfId="35755"/>
    <cellStyle name="Saída 6 5 6 8" xfId="38666"/>
    <cellStyle name="Saída 6 5 7" xfId="11565"/>
    <cellStyle name="Saída 6 5 8" xfId="18568"/>
    <cellStyle name="Saída 6 5 9" xfId="9640"/>
    <cellStyle name="Saída 6 6" xfId="2613"/>
    <cellStyle name="Saída 6 6 10" xfId="25925"/>
    <cellStyle name="Saída 6 6 11" xfId="31513"/>
    <cellStyle name="Saída 6 6 12" xfId="35217"/>
    <cellStyle name="Saída 6 6 2" xfId="3876"/>
    <cellStyle name="Saída 6 6 2 2" xfId="13030"/>
    <cellStyle name="Saída 6 6 2 3" xfId="20029"/>
    <cellStyle name="Saída 6 6 2 4" xfId="17681"/>
    <cellStyle name="Saída 6 6 2 5" xfId="26604"/>
    <cellStyle name="Saída 6 6 2 6" xfId="21251"/>
    <cellStyle name="Saída 6 6 2 7" xfId="33480"/>
    <cellStyle name="Saída 6 6 2 8" xfId="37149"/>
    <cellStyle name="Saída 6 6 3" xfId="4337"/>
    <cellStyle name="Saída 6 6 3 2" xfId="13491"/>
    <cellStyle name="Saída 6 6 3 3" xfId="20489"/>
    <cellStyle name="Saída 6 6 3 4" xfId="19567"/>
    <cellStyle name="Saída 6 6 3 5" xfId="26689"/>
    <cellStyle name="Saída 6 6 3 6" xfId="22491"/>
    <cellStyle name="Saída 6 6 3 7" xfId="33327"/>
    <cellStyle name="Saída 6 6 3 8" xfId="37002"/>
    <cellStyle name="Saída 6 6 4" xfId="4596"/>
    <cellStyle name="Saída 6 6 4 2" xfId="13750"/>
    <cellStyle name="Saída 6 6 4 3" xfId="20748"/>
    <cellStyle name="Saída 6 6 4 4" xfId="24761"/>
    <cellStyle name="Saída 6 6 4 5" xfId="17383"/>
    <cellStyle name="Saída 6 6 4 6" xfId="19471"/>
    <cellStyle name="Saída 6 6 4 7" xfId="32221"/>
    <cellStyle name="Saída 6 6 4 8" xfId="35896"/>
    <cellStyle name="Saída 6 6 5" xfId="4845"/>
    <cellStyle name="Saída 6 6 5 2" xfId="13999"/>
    <cellStyle name="Saída 6 6 5 3" xfId="20997"/>
    <cellStyle name="Saída 6 6 5 4" xfId="24260"/>
    <cellStyle name="Saída 6 6 5 5" xfId="26767"/>
    <cellStyle name="Saída 6 6 5 6" xfId="23080"/>
    <cellStyle name="Saída 6 6 5 7" xfId="17108"/>
    <cellStyle name="Saída 6 6 5 8" xfId="25749"/>
    <cellStyle name="Saída 6 6 6" xfId="11767"/>
    <cellStyle name="Saída 6 6 7" xfId="18770"/>
    <cellStyle name="Saída 6 6 8" xfId="22537"/>
    <cellStyle name="Saída 6 6 9" xfId="17599"/>
    <cellStyle name="Saída 6 7" xfId="3178"/>
    <cellStyle name="Saída 6 7 2" xfId="12332"/>
    <cellStyle name="Saída 6 7 3" xfId="19335"/>
    <cellStyle name="Saída 6 7 4" xfId="9595"/>
    <cellStyle name="Saída 6 7 5" xfId="9539"/>
    <cellStyle name="Saída 6 7 6" xfId="17954"/>
    <cellStyle name="Saída 6 7 7" xfId="33728"/>
    <cellStyle name="Saída 6 7 8" xfId="37290"/>
    <cellStyle name="Saída 6 8" xfId="3719"/>
    <cellStyle name="Saída 6 8 2" xfId="12873"/>
    <cellStyle name="Saída 6 8 3" xfId="19872"/>
    <cellStyle name="Saída 6 8 4" xfId="27970"/>
    <cellStyle name="Saída 6 8 5" xfId="26569"/>
    <cellStyle name="Saída 6 8 6" xfId="29534"/>
    <cellStyle name="Saída 6 8 7" xfId="25292"/>
    <cellStyle name="Saída 6 8 8" xfId="33658"/>
    <cellStyle name="Saída 6 9" xfId="4262"/>
    <cellStyle name="Saída 6 9 2" xfId="13416"/>
    <cellStyle name="Saída 6 9 3" xfId="20414"/>
    <cellStyle name="Saída 6 9 4" xfId="22625"/>
    <cellStyle name="Saída 6 9 5" xfId="28840"/>
    <cellStyle name="Saída 6 9 6" xfId="10171"/>
    <cellStyle name="Saída 6 9 7" xfId="31702"/>
    <cellStyle name="Saída 6 9 8" xfId="35382"/>
    <cellStyle name="Saída 7" xfId="9148"/>
    <cellStyle name="Saída 7 2" xfId="18279"/>
    <cellStyle name="Saída 7 3" xfId="25265"/>
    <cellStyle name="Saída 7 4" xfId="17318"/>
    <cellStyle name="Saída 7 5" xfId="35569"/>
    <cellStyle name="Saída 7 6" xfId="38483"/>
    <cellStyle name="Saída 8" xfId="9149"/>
    <cellStyle name="Saída 8 2" xfId="18280"/>
    <cellStyle name="Saída 8 3" xfId="25266"/>
    <cellStyle name="Saída 8 4" xfId="17317"/>
    <cellStyle name="Saída 8 5" xfId="35570"/>
    <cellStyle name="Saída 8 6" xfId="38484"/>
    <cellStyle name="Saída 9" xfId="9150"/>
    <cellStyle name="Saída 9 2" xfId="18281"/>
    <cellStyle name="Saída 9 3" xfId="25267"/>
    <cellStyle name="Saída 9 4" xfId="25486"/>
    <cellStyle name="Saída 9 5" xfId="35571"/>
    <cellStyle name="Saída 9 6" xfId="38485"/>
    <cellStyle name="Separador de milhares 10" xfId="867"/>
    <cellStyle name="Separador de milhares 2" xfId="151"/>
    <cellStyle name="Separador de milhares 2 10" xfId="868"/>
    <cellStyle name="Separador de milhares 2 10 2" xfId="869"/>
    <cellStyle name="Separador de milhares 2 10 3" xfId="870"/>
    <cellStyle name="Separador de milhares 2 10 4" xfId="871"/>
    <cellStyle name="Separador de milhares 2 11" xfId="872"/>
    <cellStyle name="Separador de milhares 2 11 2" xfId="873"/>
    <cellStyle name="Separador de milhares 2 11 2 2" xfId="8052"/>
    <cellStyle name="Separador de milhares 2 11 3" xfId="874"/>
    <cellStyle name="Separador de milhares 2 11 3 2" xfId="8053"/>
    <cellStyle name="Separador de milhares 2 11 4" xfId="8051"/>
    <cellStyle name="Separador de milhares 2 12" xfId="875"/>
    <cellStyle name="Separador de milhares 2 12 2" xfId="876"/>
    <cellStyle name="Separador de milhares 2 12 2 2" xfId="8055"/>
    <cellStyle name="Separador de milhares 2 12 3" xfId="877"/>
    <cellStyle name="Separador de milhares 2 12 3 2" xfId="8056"/>
    <cellStyle name="Separador de milhares 2 12 4" xfId="8054"/>
    <cellStyle name="Separador de milhares 2 13" xfId="878"/>
    <cellStyle name="Separador de milhares 2 13 2" xfId="879"/>
    <cellStyle name="Separador de milhares 2 13 2 2" xfId="8058"/>
    <cellStyle name="Separador de milhares 2 13 3" xfId="880"/>
    <cellStyle name="Separador de milhares 2 13 3 2" xfId="8059"/>
    <cellStyle name="Separador de milhares 2 13 4" xfId="8057"/>
    <cellStyle name="Separador de milhares 2 14" xfId="881"/>
    <cellStyle name="Separador de milhares 2 14 2" xfId="8060"/>
    <cellStyle name="Separador de milhares 2 15" xfId="882"/>
    <cellStyle name="Separador de milhares 2 15 2" xfId="8061"/>
    <cellStyle name="Separador de milhares 2 16" xfId="883"/>
    <cellStyle name="Separador de milhares 2 16 2" xfId="8062"/>
    <cellStyle name="Separador de milhares 2 2" xfId="152"/>
    <cellStyle name="Separador de milhares 2 2 2" xfId="884"/>
    <cellStyle name="Separador de milhares 2 2 2 2" xfId="885"/>
    <cellStyle name="Separador de milhares 2 2 2 2 2" xfId="8065"/>
    <cellStyle name="Separador de milhares 2 2 2 3" xfId="8064"/>
    <cellStyle name="Separador de milhares 2 2 3" xfId="886"/>
    <cellStyle name="Separador de milhares 2 2 3 2" xfId="8066"/>
    <cellStyle name="Separador de milhares 2 2 4" xfId="887"/>
    <cellStyle name="Separador de milhares 2 2 4 2" xfId="8067"/>
    <cellStyle name="Separador de milhares 2 2 5" xfId="888"/>
    <cellStyle name="Separador de milhares 2 2 5 2" xfId="8068"/>
    <cellStyle name="Separador de milhares 2 2 6" xfId="889"/>
    <cellStyle name="Separador de milhares 2 2 6 2" xfId="8069"/>
    <cellStyle name="Separador de milhares 2 2 7" xfId="890"/>
    <cellStyle name="Separador de milhares 2 2 7 2" xfId="8070"/>
    <cellStyle name="Separador de milhares 2 2 8" xfId="8063"/>
    <cellStyle name="Separador de milhares 2 3" xfId="153"/>
    <cellStyle name="Separador de milhares 2 3 2" xfId="891"/>
    <cellStyle name="Separador de milhares 2 3 2 2" xfId="892"/>
    <cellStyle name="Separador de milhares 2 3 2 2 2" xfId="8073"/>
    <cellStyle name="Separador de milhares 2 3 2 3" xfId="8072"/>
    <cellStyle name="Separador de milhares 2 3 3" xfId="893"/>
    <cellStyle name="Separador de milhares 2 3 3 2" xfId="8074"/>
    <cellStyle name="Separador de milhares 2 3 4" xfId="894"/>
    <cellStyle name="Separador de milhares 2 3 4 2" xfId="8075"/>
    <cellStyle name="Separador de milhares 2 3 5" xfId="895"/>
    <cellStyle name="Separador de milhares 2 3 5 2" xfId="8076"/>
    <cellStyle name="Separador de milhares 2 3 6" xfId="896"/>
    <cellStyle name="Separador de milhares 2 3 6 2" xfId="8077"/>
    <cellStyle name="Separador de milhares 2 3 7" xfId="897"/>
    <cellStyle name="Separador de milhares 2 3 7 2" xfId="8078"/>
    <cellStyle name="Separador de milhares 2 3 8" xfId="8071"/>
    <cellStyle name="Separador de milhares 2 4" xfId="154"/>
    <cellStyle name="Separador de milhares 2 4 2" xfId="898"/>
    <cellStyle name="Separador de milhares 2 4 2 2" xfId="8080"/>
    <cellStyle name="Separador de milhares 2 4 3" xfId="899"/>
    <cellStyle name="Separador de milhares 2 4 3 2" xfId="8081"/>
    <cellStyle name="Separador de milhares 2 4 4" xfId="900"/>
    <cellStyle name="Separador de milhares 2 4 4 2" xfId="8082"/>
    <cellStyle name="Separador de milhares 2 4 5" xfId="8079"/>
    <cellStyle name="Separador de milhares 2 5" xfId="155"/>
    <cellStyle name="Separador de milhares 2 5 2" xfId="156"/>
    <cellStyle name="Separador de milhares 2 5 2 2" xfId="901"/>
    <cellStyle name="Separador de milhares 2 5 2 2 2" xfId="8085"/>
    <cellStyle name="Separador de milhares 2 5 2 3" xfId="902"/>
    <cellStyle name="Separador de milhares 2 5 2 3 2" xfId="8086"/>
    <cellStyle name="Separador de milhares 2 5 2 4" xfId="8084"/>
    <cellStyle name="Separador de milhares 2 5 3" xfId="903"/>
    <cellStyle name="Separador de milhares 2 5 3 2" xfId="8087"/>
    <cellStyle name="Separador de milhares 2 5 4" xfId="904"/>
    <cellStyle name="Separador de milhares 2 5 4 2" xfId="8088"/>
    <cellStyle name="Separador de milhares 2 5 5" xfId="905"/>
    <cellStyle name="Separador de milhares 2 5 5 2" xfId="8089"/>
    <cellStyle name="Separador de milhares 2 5 6" xfId="906"/>
    <cellStyle name="Separador de milhares 2 5 6 2" xfId="8090"/>
    <cellStyle name="Separador de milhares 2 5 7" xfId="8083"/>
    <cellStyle name="Separador de milhares 2 6" xfId="157"/>
    <cellStyle name="Separador de milhares 2 6 2" xfId="907"/>
    <cellStyle name="Separador de milhares 2 6 2 2" xfId="8092"/>
    <cellStyle name="Separador de milhares 2 6 3" xfId="908"/>
    <cellStyle name="Separador de milhares 2 6 3 2" xfId="8093"/>
    <cellStyle name="Separador de milhares 2 6 4" xfId="909"/>
    <cellStyle name="Separador de milhares 2 6 4 2" xfId="8094"/>
    <cellStyle name="Separador de milhares 2 6 5" xfId="8091"/>
    <cellStyle name="Separador de milhares 2 7" xfId="158"/>
    <cellStyle name="Separador de milhares 2 7 2" xfId="910"/>
    <cellStyle name="Separador de milhares 2 7 2 2" xfId="8096"/>
    <cellStyle name="Separador de milhares 2 7 3" xfId="911"/>
    <cellStyle name="Separador de milhares 2 7 3 2" xfId="8097"/>
    <cellStyle name="Separador de milhares 2 7 4" xfId="912"/>
    <cellStyle name="Separador de milhares 2 7 4 2" xfId="8098"/>
    <cellStyle name="Separador de milhares 2 7 5" xfId="8095"/>
    <cellStyle name="Separador de milhares 2 8" xfId="159"/>
    <cellStyle name="Separador de milhares 2 8 2" xfId="913"/>
    <cellStyle name="Separador de milhares 2 8 2 2" xfId="8100"/>
    <cellStyle name="Separador de milhares 2 8 3" xfId="914"/>
    <cellStyle name="Separador de milhares 2 8 3 2" xfId="8101"/>
    <cellStyle name="Separador de milhares 2 8 4" xfId="915"/>
    <cellStyle name="Separador de milhares 2 8 4 2" xfId="8102"/>
    <cellStyle name="Separador de milhares 2 8 5" xfId="8099"/>
    <cellStyle name="Separador de milhares 2 9" xfId="160"/>
    <cellStyle name="Separador de milhares 2 9 2" xfId="916"/>
    <cellStyle name="Separador de milhares 2 9 2 2" xfId="8104"/>
    <cellStyle name="Separador de milhares 2 9 3" xfId="917"/>
    <cellStyle name="Separador de milhares 2 9 3 2" xfId="8105"/>
    <cellStyle name="Separador de milhares 2 9 4" xfId="918"/>
    <cellStyle name="Separador de milhares 2 9 4 2" xfId="8106"/>
    <cellStyle name="Separador de milhares 2 9 5" xfId="8103"/>
    <cellStyle name="Separador de milhares 3" xfId="161"/>
    <cellStyle name="Separador de milhares 3 10" xfId="919"/>
    <cellStyle name="Separador de milhares 3 10 2" xfId="8108"/>
    <cellStyle name="Separador de milhares 3 11" xfId="920"/>
    <cellStyle name="Separador de milhares 3 11 2" xfId="8109"/>
    <cellStyle name="Separador de milhares 3 12" xfId="921"/>
    <cellStyle name="Separador de milhares 3 12 2" xfId="8110"/>
    <cellStyle name="Separador de milhares 3 13" xfId="922"/>
    <cellStyle name="Separador de milhares 3 13 2" xfId="8111"/>
    <cellStyle name="Separador de milhares 3 14" xfId="923"/>
    <cellStyle name="Separador de milhares 3 14 2" xfId="8112"/>
    <cellStyle name="Separador de milhares 3 15" xfId="924"/>
    <cellStyle name="Separador de milhares 3 15 2" xfId="8113"/>
    <cellStyle name="Separador de milhares 3 16" xfId="925"/>
    <cellStyle name="Separador de milhares 3 16 2" xfId="8114"/>
    <cellStyle name="Separador de milhares 3 17" xfId="8107"/>
    <cellStyle name="Separador de milhares 3 2" xfId="162"/>
    <cellStyle name="Separador de milhares 3 2 2" xfId="163"/>
    <cellStyle name="Separador de milhares 3 2 2 2" xfId="164"/>
    <cellStyle name="Separador de milhares 3 2 2 2 2" xfId="926"/>
    <cellStyle name="Separador de milhares 3 2 2 2 2 2" xfId="8118"/>
    <cellStyle name="Separador de milhares 3 2 2 2 3" xfId="927"/>
    <cellStyle name="Separador de milhares 3 2 2 2 3 2" xfId="8119"/>
    <cellStyle name="Separador de milhares 3 2 2 2 4" xfId="928"/>
    <cellStyle name="Separador de milhares 3 2 2 2 4 2" xfId="8120"/>
    <cellStyle name="Separador de milhares 3 2 2 2 5" xfId="8117"/>
    <cellStyle name="Separador de milhares 3 2 2 3" xfId="929"/>
    <cellStyle name="Separador de milhares 3 2 2 3 2" xfId="930"/>
    <cellStyle name="Separador de milhares 3 2 2 3 2 2" xfId="8122"/>
    <cellStyle name="Separador de milhares 3 2 2 3 3" xfId="8121"/>
    <cellStyle name="Separador de milhares 3 2 2 4" xfId="931"/>
    <cellStyle name="Separador de milhares 3 2 2 4 2" xfId="8123"/>
    <cellStyle name="Separador de milhares 3 2 2 5" xfId="8116"/>
    <cellStyle name="Separador de milhares 3 2 3" xfId="932"/>
    <cellStyle name="Separador de milhares 3 2 3 2" xfId="8124"/>
    <cellStyle name="Separador de milhares 3 2 4" xfId="933"/>
    <cellStyle name="Separador de milhares 3 2 4 2" xfId="934"/>
    <cellStyle name="Separador de milhares 3 2 4 2 2" xfId="8126"/>
    <cellStyle name="Separador de milhares 3 2 4 3" xfId="8125"/>
    <cellStyle name="Separador de milhares 3 2 5" xfId="935"/>
    <cellStyle name="Separador de milhares 3 2 5 2" xfId="8127"/>
    <cellStyle name="Separador de milhares 3 2 6" xfId="936"/>
    <cellStyle name="Separador de milhares 3 2 6 2" xfId="8128"/>
    <cellStyle name="Separador de milhares 3 2 7" xfId="8115"/>
    <cellStyle name="Separador de milhares 3 3" xfId="937"/>
    <cellStyle name="Separador de milhares 3 3 2" xfId="938"/>
    <cellStyle name="Separador de milhares 3 3 2 2" xfId="8130"/>
    <cellStyle name="Separador de milhares 3 3 3" xfId="939"/>
    <cellStyle name="Separador de milhares 3 3 3 2" xfId="8131"/>
    <cellStyle name="Separador de milhares 3 3 4" xfId="940"/>
    <cellStyle name="Separador de milhares 3 3 4 2" xfId="8132"/>
    <cellStyle name="Separador de milhares 3 3 5" xfId="8129"/>
    <cellStyle name="Separador de milhares 3 4" xfId="941"/>
    <cellStyle name="Separador de milhares 3 4 2" xfId="942"/>
    <cellStyle name="Separador de milhares 3 4 2 2" xfId="8134"/>
    <cellStyle name="Separador de milhares 3 4 3" xfId="943"/>
    <cellStyle name="Separador de milhares 3 4 3 2" xfId="8135"/>
    <cellStyle name="Separador de milhares 3 4 4" xfId="8133"/>
    <cellStyle name="Separador de milhares 3 5" xfId="944"/>
    <cellStyle name="Separador de milhares 3 5 2" xfId="945"/>
    <cellStyle name="Separador de milhares 3 5 2 2" xfId="8137"/>
    <cellStyle name="Separador de milhares 3 5 3" xfId="946"/>
    <cellStyle name="Separador de milhares 3 5 3 2" xfId="8138"/>
    <cellStyle name="Separador de milhares 3 5 4" xfId="8136"/>
    <cellStyle name="Separador de milhares 3 6" xfId="947"/>
    <cellStyle name="Separador de milhares 3 6 2" xfId="948"/>
    <cellStyle name="Separador de milhares 3 6 2 2" xfId="8140"/>
    <cellStyle name="Separador de milhares 3 6 3" xfId="949"/>
    <cellStyle name="Separador de milhares 3 6 3 2" xfId="8141"/>
    <cellStyle name="Separador de milhares 3 6 4" xfId="8139"/>
    <cellStyle name="Separador de milhares 3 7" xfId="950"/>
    <cellStyle name="Separador de milhares 3 7 2" xfId="8142"/>
    <cellStyle name="Separador de milhares 3 8" xfId="951"/>
    <cellStyle name="Separador de milhares 3 8 2" xfId="8143"/>
    <cellStyle name="Separador de milhares 3 9" xfId="952"/>
    <cellStyle name="Separador de milhares 3 9 2" xfId="8144"/>
    <cellStyle name="Separador de milhares 4" xfId="165"/>
    <cellStyle name="Separador de milhares 4 2" xfId="166"/>
    <cellStyle name="Separador de milhares 4 2 2" xfId="953"/>
    <cellStyle name="Separador de milhares 4 2 2 2" xfId="8147"/>
    <cellStyle name="Separador de milhares 4 2 3" xfId="954"/>
    <cellStyle name="Separador de milhares 4 2 3 2" xfId="8148"/>
    <cellStyle name="Separador de milhares 4 2 4" xfId="8146"/>
    <cellStyle name="Separador de milhares 4 3" xfId="167"/>
    <cellStyle name="Separador de milhares 4 3 2" xfId="955"/>
    <cellStyle name="Separador de milhares 4 3 2 2" xfId="8150"/>
    <cellStyle name="Separador de milhares 4 3 3" xfId="8149"/>
    <cellStyle name="Separador de milhares 4 4" xfId="956"/>
    <cellStyle name="Separador de milhares 4 4 2" xfId="8151"/>
    <cellStyle name="Separador de milhares 4 5" xfId="957"/>
    <cellStyle name="Separador de milhares 4 5 2" xfId="8152"/>
    <cellStyle name="Separador de milhares 4 6" xfId="8145"/>
    <cellStyle name="Separador de milhares 5" xfId="168"/>
    <cellStyle name="Separador de milhares 5 2" xfId="169"/>
    <cellStyle name="Separador de milhares 5 2 2" xfId="958"/>
    <cellStyle name="Separador de milhares 5 2 2 2" xfId="8155"/>
    <cellStyle name="Separador de milhares 5 2 3" xfId="8154"/>
    <cellStyle name="Separador de milhares 5 3" xfId="959"/>
    <cellStyle name="Separador de milhares 5 3 2" xfId="8156"/>
    <cellStyle name="Separador de milhares 5 4" xfId="960"/>
    <cellStyle name="Separador de milhares 5 4 2" xfId="8157"/>
    <cellStyle name="Separador de milhares 5 5" xfId="8153"/>
    <cellStyle name="Separador de milhares 6" xfId="170"/>
    <cellStyle name="Separador de milhares 6 2" xfId="171"/>
    <cellStyle name="Separador de milhares 6 2 10" xfId="1528"/>
    <cellStyle name="Separador de milhares 6 2 10 2" xfId="8160"/>
    <cellStyle name="Separador de milhares 6 2 10 3" xfId="10682"/>
    <cellStyle name="Separador de milhares 6 2 11" xfId="8159"/>
    <cellStyle name="Separador de milhares 6 2 2" xfId="961"/>
    <cellStyle name="Separador de milhares 6 2 2 10" xfId="1529"/>
    <cellStyle name="Separador de milhares 6 2 2 10 2" xfId="8162"/>
    <cellStyle name="Separador de milhares 6 2 2 10 3" xfId="10683"/>
    <cellStyle name="Separador de milhares 6 2 2 11" xfId="8161"/>
    <cellStyle name="Separador de milhares 6 2 2 12" xfId="10115"/>
    <cellStyle name="Separador de milhares 6 2 2 2" xfId="962"/>
    <cellStyle name="Separador de milhares 6 2 2 2 10" xfId="10116"/>
    <cellStyle name="Separador de milhares 6 2 2 2 2" xfId="963"/>
    <cellStyle name="Separador de milhares 6 2 2 2 2 2" xfId="964"/>
    <cellStyle name="Separador de milhares 6 2 2 2 2 2 2" xfId="2099"/>
    <cellStyle name="Separador de milhares 6 2 2 2 2 2 2 2" xfId="8166"/>
    <cellStyle name="Separador de milhares 6 2 2 2 2 2 2 3" xfId="11253"/>
    <cellStyle name="Separador de milhares 6 2 2 2 2 2 3" xfId="3575"/>
    <cellStyle name="Separador de milhares 6 2 2 2 2 2 3 2" xfId="8167"/>
    <cellStyle name="Separador de milhares 6 2 2 2 2 2 3 3" xfId="12729"/>
    <cellStyle name="Separador de milhares 6 2 2 2 2 2 4" xfId="1532"/>
    <cellStyle name="Separador de milhares 6 2 2 2 2 2 4 2" xfId="8168"/>
    <cellStyle name="Separador de milhares 6 2 2 2 2 2 4 3" xfId="10686"/>
    <cellStyle name="Separador de milhares 6 2 2 2 2 2 5" xfId="8165"/>
    <cellStyle name="Separador de milhares 6 2 2 2 2 2 6" xfId="10118"/>
    <cellStyle name="Separador de milhares 6 2 2 2 2 3" xfId="2098"/>
    <cellStyle name="Separador de milhares 6 2 2 2 2 3 2" xfId="8169"/>
    <cellStyle name="Separador de milhares 6 2 2 2 2 3 3" xfId="11252"/>
    <cellStyle name="Separador de milhares 6 2 2 2 2 4" xfId="3574"/>
    <cellStyle name="Separador de milhares 6 2 2 2 2 4 2" xfId="8170"/>
    <cellStyle name="Separador de milhares 6 2 2 2 2 4 3" xfId="12728"/>
    <cellStyle name="Separador de milhares 6 2 2 2 2 5" xfId="1531"/>
    <cellStyle name="Separador de milhares 6 2 2 2 2 5 2" xfId="8171"/>
    <cellStyle name="Separador de milhares 6 2 2 2 2 5 3" xfId="10685"/>
    <cellStyle name="Separador de milhares 6 2 2 2 2 6" xfId="8164"/>
    <cellStyle name="Separador de milhares 6 2 2 2 2 7" xfId="10117"/>
    <cellStyle name="Separador de milhares 6 2 2 2 3" xfId="965"/>
    <cellStyle name="Separador de milhares 6 2 2 2 3 2" xfId="2100"/>
    <cellStyle name="Separador de milhares 6 2 2 2 3 2 2" xfId="8173"/>
    <cellStyle name="Separador de milhares 6 2 2 2 3 2 3" xfId="11254"/>
    <cellStyle name="Separador de milhares 6 2 2 2 3 3" xfId="3576"/>
    <cellStyle name="Separador de milhares 6 2 2 2 3 3 2" xfId="8174"/>
    <cellStyle name="Separador de milhares 6 2 2 2 3 3 3" xfId="12730"/>
    <cellStyle name="Separador de milhares 6 2 2 2 3 4" xfId="1533"/>
    <cellStyle name="Separador de milhares 6 2 2 2 3 4 2" xfId="8175"/>
    <cellStyle name="Separador de milhares 6 2 2 2 3 4 3" xfId="10687"/>
    <cellStyle name="Separador de milhares 6 2 2 2 3 5" xfId="8172"/>
    <cellStyle name="Separador de milhares 6 2 2 2 3 6" xfId="10119"/>
    <cellStyle name="Separador de milhares 6 2 2 2 4" xfId="966"/>
    <cellStyle name="Separador de milhares 6 2 2 2 4 2" xfId="8176"/>
    <cellStyle name="Separador de milhares 6 2 2 2 5" xfId="1179"/>
    <cellStyle name="Separador de milhares 6 2 2 2 5 2" xfId="3903"/>
    <cellStyle name="Separador de milhares 6 2 2 2 5 2 2" xfId="8178"/>
    <cellStyle name="Separador de milhares 6 2 2 2 5 2 3" xfId="13057"/>
    <cellStyle name="Separador de milhares 6 2 2 2 5 3" xfId="2209"/>
    <cellStyle name="Separador de milhares 6 2 2 2 5 3 2" xfId="8179"/>
    <cellStyle name="Separador de milhares 6 2 2 2 5 3 3" xfId="11363"/>
    <cellStyle name="Separador de milhares 6 2 2 2 5 4" xfId="8177"/>
    <cellStyle name="Separador de milhares 6 2 2 2 5 5" xfId="10333"/>
    <cellStyle name="Separador de milhares 6 2 2 2 6" xfId="2097"/>
    <cellStyle name="Separador de milhares 6 2 2 2 6 2" xfId="8180"/>
    <cellStyle name="Separador de milhares 6 2 2 2 6 3" xfId="11251"/>
    <cellStyle name="Separador de milhares 6 2 2 2 7" xfId="3221"/>
    <cellStyle name="Separador de milhares 6 2 2 2 7 2" xfId="8181"/>
    <cellStyle name="Separador de milhares 6 2 2 2 7 3" xfId="12375"/>
    <cellStyle name="Separador de milhares 6 2 2 2 8" xfId="1530"/>
    <cellStyle name="Separador de milhares 6 2 2 2 8 2" xfId="8182"/>
    <cellStyle name="Separador de milhares 6 2 2 2 8 3" xfId="10684"/>
    <cellStyle name="Separador de milhares 6 2 2 2 9" xfId="8163"/>
    <cellStyle name="Separador de milhares 6 2 2 3" xfId="967"/>
    <cellStyle name="Separador de milhares 6 2 2 3 2" xfId="968"/>
    <cellStyle name="Separador de milhares 6 2 2 3 2 2" xfId="969"/>
    <cellStyle name="Separador de milhares 6 2 2 3 2 2 2" xfId="2104"/>
    <cellStyle name="Separador de milhares 6 2 2 3 2 2 2 2" xfId="8186"/>
    <cellStyle name="Separador de milhares 6 2 2 3 2 2 2 3" xfId="11258"/>
    <cellStyle name="Separador de milhares 6 2 2 3 2 2 3" xfId="3579"/>
    <cellStyle name="Separador de milhares 6 2 2 3 2 2 3 2" xfId="8187"/>
    <cellStyle name="Separador de milhares 6 2 2 3 2 2 3 3" xfId="12733"/>
    <cellStyle name="Separador de milhares 6 2 2 3 2 2 4" xfId="1536"/>
    <cellStyle name="Separador de milhares 6 2 2 3 2 2 4 2" xfId="8188"/>
    <cellStyle name="Separador de milhares 6 2 2 3 2 2 4 3" xfId="10690"/>
    <cellStyle name="Separador de milhares 6 2 2 3 2 2 5" xfId="8185"/>
    <cellStyle name="Separador de milhares 6 2 2 3 2 2 6" xfId="10123"/>
    <cellStyle name="Separador de milhares 6 2 2 3 2 3" xfId="2103"/>
    <cellStyle name="Separador de milhares 6 2 2 3 2 3 2" xfId="8189"/>
    <cellStyle name="Separador de milhares 6 2 2 3 2 3 3" xfId="11257"/>
    <cellStyle name="Separador de milhares 6 2 2 3 2 4" xfId="3578"/>
    <cellStyle name="Separador de milhares 6 2 2 3 2 4 2" xfId="8190"/>
    <cellStyle name="Separador de milhares 6 2 2 3 2 4 3" xfId="12732"/>
    <cellStyle name="Separador de milhares 6 2 2 3 2 5" xfId="1535"/>
    <cellStyle name="Separador de milhares 6 2 2 3 2 5 2" xfId="8191"/>
    <cellStyle name="Separador de milhares 6 2 2 3 2 5 3" xfId="10689"/>
    <cellStyle name="Separador de milhares 6 2 2 3 2 6" xfId="8184"/>
    <cellStyle name="Separador de milhares 6 2 2 3 2 7" xfId="10122"/>
    <cellStyle name="Separador de milhares 6 2 2 3 3" xfId="970"/>
    <cellStyle name="Separador de milhares 6 2 2 3 3 2" xfId="2105"/>
    <cellStyle name="Separador de milhares 6 2 2 3 3 2 2" xfId="8193"/>
    <cellStyle name="Separador de milhares 6 2 2 3 3 2 3" xfId="11259"/>
    <cellStyle name="Separador de milhares 6 2 2 3 3 3" xfId="3580"/>
    <cellStyle name="Separador de milhares 6 2 2 3 3 3 2" xfId="8194"/>
    <cellStyle name="Separador de milhares 6 2 2 3 3 3 3" xfId="12734"/>
    <cellStyle name="Separador de milhares 6 2 2 3 3 4" xfId="1537"/>
    <cellStyle name="Separador de milhares 6 2 2 3 3 4 2" xfId="8195"/>
    <cellStyle name="Separador de milhares 6 2 2 3 3 4 3" xfId="10691"/>
    <cellStyle name="Separador de milhares 6 2 2 3 3 5" xfId="8192"/>
    <cellStyle name="Separador de milhares 6 2 2 3 3 6" xfId="10124"/>
    <cellStyle name="Separador de milhares 6 2 2 3 4" xfId="2102"/>
    <cellStyle name="Separador de milhares 6 2 2 3 4 2" xfId="8196"/>
    <cellStyle name="Separador de milhares 6 2 2 3 4 3" xfId="11256"/>
    <cellStyle name="Separador de milhares 6 2 2 3 5" xfId="3577"/>
    <cellStyle name="Separador de milhares 6 2 2 3 5 2" xfId="8197"/>
    <cellStyle name="Separador de milhares 6 2 2 3 5 3" xfId="12731"/>
    <cellStyle name="Separador de milhares 6 2 2 3 6" xfId="1534"/>
    <cellStyle name="Separador de milhares 6 2 2 3 6 2" xfId="8198"/>
    <cellStyle name="Separador de milhares 6 2 2 3 6 3" xfId="10688"/>
    <cellStyle name="Separador de milhares 6 2 2 3 7" xfId="8183"/>
    <cellStyle name="Separador de milhares 6 2 2 3 8" xfId="10121"/>
    <cellStyle name="Separador de milhares 6 2 2 4" xfId="971"/>
    <cellStyle name="Separador de milhares 6 2 2 4 2" xfId="972"/>
    <cellStyle name="Separador de milhares 6 2 2 4 2 2" xfId="2107"/>
    <cellStyle name="Separador de milhares 6 2 2 4 2 2 2" xfId="8201"/>
    <cellStyle name="Separador de milhares 6 2 2 4 2 2 3" xfId="11261"/>
    <cellStyle name="Separador de milhares 6 2 2 4 2 3" xfId="3582"/>
    <cellStyle name="Separador de milhares 6 2 2 4 2 3 2" xfId="8202"/>
    <cellStyle name="Separador de milhares 6 2 2 4 2 3 3" xfId="12736"/>
    <cellStyle name="Separador de milhares 6 2 2 4 2 4" xfId="1539"/>
    <cellStyle name="Separador de milhares 6 2 2 4 2 4 2" xfId="8203"/>
    <cellStyle name="Separador de milhares 6 2 2 4 2 4 3" xfId="10693"/>
    <cellStyle name="Separador de milhares 6 2 2 4 2 5" xfId="8200"/>
    <cellStyle name="Separador de milhares 6 2 2 4 2 6" xfId="10126"/>
    <cellStyle name="Separador de milhares 6 2 2 4 3" xfId="2106"/>
    <cellStyle name="Separador de milhares 6 2 2 4 3 2" xfId="8204"/>
    <cellStyle name="Separador de milhares 6 2 2 4 3 3" xfId="11260"/>
    <cellStyle name="Separador de milhares 6 2 2 4 4" xfId="3581"/>
    <cellStyle name="Separador de milhares 6 2 2 4 4 2" xfId="8205"/>
    <cellStyle name="Separador de milhares 6 2 2 4 4 3" xfId="12735"/>
    <cellStyle name="Separador de milhares 6 2 2 4 5" xfId="1538"/>
    <cellStyle name="Separador de milhares 6 2 2 4 5 2" xfId="8206"/>
    <cellStyle name="Separador de milhares 6 2 2 4 5 3" xfId="10692"/>
    <cellStyle name="Separador de milhares 6 2 2 4 6" xfId="8199"/>
    <cellStyle name="Separador de milhares 6 2 2 4 7" xfId="10125"/>
    <cellStyle name="Separador de milhares 6 2 2 5" xfId="973"/>
    <cellStyle name="Separador de milhares 6 2 2 5 2" xfId="2108"/>
    <cellStyle name="Separador de milhares 6 2 2 5 2 2" xfId="8208"/>
    <cellStyle name="Separador de milhares 6 2 2 5 2 3" xfId="11262"/>
    <cellStyle name="Separador de milhares 6 2 2 5 3" xfId="3583"/>
    <cellStyle name="Separador de milhares 6 2 2 5 3 2" xfId="8209"/>
    <cellStyle name="Separador de milhares 6 2 2 5 3 3" xfId="12737"/>
    <cellStyle name="Separador de milhares 6 2 2 5 4" xfId="1540"/>
    <cellStyle name="Separador de milhares 6 2 2 5 4 2" xfId="8210"/>
    <cellStyle name="Separador de milhares 6 2 2 5 4 3" xfId="10694"/>
    <cellStyle name="Separador de milhares 6 2 2 5 5" xfId="8207"/>
    <cellStyle name="Separador de milhares 6 2 2 5 6" xfId="10127"/>
    <cellStyle name="Separador de milhares 6 2 2 6" xfId="974"/>
    <cellStyle name="Separador de milhares 6 2 2 6 2" xfId="8211"/>
    <cellStyle name="Separador de milhares 6 2 2 7" xfId="1180"/>
    <cellStyle name="Separador de milhares 6 2 2 7 2" xfId="3890"/>
    <cellStyle name="Separador de milhares 6 2 2 7 2 2" xfId="8213"/>
    <cellStyle name="Separador de milhares 6 2 2 7 2 3" xfId="13044"/>
    <cellStyle name="Separador de milhares 6 2 2 7 3" xfId="2196"/>
    <cellStyle name="Separador de milhares 6 2 2 7 3 2" xfId="8214"/>
    <cellStyle name="Separador de milhares 6 2 2 7 3 3" xfId="11350"/>
    <cellStyle name="Separador de milhares 6 2 2 7 4" xfId="8212"/>
    <cellStyle name="Separador de milhares 6 2 2 7 5" xfId="10334"/>
    <cellStyle name="Separador de milhares 6 2 2 8" xfId="1706"/>
    <cellStyle name="Separador de milhares 6 2 2 8 2" xfId="8215"/>
    <cellStyle name="Separador de milhares 6 2 2 8 3" xfId="10860"/>
    <cellStyle name="Separador de milhares 6 2 2 9" xfId="3213"/>
    <cellStyle name="Separador de milhares 6 2 2 9 2" xfId="8216"/>
    <cellStyle name="Separador de milhares 6 2 2 9 3" xfId="12367"/>
    <cellStyle name="Separador de milhares 6 2 3" xfId="975"/>
    <cellStyle name="Separador de milhares 6 2 3 2" xfId="976"/>
    <cellStyle name="Separador de milhares 6 2 3 2 2" xfId="977"/>
    <cellStyle name="Separador de milhares 6 2 3 2 2 2" xfId="2112"/>
    <cellStyle name="Separador de milhares 6 2 3 2 2 2 2" xfId="8220"/>
    <cellStyle name="Separador de milhares 6 2 3 2 2 2 3" xfId="11266"/>
    <cellStyle name="Separador de milhares 6 2 3 2 2 3" xfId="3585"/>
    <cellStyle name="Separador de milhares 6 2 3 2 2 3 2" xfId="8221"/>
    <cellStyle name="Separador de milhares 6 2 3 2 2 3 3" xfId="12739"/>
    <cellStyle name="Separador de milhares 6 2 3 2 2 4" xfId="1543"/>
    <cellStyle name="Separador de milhares 6 2 3 2 2 4 2" xfId="8222"/>
    <cellStyle name="Separador de milhares 6 2 3 2 2 4 3" xfId="10697"/>
    <cellStyle name="Separador de milhares 6 2 3 2 2 5" xfId="8219"/>
    <cellStyle name="Separador de milhares 6 2 3 2 2 6" xfId="10131"/>
    <cellStyle name="Separador de milhares 6 2 3 2 3" xfId="2111"/>
    <cellStyle name="Separador de milhares 6 2 3 2 3 2" xfId="8223"/>
    <cellStyle name="Separador de milhares 6 2 3 2 3 3" xfId="11265"/>
    <cellStyle name="Separador de milhares 6 2 3 2 4" xfId="3584"/>
    <cellStyle name="Separador de milhares 6 2 3 2 4 2" xfId="8224"/>
    <cellStyle name="Separador de milhares 6 2 3 2 4 3" xfId="12738"/>
    <cellStyle name="Separador de milhares 6 2 3 2 5" xfId="1542"/>
    <cellStyle name="Separador de milhares 6 2 3 2 5 2" xfId="8225"/>
    <cellStyle name="Separador de milhares 6 2 3 2 5 3" xfId="10696"/>
    <cellStyle name="Separador de milhares 6 2 3 2 6" xfId="8218"/>
    <cellStyle name="Separador de milhares 6 2 3 2 7" xfId="10130"/>
    <cellStyle name="Separador de milhares 6 2 3 3" xfId="978"/>
    <cellStyle name="Separador de milhares 6 2 3 3 2" xfId="2113"/>
    <cellStyle name="Separador de milhares 6 2 3 3 2 2" xfId="8227"/>
    <cellStyle name="Separador de milhares 6 2 3 3 2 3" xfId="11267"/>
    <cellStyle name="Separador de milhares 6 2 3 3 3" xfId="3586"/>
    <cellStyle name="Separador de milhares 6 2 3 3 3 2" xfId="8228"/>
    <cellStyle name="Separador de milhares 6 2 3 3 3 3" xfId="12740"/>
    <cellStyle name="Separador de milhares 6 2 3 3 4" xfId="1544"/>
    <cellStyle name="Separador de milhares 6 2 3 3 4 2" xfId="8229"/>
    <cellStyle name="Separador de milhares 6 2 3 3 4 3" xfId="10698"/>
    <cellStyle name="Separador de milhares 6 2 3 3 5" xfId="8226"/>
    <cellStyle name="Separador de milhares 6 2 3 3 6" xfId="10132"/>
    <cellStyle name="Separador de milhares 6 2 3 4" xfId="1181"/>
    <cellStyle name="Separador de milhares 6 2 3 4 2" xfId="3896"/>
    <cellStyle name="Separador de milhares 6 2 3 4 2 2" xfId="8231"/>
    <cellStyle name="Separador de milhares 6 2 3 4 2 3" xfId="13050"/>
    <cellStyle name="Separador de milhares 6 2 3 4 3" xfId="2202"/>
    <cellStyle name="Separador de milhares 6 2 3 4 3 2" xfId="8232"/>
    <cellStyle name="Separador de milhares 6 2 3 4 3 3" xfId="11356"/>
    <cellStyle name="Separador de milhares 6 2 3 4 4" xfId="8230"/>
    <cellStyle name="Separador de milhares 6 2 3 4 5" xfId="10335"/>
    <cellStyle name="Separador de milhares 6 2 3 5" xfId="2110"/>
    <cellStyle name="Separador de milhares 6 2 3 5 2" xfId="8233"/>
    <cellStyle name="Separador de milhares 6 2 3 5 3" xfId="11264"/>
    <cellStyle name="Separador de milhares 6 2 3 6" xfId="3218"/>
    <cellStyle name="Separador de milhares 6 2 3 6 2" xfId="8234"/>
    <cellStyle name="Separador de milhares 6 2 3 6 3" xfId="12372"/>
    <cellStyle name="Separador de milhares 6 2 3 7" xfId="1541"/>
    <cellStyle name="Separador de milhares 6 2 3 7 2" xfId="8235"/>
    <cellStyle name="Separador de milhares 6 2 3 7 3" xfId="10695"/>
    <cellStyle name="Separador de milhares 6 2 3 8" xfId="8217"/>
    <cellStyle name="Separador de milhares 6 2 3 9" xfId="10129"/>
    <cellStyle name="Separador de milhares 6 2 4" xfId="979"/>
    <cellStyle name="Separador de milhares 6 2 4 2" xfId="1182"/>
    <cellStyle name="Separador de milhares 6 2 4 2 2" xfId="3911"/>
    <cellStyle name="Separador de milhares 6 2 4 2 2 2" xfId="8238"/>
    <cellStyle name="Separador de milhares 6 2 4 2 2 3" xfId="13065"/>
    <cellStyle name="Separador de milhares 6 2 4 2 3" xfId="2217"/>
    <cellStyle name="Separador de milhares 6 2 4 2 3 2" xfId="8239"/>
    <cellStyle name="Separador de milhares 6 2 4 2 3 3" xfId="11371"/>
    <cellStyle name="Separador de milhares 6 2 4 2 4" xfId="8237"/>
    <cellStyle name="Separador de milhares 6 2 4 2 5" xfId="10336"/>
    <cellStyle name="Separador de milhares 6 2 4 3" xfId="2114"/>
    <cellStyle name="Separador de milhares 6 2 4 3 2" xfId="8240"/>
    <cellStyle name="Separador de milhares 6 2 4 4" xfId="1614"/>
    <cellStyle name="Separador de milhares 6 2 4 4 2" xfId="8241"/>
    <cellStyle name="Separador de milhares 6 2 4 4 3" xfId="10768"/>
    <cellStyle name="Separador de milhares 6 2 4 5" xfId="8236"/>
    <cellStyle name="Separador de milhares 6 2 5" xfId="1132"/>
    <cellStyle name="Separador de milhares 6 2 5 2" xfId="8242"/>
    <cellStyle name="Separador de milhares 6 2 6" xfId="1183"/>
    <cellStyle name="Separador de milhares 6 2 6 2" xfId="3877"/>
    <cellStyle name="Separador de milhares 6 2 6 2 2" xfId="8244"/>
    <cellStyle name="Separador de milhares 6 2 6 2 3" xfId="13031"/>
    <cellStyle name="Separador de milhares 6 2 6 3" xfId="2183"/>
    <cellStyle name="Separador de milhares 6 2 6 3 2" xfId="8245"/>
    <cellStyle name="Separador de milhares 6 2 6 3 3" xfId="11337"/>
    <cellStyle name="Separador de milhares 6 2 6 4" xfId="8243"/>
    <cellStyle name="Separador de milhares 6 2 6 5" xfId="10337"/>
    <cellStyle name="Separador de milhares 6 2 7" xfId="1184"/>
    <cellStyle name="Separador de milhares 6 2 7 2" xfId="3883"/>
    <cellStyle name="Separador de milhares 6 2 7 2 2" xfId="8247"/>
    <cellStyle name="Separador de milhares 6 2 7 2 3" xfId="13037"/>
    <cellStyle name="Separador de milhares 6 2 7 3" xfId="2189"/>
    <cellStyle name="Separador de milhares 6 2 7 3 2" xfId="8248"/>
    <cellStyle name="Separador de milhares 6 2 7 3 3" xfId="11343"/>
    <cellStyle name="Separador de milhares 6 2 7 4" xfId="8246"/>
    <cellStyle name="Separador de milhares 6 2 7 5" xfId="10338"/>
    <cellStyle name="Separador de milhares 6 2 8" xfId="1693"/>
    <cellStyle name="Separador de milhares 6 2 8 2" xfId="3670"/>
    <cellStyle name="Separador de milhares 6 2 8 2 2" xfId="8250"/>
    <cellStyle name="Separador de milhares 6 2 8 2 3" xfId="12824"/>
    <cellStyle name="Separador de milhares 6 2 8 3" xfId="8249"/>
    <cellStyle name="Separador de milhares 6 2 8 4" xfId="10847"/>
    <cellStyle name="Separador de milhares 6 2 9" xfId="3206"/>
    <cellStyle name="Separador de milhares 6 2 9 2" xfId="8251"/>
    <cellStyle name="Separador de milhares 6 2 9 3" xfId="12360"/>
    <cellStyle name="Separador de milhares 6 3" xfId="980"/>
    <cellStyle name="Separador de milhares 6 3 2" xfId="8252"/>
    <cellStyle name="Separador de milhares 6 4" xfId="981"/>
    <cellStyle name="Separador de milhares 6 4 2" xfId="8253"/>
    <cellStyle name="Separador de milhares 6 5" xfId="8158"/>
    <cellStyle name="Separador de milhares 7" xfId="172"/>
    <cellStyle name="Separador de milhares 7 2" xfId="982"/>
    <cellStyle name="Separador de milhares 7 2 2" xfId="8255"/>
    <cellStyle name="Separador de milhares 7 3" xfId="983"/>
    <cellStyle name="Separador de milhares 7 3 2" xfId="8256"/>
    <cellStyle name="Separador de milhares 7 4" xfId="984"/>
    <cellStyle name="Separador de milhares 7 4 2" xfId="8257"/>
    <cellStyle name="Separador de milhares 7 5" xfId="8254"/>
    <cellStyle name="Separador de milhares 8" xfId="173"/>
    <cellStyle name="Separador de milhares 8 10" xfId="174"/>
    <cellStyle name="Separador de milhares 8 10 2" xfId="985"/>
    <cellStyle name="Separador de milhares 8 10 2 2" xfId="8260"/>
    <cellStyle name="Separador de milhares 8 10 3" xfId="8259"/>
    <cellStyle name="Separador de milhares 8 11" xfId="175"/>
    <cellStyle name="Separador de milhares 8 11 2" xfId="986"/>
    <cellStyle name="Separador de milhares 8 11 2 2" xfId="8262"/>
    <cellStyle name="Separador de milhares 8 11 3" xfId="8261"/>
    <cellStyle name="Separador de milhares 8 12" xfId="176"/>
    <cellStyle name="Separador de milhares 8 12 2" xfId="987"/>
    <cellStyle name="Separador de milhares 8 12 2 2" xfId="8264"/>
    <cellStyle name="Separador de milhares 8 12 3" xfId="8263"/>
    <cellStyle name="Separador de milhares 8 13" xfId="177"/>
    <cellStyle name="Separador de milhares 8 13 2" xfId="988"/>
    <cellStyle name="Separador de milhares 8 13 2 2" xfId="8266"/>
    <cellStyle name="Separador de milhares 8 13 3" xfId="8265"/>
    <cellStyle name="Separador de milhares 8 14" xfId="178"/>
    <cellStyle name="Separador de milhares 8 14 2" xfId="989"/>
    <cellStyle name="Separador de milhares 8 14 2 2" xfId="8268"/>
    <cellStyle name="Separador de milhares 8 14 3" xfId="8267"/>
    <cellStyle name="Separador de milhares 8 15" xfId="179"/>
    <cellStyle name="Separador de milhares 8 15 2" xfId="990"/>
    <cellStyle name="Separador de milhares 8 15 2 2" xfId="8270"/>
    <cellStyle name="Separador de milhares 8 15 3" xfId="8269"/>
    <cellStyle name="Separador de milhares 8 16" xfId="180"/>
    <cellStyle name="Separador de milhares 8 16 2" xfId="991"/>
    <cellStyle name="Separador de milhares 8 16 2 2" xfId="8272"/>
    <cellStyle name="Separador de milhares 8 16 3" xfId="8271"/>
    <cellStyle name="Separador de milhares 8 17" xfId="181"/>
    <cellStyle name="Separador de milhares 8 17 2" xfId="992"/>
    <cellStyle name="Separador de milhares 8 17 2 2" xfId="993"/>
    <cellStyle name="Separador de milhares 8 17 2 2 2" xfId="8275"/>
    <cellStyle name="Separador de milhares 8 17 2 3" xfId="8274"/>
    <cellStyle name="Separador de milhares 8 17 3" xfId="994"/>
    <cellStyle name="Separador de milhares 8 17 3 2" xfId="8276"/>
    <cellStyle name="Separador de milhares 8 17 4" xfId="8273"/>
    <cellStyle name="Separador de milhares 8 18" xfId="182"/>
    <cellStyle name="Separador de milhares 8 18 2" xfId="995"/>
    <cellStyle name="Separador de milhares 8 18 2 2" xfId="8278"/>
    <cellStyle name="Separador de milhares 8 18 3" xfId="8277"/>
    <cellStyle name="Separador de milhares 8 19" xfId="183"/>
    <cellStyle name="Separador de milhares 8 19 2" xfId="996"/>
    <cellStyle name="Separador de milhares 8 19 2 2" xfId="8280"/>
    <cellStyle name="Separador de milhares 8 19 3" xfId="8279"/>
    <cellStyle name="Separador de milhares 8 2" xfId="184"/>
    <cellStyle name="Separador de milhares 8 2 2" xfId="997"/>
    <cellStyle name="Separador de milhares 8 2 2 2" xfId="998"/>
    <cellStyle name="Separador de milhares 8 2 2 2 2" xfId="8283"/>
    <cellStyle name="Separador de milhares 8 2 2 3" xfId="999"/>
    <cellStyle name="Separador de milhares 8 2 2 3 2" xfId="8284"/>
    <cellStyle name="Separador de milhares 8 2 2 4" xfId="8282"/>
    <cellStyle name="Separador de milhares 8 2 3" xfId="1000"/>
    <cellStyle name="Separador de milhares 8 2 3 2" xfId="8285"/>
    <cellStyle name="Separador de milhares 8 2 4" xfId="1001"/>
    <cellStyle name="Separador de milhares 8 2 4 2" xfId="8286"/>
    <cellStyle name="Separador de milhares 8 2 5" xfId="8281"/>
    <cellStyle name="Separador de milhares 8 20" xfId="185"/>
    <cellStyle name="Separador de milhares 8 20 2" xfId="1002"/>
    <cellStyle name="Separador de milhares 8 20 2 2" xfId="8288"/>
    <cellStyle name="Separador de milhares 8 20 3" xfId="8287"/>
    <cellStyle name="Separador de milhares 8 21" xfId="186"/>
    <cellStyle name="Separador de milhares 8 21 2" xfId="1003"/>
    <cellStyle name="Separador de milhares 8 21 2 2" xfId="8290"/>
    <cellStyle name="Separador de milhares 8 21 3" xfId="8289"/>
    <cellStyle name="Separador de milhares 8 22" xfId="187"/>
    <cellStyle name="Separador de milhares 8 22 2" xfId="1004"/>
    <cellStyle name="Separador de milhares 8 22 2 2" xfId="8292"/>
    <cellStyle name="Separador de milhares 8 22 3" xfId="8291"/>
    <cellStyle name="Separador de milhares 8 23" xfId="188"/>
    <cellStyle name="Separador de milhares 8 23 2" xfId="1005"/>
    <cellStyle name="Separador de milhares 8 23 2 2" xfId="8294"/>
    <cellStyle name="Separador de milhares 8 23 3" xfId="8293"/>
    <cellStyle name="Separador de milhares 8 24" xfId="1006"/>
    <cellStyle name="Separador de milhares 8 24 2" xfId="1007"/>
    <cellStyle name="Separador de milhares 8 24 2 2" xfId="8296"/>
    <cellStyle name="Separador de milhares 8 24 3" xfId="8295"/>
    <cellStyle name="Separador de milhares 8 25" xfId="1008"/>
    <cellStyle name="Separador de milhares 8 25 2" xfId="8297"/>
    <cellStyle name="Separador de milhares 8 26" xfId="8258"/>
    <cellStyle name="Separador de milhares 8 3" xfId="189"/>
    <cellStyle name="Separador de milhares 8 3 2" xfId="1009"/>
    <cellStyle name="Separador de milhares 8 3 2 2" xfId="1010"/>
    <cellStyle name="Separador de milhares 8 3 2 2 2" xfId="8300"/>
    <cellStyle name="Separador de milhares 8 3 2 3" xfId="1011"/>
    <cellStyle name="Separador de milhares 8 3 2 3 2" xfId="8301"/>
    <cellStyle name="Separador de milhares 8 3 2 4" xfId="8299"/>
    <cellStyle name="Separador de milhares 8 3 3" xfId="1012"/>
    <cellStyle name="Separador de milhares 8 3 3 2" xfId="8302"/>
    <cellStyle name="Separador de milhares 8 3 4" xfId="1013"/>
    <cellStyle name="Separador de milhares 8 3 4 2" xfId="8303"/>
    <cellStyle name="Separador de milhares 8 3 5" xfId="8298"/>
    <cellStyle name="Separador de milhares 8 4" xfId="190"/>
    <cellStyle name="Separador de milhares 8 4 2" xfId="1014"/>
    <cellStyle name="Separador de milhares 8 4 2 2" xfId="8305"/>
    <cellStyle name="Separador de milhares 8 4 3" xfId="8304"/>
    <cellStyle name="Separador de milhares 8 5" xfId="191"/>
    <cellStyle name="Separador de milhares 8 5 2" xfId="1015"/>
    <cellStyle name="Separador de milhares 8 5 2 2" xfId="8307"/>
    <cellStyle name="Separador de milhares 8 5 3" xfId="8306"/>
    <cellStyle name="Separador de milhares 8 6" xfId="192"/>
    <cellStyle name="Separador de milhares 8 6 2" xfId="1016"/>
    <cellStyle name="Separador de milhares 8 6 2 2" xfId="8309"/>
    <cellStyle name="Separador de milhares 8 6 3" xfId="8308"/>
    <cellStyle name="Separador de milhares 8 7" xfId="193"/>
    <cellStyle name="Separador de milhares 8 7 2" xfId="1017"/>
    <cellStyle name="Separador de milhares 8 7 2 2" xfId="8311"/>
    <cellStyle name="Separador de milhares 8 7 3" xfId="8310"/>
    <cellStyle name="Separador de milhares 8 8" xfId="194"/>
    <cellStyle name="Separador de milhares 8 8 2" xfId="1018"/>
    <cellStyle name="Separador de milhares 8 8 2 2" xfId="8313"/>
    <cellStyle name="Separador de milhares 8 8 3" xfId="8312"/>
    <cellStyle name="Separador de milhares 8 9" xfId="195"/>
    <cellStyle name="Separador de milhares 8 9 2" xfId="1019"/>
    <cellStyle name="Separador de milhares 8 9 2 2" xfId="8315"/>
    <cellStyle name="Separador de milhares 8 9 3" xfId="8314"/>
    <cellStyle name="Separador de milhares 9" xfId="1020"/>
    <cellStyle name="Separador de milhares 9 2" xfId="1021"/>
    <cellStyle name="Separador de milhares 9 2 2" xfId="8317"/>
    <cellStyle name="Separador de milhares 9 3" xfId="1022"/>
    <cellStyle name="Separador de milhares 9 3 2" xfId="8318"/>
    <cellStyle name="Separador de milhares 9 4" xfId="1023"/>
    <cellStyle name="Separador de milhares 9 4 2" xfId="8319"/>
    <cellStyle name="Separador de milhares 9 5" xfId="8316"/>
    <cellStyle name="TableStyleLight1" xfId="9151"/>
    <cellStyle name="Texto de Aviso 2" xfId="196"/>
    <cellStyle name="Texto de Aviso 2 2" xfId="8320"/>
    <cellStyle name="Texto Explicativo 2" xfId="197"/>
    <cellStyle name="Texto Explicativo 2 2" xfId="8321"/>
    <cellStyle name="Texto Explicativo 3" xfId="198"/>
    <cellStyle name="Texto Explicativo 3 2" xfId="1545"/>
    <cellStyle name="Texto Explicativo 3 2 2" xfId="8323"/>
    <cellStyle name="Texto Explicativo 3 3" xfId="8322"/>
    <cellStyle name="Título 1 1" xfId="199"/>
    <cellStyle name="Título 1 1 1" xfId="200"/>
    <cellStyle name="Título 1 1 1 1" xfId="201"/>
    <cellStyle name="Título 1 1 1 1 1" xfId="202"/>
    <cellStyle name="Título 1 1 1 1 1 2" xfId="8327"/>
    <cellStyle name="Título 1 1 1 1 2" xfId="8326"/>
    <cellStyle name="Título 1 1 1 2" xfId="8325"/>
    <cellStyle name="Título 1 1 2" xfId="8324"/>
    <cellStyle name="Título 1 2" xfId="203"/>
    <cellStyle name="Título 1 2 2" xfId="1546"/>
    <cellStyle name="Título 1 2 2 2" xfId="8329"/>
    <cellStyle name="Título 1 2 3" xfId="8328"/>
    <cellStyle name="Título 2 2" xfId="204"/>
    <cellStyle name="Título 2 2 2" xfId="8330"/>
    <cellStyle name="Título 2 3" xfId="1024"/>
    <cellStyle name="Título 2 3 2" xfId="8331"/>
    <cellStyle name="Título 3 2" xfId="205"/>
    <cellStyle name="Título 3 2 2" xfId="8332"/>
    <cellStyle name="Título 3 3" xfId="1025"/>
    <cellStyle name="Título 3 3 2" xfId="8333"/>
    <cellStyle name="Título 4 2" xfId="206"/>
    <cellStyle name="Título 4 2 2" xfId="8334"/>
    <cellStyle name="Título 4 3" xfId="1026"/>
    <cellStyle name="Título 4 3 2" xfId="8335"/>
    <cellStyle name="Título 5" xfId="207"/>
    <cellStyle name="Título 5 2" xfId="8336"/>
    <cellStyle name="Título 6" xfId="1027"/>
    <cellStyle name="Título 6 2" xfId="8337"/>
    <cellStyle name="Total 10" xfId="9152"/>
    <cellStyle name="Total 10 2" xfId="18283"/>
    <cellStyle name="Total 10 3" xfId="25269"/>
    <cellStyle name="Total 10 4" xfId="20030"/>
    <cellStyle name="Total 10 5" xfId="35573"/>
    <cellStyle name="Total 10 6" xfId="38486"/>
    <cellStyle name="Total 11" xfId="9153"/>
    <cellStyle name="Total 11 2" xfId="18284"/>
    <cellStyle name="Total 11 3" xfId="25270"/>
    <cellStyle name="Total 11 4" xfId="25488"/>
    <cellStyle name="Total 11 5" xfId="35574"/>
    <cellStyle name="Total 11 6" xfId="38487"/>
    <cellStyle name="Total 2" xfId="208"/>
    <cellStyle name="Total 2 10" xfId="29379"/>
    <cellStyle name="Total 2 11" xfId="24126"/>
    <cellStyle name="Total 2 12" xfId="31799"/>
    <cellStyle name="Total 2 13" xfId="35478"/>
    <cellStyle name="Total 2 14" xfId="38456"/>
    <cellStyle name="Total 2 2" xfId="1028"/>
    <cellStyle name="Total 2 2 10" xfId="2439"/>
    <cellStyle name="Total 2 2 10 2" xfId="8340"/>
    <cellStyle name="Total 2 2 10 3" xfId="11593"/>
    <cellStyle name="Total 2 2 10 4" xfId="18596"/>
    <cellStyle name="Total 2 2 10 5" xfId="17804"/>
    <cellStyle name="Total 2 2 10 6" xfId="26190"/>
    <cellStyle name="Total 2 2 10 7" xfId="17959"/>
    <cellStyle name="Total 2 2 10 8" xfId="29631"/>
    <cellStyle name="Total 2 2 10 9" xfId="33617"/>
    <cellStyle name="Total 2 2 11" xfId="3149"/>
    <cellStyle name="Total 2 2 11 2" xfId="8341"/>
    <cellStyle name="Total 2 2 11 3" xfId="12303"/>
    <cellStyle name="Total 2 2 11 4" xfId="19306"/>
    <cellStyle name="Total 2 2 11 5" xfId="24716"/>
    <cellStyle name="Total 2 2 11 6" xfId="26434"/>
    <cellStyle name="Total 2 2 11 7" xfId="25906"/>
    <cellStyle name="Total 2 2 11 8" xfId="25790"/>
    <cellStyle name="Total 2 2 11 9" xfId="17179"/>
    <cellStyle name="Total 2 2 12" xfId="2987"/>
    <cellStyle name="Total 2 2 12 2" xfId="8342"/>
    <cellStyle name="Total 2 2 12 3" xfId="12141"/>
    <cellStyle name="Total 2 2 12 4" xfId="19144"/>
    <cellStyle name="Total 2 2 12 5" xfId="24679"/>
    <cellStyle name="Total 2 2 12 6" xfId="26396"/>
    <cellStyle name="Total 2 2 12 7" xfId="28749"/>
    <cellStyle name="Total 2 2 12 8" xfId="28131"/>
    <cellStyle name="Total 2 2 12 9" xfId="31607"/>
    <cellStyle name="Total 2 2 13" xfId="2834"/>
    <cellStyle name="Total 2 2 13 2" xfId="8343"/>
    <cellStyle name="Total 2 2 13 3" xfId="11988"/>
    <cellStyle name="Total 2 2 13 4" xfId="18991"/>
    <cellStyle name="Total 2 2 13 5" xfId="24650"/>
    <cellStyle name="Total 2 2 13 6" xfId="9619"/>
    <cellStyle name="Total 2 2 13 7" xfId="29916"/>
    <cellStyle name="Total 2 2 13 8" xfId="33893"/>
    <cellStyle name="Total 2 2 13 9" xfId="37455"/>
    <cellStyle name="Total 2 2 14" xfId="3064"/>
    <cellStyle name="Total 2 2 14 2" xfId="8344"/>
    <cellStyle name="Total 2 2 14 3" xfId="12218"/>
    <cellStyle name="Total 2 2 14 4" xfId="19221"/>
    <cellStyle name="Total 2 2 14 5" xfId="19684"/>
    <cellStyle name="Total 2 2 14 6" xfId="19646"/>
    <cellStyle name="Total 2 2 14 7" xfId="29803"/>
    <cellStyle name="Total 2 2 14 8" xfId="31566"/>
    <cellStyle name="Total 2 2 14 9" xfId="35282"/>
    <cellStyle name="Total 2 2 15" xfId="8339"/>
    <cellStyle name="Total 2 2 16" xfId="10182"/>
    <cellStyle name="Total 2 2 17" xfId="17360"/>
    <cellStyle name="Total 2 2 18" xfId="28980"/>
    <cellStyle name="Total 2 2 19" xfId="25816"/>
    <cellStyle name="Total 2 2 2" xfId="1029"/>
    <cellStyle name="Total 2 2 2 10" xfId="4269"/>
    <cellStyle name="Total 2 2 2 10 2" xfId="8346"/>
    <cellStyle name="Total 2 2 2 10 3" xfId="13423"/>
    <cellStyle name="Total 2 2 2 10 4" xfId="20421"/>
    <cellStyle name="Total 2 2 2 10 5" xfId="22633"/>
    <cellStyle name="Total 2 2 2 10 6" xfId="26675"/>
    <cellStyle name="Total 2 2 2 10 7" xfId="24538"/>
    <cellStyle name="Total 2 2 2 10 8" xfId="19647"/>
    <cellStyle name="Total 2 2 2 10 9" xfId="25937"/>
    <cellStyle name="Total 2 2 2 11" xfId="3136"/>
    <cellStyle name="Total 2 2 2 11 2" xfId="8347"/>
    <cellStyle name="Total 2 2 2 11 3" xfId="12290"/>
    <cellStyle name="Total 2 2 2 11 4" xfId="19293"/>
    <cellStyle name="Total 2 2 2 11 5" xfId="28256"/>
    <cellStyle name="Total 2 2 2 11 6" xfId="18057"/>
    <cellStyle name="Total 2 2 2 11 7" xfId="29772"/>
    <cellStyle name="Total 2 2 2 11 8" xfId="25112"/>
    <cellStyle name="Total 2 2 2 11 9" xfId="23342"/>
    <cellStyle name="Total 2 2 2 12" xfId="8345"/>
    <cellStyle name="Total 2 2 2 13" xfId="10183"/>
    <cellStyle name="Total 2 2 2 14" xfId="17359"/>
    <cellStyle name="Total 2 2 2 15" xfId="9318"/>
    <cellStyle name="Total 2 2 2 16" xfId="25812"/>
    <cellStyle name="Total 2 2 2 17" xfId="31266"/>
    <cellStyle name="Total 2 2 2 18" xfId="31802"/>
    <cellStyle name="Total 2 2 2 19" xfId="35479"/>
    <cellStyle name="Total 2 2 2 2" xfId="2306"/>
    <cellStyle name="Total 2 2 2 2 10" xfId="19553"/>
    <cellStyle name="Total 2 2 2 2 11" xfId="26127"/>
    <cellStyle name="Total 2 2 2 2 12" xfId="30161"/>
    <cellStyle name="Total 2 2 2 2 13" xfId="31471"/>
    <cellStyle name="Total 2 2 2 2 14" xfId="35181"/>
    <cellStyle name="Total 2 2 2 2 2" xfId="2706"/>
    <cellStyle name="Total 2 2 2 2 2 2" xfId="8349"/>
    <cellStyle name="Total 2 2 2 2 2 3" xfId="11860"/>
    <cellStyle name="Total 2 2 2 2 2 4" xfId="18863"/>
    <cellStyle name="Total 2 2 2 2 2 5" xfId="28423"/>
    <cellStyle name="Total 2 2 2 2 2 6" xfId="26312"/>
    <cellStyle name="Total 2 2 2 2 2 7" xfId="29980"/>
    <cellStyle name="Total 2 2 2 2 2 8" xfId="33957"/>
    <cellStyle name="Total 2 2 2 2 2 9" xfId="37519"/>
    <cellStyle name="Total 2 2 2 2 3" xfId="3988"/>
    <cellStyle name="Total 2 2 2 2 3 2" xfId="8350"/>
    <cellStyle name="Total 2 2 2 2 3 3" xfId="13142"/>
    <cellStyle name="Total 2 2 2 2 3 4" xfId="20140"/>
    <cellStyle name="Total 2 2 2 2 3 5" xfId="18050"/>
    <cellStyle name="Total 2 2 2 2 3 6" xfId="26630"/>
    <cellStyle name="Total 2 2 2 2 3 7" xfId="25614"/>
    <cellStyle name="Total 2 2 2 2 3 8" xfId="10259"/>
    <cellStyle name="Total 2 2 2 2 3 9" xfId="29585"/>
    <cellStyle name="Total 2 2 2 2 4" xfId="4426"/>
    <cellStyle name="Total 2 2 2 2 4 2" xfId="8351"/>
    <cellStyle name="Total 2 2 2 2 4 3" xfId="13580"/>
    <cellStyle name="Total 2 2 2 2 4 4" xfId="20578"/>
    <cellStyle name="Total 2 2 2 2 4 5" xfId="27620"/>
    <cellStyle name="Total 2 2 2 2 4 6" xfId="9374"/>
    <cellStyle name="Total 2 2 2 2 4 7" xfId="18244"/>
    <cellStyle name="Total 2 2 2 2 4 8" xfId="17566"/>
    <cellStyle name="Total 2 2 2 2 4 9" xfId="31248"/>
    <cellStyle name="Total 2 2 2 2 5" xfId="4680"/>
    <cellStyle name="Total 2 2 2 2 5 2" xfId="8352"/>
    <cellStyle name="Total 2 2 2 2 5 3" xfId="13834"/>
    <cellStyle name="Total 2 2 2 2 5 4" xfId="20832"/>
    <cellStyle name="Total 2 2 2 2 5 5" xfId="27497"/>
    <cellStyle name="Total 2 2 2 2 5 6" xfId="17717"/>
    <cellStyle name="Total 2 2 2 2 5 7" xfId="25563"/>
    <cellStyle name="Total 2 2 2 2 5 8" xfId="32183"/>
    <cellStyle name="Total 2 2 2 2 5 9" xfId="35858"/>
    <cellStyle name="Total 2 2 2 2 6" xfId="4926"/>
    <cellStyle name="Total 2 2 2 2 6 2" xfId="8353"/>
    <cellStyle name="Total 2 2 2 2 6 3" xfId="14080"/>
    <cellStyle name="Total 2 2 2 2 6 4" xfId="21078"/>
    <cellStyle name="Total 2 2 2 2 6 5" xfId="22791"/>
    <cellStyle name="Total 2 2 2 2 6 6" xfId="24397"/>
    <cellStyle name="Total 2 2 2 2 6 7" xfId="31972"/>
    <cellStyle name="Total 2 2 2 2 6 8" xfId="35650"/>
    <cellStyle name="Total 2 2 2 2 6 9" xfId="38561"/>
    <cellStyle name="Total 2 2 2 2 7" xfId="8348"/>
    <cellStyle name="Total 2 2 2 2 8" xfId="11460"/>
    <cellStyle name="Total 2 2 2 2 9" xfId="18463"/>
    <cellStyle name="Total 2 2 2 3" xfId="2037"/>
    <cellStyle name="Total 2 2 2 3 10" xfId="17009"/>
    <cellStyle name="Total 2 2 2 3 11" xfId="19821"/>
    <cellStyle name="Total 2 2 2 3 12" xfId="23256"/>
    <cellStyle name="Total 2 2 2 3 13" xfId="34797"/>
    <cellStyle name="Total 2 2 2 3 14" xfId="38343"/>
    <cellStyle name="Total 2 2 2 3 2" xfId="2578"/>
    <cellStyle name="Total 2 2 2 3 2 2" xfId="8355"/>
    <cellStyle name="Total 2 2 2 3 2 3" xfId="11732"/>
    <cellStyle name="Total 2 2 2 3 2 4" xfId="18735"/>
    <cellStyle name="Total 2 2 2 3 2 5" xfId="21250"/>
    <cellStyle name="Total 2 2 2 3 2 6" xfId="23265"/>
    <cellStyle name="Total 2 2 2 3 2 7" xfId="18120"/>
    <cellStyle name="Total 2 2 2 3 2 8" xfId="23069"/>
    <cellStyle name="Total 2 2 2 3 2 9" xfId="23213"/>
    <cellStyle name="Total 2 2 2 3 3" xfId="3811"/>
    <cellStyle name="Total 2 2 2 3 3 2" xfId="8356"/>
    <cellStyle name="Total 2 2 2 3 3 3" xfId="12965"/>
    <cellStyle name="Total 2 2 2 3 3 4" xfId="19964"/>
    <cellStyle name="Total 2 2 2 3 3 5" xfId="27924"/>
    <cellStyle name="Total 2 2 2 3 3 6" xfId="22991"/>
    <cellStyle name="Total 2 2 2 3 3 7" xfId="21277"/>
    <cellStyle name="Total 2 2 2 3 3 8" xfId="33503"/>
    <cellStyle name="Total 2 2 2 3 3 9" xfId="37171"/>
    <cellStyle name="Total 2 2 2 3 4" xfId="4287"/>
    <cellStyle name="Total 2 2 2 3 4 2" xfId="8357"/>
    <cellStyle name="Total 2 2 2 3 4 3" xfId="13441"/>
    <cellStyle name="Total 2 2 2 3 4 4" xfId="20439"/>
    <cellStyle name="Total 2 2 2 3 4 5" xfId="19626"/>
    <cellStyle name="Total 2 2 2 3 4 6" xfId="25026"/>
    <cellStyle name="Total 2 2 2 3 4 7" xfId="25593"/>
    <cellStyle name="Total 2 2 2 3 4 8" xfId="31712"/>
    <cellStyle name="Total 2 2 2 3 4 9" xfId="35392"/>
    <cellStyle name="Total 2 2 2 3 5" xfId="4560"/>
    <cellStyle name="Total 2 2 2 3 5 2" xfId="8358"/>
    <cellStyle name="Total 2 2 2 3 5 3" xfId="13714"/>
    <cellStyle name="Total 2 2 2 3 5 4" xfId="20712"/>
    <cellStyle name="Total 2 2 2 3 5 5" xfId="27557"/>
    <cellStyle name="Total 2 2 2 3 5 6" xfId="28165"/>
    <cellStyle name="Total 2 2 2 3 5 7" xfId="25509"/>
    <cellStyle name="Total 2 2 2 3 5 8" xfId="32234"/>
    <cellStyle name="Total 2 2 2 3 5 9" xfId="35909"/>
    <cellStyle name="Total 2 2 2 3 6" xfId="4810"/>
    <cellStyle name="Total 2 2 2 3 6 2" xfId="8359"/>
    <cellStyle name="Total 2 2 2 3 6 3" xfId="13964"/>
    <cellStyle name="Total 2 2 2 3 6 4" xfId="20962"/>
    <cellStyle name="Total 2 2 2 3 6 5" xfId="15489"/>
    <cellStyle name="Total 2 2 2 3 6 6" xfId="25228"/>
    <cellStyle name="Total 2 2 2 3 6 7" xfId="25979"/>
    <cellStyle name="Total 2 2 2 3 6 8" xfId="30976"/>
    <cellStyle name="Total 2 2 2 3 6 9" xfId="17143"/>
    <cellStyle name="Total 2 2 2 3 7" xfId="8354"/>
    <cellStyle name="Total 2 2 2 3 8" xfId="11191"/>
    <cellStyle name="Total 2 2 2 3 9" xfId="9493"/>
    <cellStyle name="Total 2 2 2 4" xfId="2094"/>
    <cellStyle name="Total 2 2 2 4 10" xfId="24582"/>
    <cellStyle name="Total 2 2 2 4 11" xfId="26058"/>
    <cellStyle name="Total 2 2 2 4 12" xfId="30836"/>
    <cellStyle name="Total 2 2 2 4 13" xfId="31444"/>
    <cellStyle name="Total 2 2 2 4 14" xfId="35154"/>
    <cellStyle name="Total 2 2 2 4 2" xfId="2594"/>
    <cellStyle name="Total 2 2 2 4 2 2" xfId="8361"/>
    <cellStyle name="Total 2 2 2 4 2 3" xfId="11748"/>
    <cellStyle name="Total 2 2 2 4 2 4" xfId="18751"/>
    <cellStyle name="Total 2 2 2 4 2 5" xfId="17237"/>
    <cellStyle name="Total 2 2 2 4 2 6" xfId="17861"/>
    <cellStyle name="Total 2 2 2 4 2 7" xfId="17287"/>
    <cellStyle name="Total 2 2 2 4 2 8" xfId="30879"/>
    <cellStyle name="Total 2 2 2 4 2 9" xfId="31059"/>
    <cellStyle name="Total 2 2 2 4 3" xfId="3841"/>
    <cellStyle name="Total 2 2 2 4 3 2" xfId="8362"/>
    <cellStyle name="Total 2 2 2 4 3 3" xfId="12995"/>
    <cellStyle name="Total 2 2 2 4 3 4" xfId="19994"/>
    <cellStyle name="Total 2 2 2 4 3 5" xfId="21315"/>
    <cellStyle name="Total 2 2 2 4 3 6" xfId="29194"/>
    <cellStyle name="Total 2 2 2 4 3 7" xfId="22861"/>
    <cellStyle name="Total 2 2 2 4 3 8" xfId="33497"/>
    <cellStyle name="Total 2 2 2 4 3 9" xfId="37165"/>
    <cellStyle name="Total 2 2 2 4 4" xfId="4305"/>
    <cellStyle name="Total 2 2 2 4 4 2" xfId="8363"/>
    <cellStyle name="Total 2 2 2 4 4 3" xfId="13459"/>
    <cellStyle name="Total 2 2 2 4 4 4" xfId="20457"/>
    <cellStyle name="Total 2 2 2 4 4 5" xfId="15459"/>
    <cellStyle name="Total 2 2 2 4 4 6" xfId="25141"/>
    <cellStyle name="Total 2 2 2 4 4 7" xfId="28719"/>
    <cellStyle name="Total 2 2 2 4 4 8" xfId="30951"/>
    <cellStyle name="Total 2 2 2 4 4 9" xfId="34875"/>
    <cellStyle name="Total 2 2 2 4 5" xfId="4576"/>
    <cellStyle name="Total 2 2 2 4 5 2" xfId="8364"/>
    <cellStyle name="Total 2 2 2 4 5 3" xfId="13730"/>
    <cellStyle name="Total 2 2 2 4 5 4" xfId="20728"/>
    <cellStyle name="Total 2 2 2 4 5 5" xfId="27549"/>
    <cellStyle name="Total 2 2 2 4 5 6" xfId="15481"/>
    <cellStyle name="Total 2 2 2 4 5 7" xfId="28714"/>
    <cellStyle name="Total 2 2 2 4 5 8" xfId="31777"/>
    <cellStyle name="Total 2 2 2 4 5 9" xfId="35457"/>
    <cellStyle name="Total 2 2 2 4 6" xfId="4826"/>
    <cellStyle name="Total 2 2 2 4 6 2" xfId="8365"/>
    <cellStyle name="Total 2 2 2 4 6 3" xfId="13980"/>
    <cellStyle name="Total 2 2 2 4 6 4" xfId="20978"/>
    <cellStyle name="Total 2 2 2 4 6 5" xfId="27424"/>
    <cellStyle name="Total 2 2 2 4 6 6" xfId="26770"/>
    <cellStyle name="Total 2 2 2 4 6 7" xfId="25984"/>
    <cellStyle name="Total 2 2 2 4 6 8" xfId="32115"/>
    <cellStyle name="Total 2 2 2 4 6 9" xfId="35790"/>
    <cellStyle name="Total 2 2 2 4 7" xfId="8360"/>
    <cellStyle name="Total 2 2 2 4 8" xfId="11248"/>
    <cellStyle name="Total 2 2 2 4 9" xfId="9444"/>
    <cellStyle name="Total 2 2 2 5" xfId="1810"/>
    <cellStyle name="Total 2 2 2 5 10" xfId="28597"/>
    <cellStyle name="Total 2 2 2 5 11" xfId="18176"/>
    <cellStyle name="Total 2 2 2 5 12" xfId="30929"/>
    <cellStyle name="Total 2 2 2 5 13" xfId="31395"/>
    <cellStyle name="Total 2 2 2 5 14" xfId="35143"/>
    <cellStyle name="Total 2 2 2 5 2" xfId="2554"/>
    <cellStyle name="Total 2 2 2 5 2 2" xfId="8367"/>
    <cellStyle name="Total 2 2 2 5 2 3" xfId="11708"/>
    <cellStyle name="Total 2 2 2 5 2 4" xfId="18711"/>
    <cellStyle name="Total 2 2 2 5 2 5" xfId="9940"/>
    <cellStyle name="Total 2 2 2 5 2 6" xfId="23092"/>
    <cellStyle name="Total 2 2 2 5 2 7" xfId="30052"/>
    <cellStyle name="Total 2 2 2 5 2 8" xfId="34031"/>
    <cellStyle name="Total 2 2 2 5 2 9" xfId="37593"/>
    <cellStyle name="Total 2 2 2 5 3" xfId="3728"/>
    <cellStyle name="Total 2 2 2 5 3 2" xfId="8368"/>
    <cellStyle name="Total 2 2 2 5 3 3" xfId="12882"/>
    <cellStyle name="Total 2 2 2 5 3 4" xfId="19881"/>
    <cellStyle name="Total 2 2 2 5 3 5" xfId="27960"/>
    <cellStyle name="Total 2 2 2 5 3 6" xfId="9352"/>
    <cellStyle name="Total 2 2 2 5 3 7" xfId="24491"/>
    <cellStyle name="Total 2 2 2 5 3 8" xfId="33550"/>
    <cellStyle name="Total 2 2 2 5 3 9" xfId="37218"/>
    <cellStyle name="Total 2 2 2 5 4" xfId="4232"/>
    <cellStyle name="Total 2 2 2 5 4 2" xfId="8369"/>
    <cellStyle name="Total 2 2 2 5 4 3" xfId="13386"/>
    <cellStyle name="Total 2 2 2 5 4 4" xfId="20384"/>
    <cellStyle name="Total 2 2 2 5 4 5" xfId="27716"/>
    <cellStyle name="Total 2 2 2 5 4 6" xfId="28145"/>
    <cellStyle name="Total 2 2 2 5 4 7" xfId="9460"/>
    <cellStyle name="Total 2 2 2 5 4 8" xfId="26063"/>
    <cellStyle name="Total 2 2 2 5 4 9" xfId="19429"/>
    <cellStyle name="Total 2 2 2 5 5" xfId="3129"/>
    <cellStyle name="Total 2 2 2 5 5 2" xfId="8370"/>
    <cellStyle name="Total 2 2 2 5 5 3" xfId="12283"/>
    <cellStyle name="Total 2 2 2 5 5 4" xfId="19286"/>
    <cellStyle name="Total 2 2 2 5 5 5" xfId="24229"/>
    <cellStyle name="Total 2 2 2 5 5 6" xfId="28093"/>
    <cellStyle name="Total 2 2 2 5 5 7" xfId="26607"/>
    <cellStyle name="Total 2 2 2 5 5 8" xfId="28013"/>
    <cellStyle name="Total 2 2 2 5 5 9" xfId="17164"/>
    <cellStyle name="Total 2 2 2 5 6" xfId="4187"/>
    <cellStyle name="Total 2 2 2 5 6 2" xfId="8371"/>
    <cellStyle name="Total 2 2 2 5 6 3" xfId="13341"/>
    <cellStyle name="Total 2 2 2 5 6 4" xfId="20339"/>
    <cellStyle name="Total 2 2 2 5 6 5" xfId="17734"/>
    <cellStyle name="Total 2 2 2 5 6 6" xfId="29215"/>
    <cellStyle name="Total 2 2 2 5 6 7" xfId="18026"/>
    <cellStyle name="Total 2 2 2 5 6 8" xfId="26054"/>
    <cellStyle name="Total 2 2 2 5 6 9" xfId="29590"/>
    <cellStyle name="Total 2 2 2 5 7" xfId="8366"/>
    <cellStyle name="Total 2 2 2 5 8" xfId="10964"/>
    <cellStyle name="Total 2 2 2 5 9" xfId="15546"/>
    <cellStyle name="Total 2 2 2 6" xfId="1659"/>
    <cellStyle name="Total 2 2 2 6 10" xfId="25975"/>
    <cellStyle name="Total 2 2 2 6 11" xfId="25731"/>
    <cellStyle name="Total 2 2 2 6 12" xfId="34918"/>
    <cellStyle name="Total 2 2 2 6 13" xfId="38381"/>
    <cellStyle name="Total 2 2 2 6 2" xfId="3587"/>
    <cellStyle name="Total 2 2 2 6 2 2" xfId="8373"/>
    <cellStyle name="Total 2 2 2 6 2 3" xfId="12741"/>
    <cellStyle name="Total 2 2 2 6 2 4" xfId="19742"/>
    <cellStyle name="Total 2 2 2 6 2 5" xfId="21336"/>
    <cellStyle name="Total 2 2 2 6 2 6" xfId="19408"/>
    <cellStyle name="Total 2 2 2 6 2 7" xfId="25633"/>
    <cellStyle name="Total 2 2 2 6 2 8" xfId="29029"/>
    <cellStyle name="Total 2 2 2 6 2 9" xfId="34837"/>
    <cellStyle name="Total 2 2 2 6 3" xfId="4136"/>
    <cellStyle name="Total 2 2 2 6 3 2" xfId="8374"/>
    <cellStyle name="Total 2 2 2 6 3 3" xfId="13290"/>
    <cellStyle name="Total 2 2 2 6 3 4" xfId="20288"/>
    <cellStyle name="Total 2 2 2 6 3 5" xfId="27764"/>
    <cellStyle name="Total 2 2 2 6 3 6" xfId="28833"/>
    <cellStyle name="Total 2 2 2 6 3 7" xfId="25398"/>
    <cellStyle name="Total 2 2 2 6 3 8" xfId="24653"/>
    <cellStyle name="Total 2 2 2 6 3 9" xfId="25841"/>
    <cellStyle name="Total 2 2 2 6 4" xfId="3864"/>
    <cellStyle name="Total 2 2 2 6 4 2" xfId="8375"/>
    <cellStyle name="Total 2 2 2 6 4 3" xfId="13018"/>
    <cellStyle name="Total 2 2 2 6 4 4" xfId="20017"/>
    <cellStyle name="Total 2 2 2 6 4 5" xfId="27898"/>
    <cellStyle name="Total 2 2 2 6 4 6" xfId="28126"/>
    <cellStyle name="Total 2 2 2 6 4 7" xfId="15478"/>
    <cellStyle name="Total 2 2 2 6 4 8" xfId="26022"/>
    <cellStyle name="Total 2 2 2 6 4 9" xfId="35533"/>
    <cellStyle name="Total 2 2 2 6 5" xfId="4329"/>
    <cellStyle name="Total 2 2 2 6 5 2" xfId="8376"/>
    <cellStyle name="Total 2 2 2 6 5 3" xfId="13483"/>
    <cellStyle name="Total 2 2 2 6 5 4" xfId="20481"/>
    <cellStyle name="Total 2 2 2 6 5 5" xfId="22895"/>
    <cellStyle name="Total 2 2 2 6 5 6" xfId="10164"/>
    <cellStyle name="Total 2 2 2 6 5 7" xfId="24458"/>
    <cellStyle name="Total 2 2 2 6 5 8" xfId="33331"/>
    <cellStyle name="Total 2 2 2 6 5 9" xfId="37006"/>
    <cellStyle name="Total 2 2 2 6 6" xfId="8372"/>
    <cellStyle name="Total 2 2 2 6 7" xfId="10813"/>
    <cellStyle name="Total 2 2 2 6 8" xfId="9270"/>
    <cellStyle name="Total 2 2 2 6 9" xfId="24476"/>
    <cellStyle name="Total 2 2 2 7" xfId="2487"/>
    <cellStyle name="Total 2 2 2 7 2" xfId="8377"/>
    <cellStyle name="Total 2 2 2 7 3" xfId="11641"/>
    <cellStyle name="Total 2 2 2 7 4" xfId="18644"/>
    <cellStyle name="Total 2 2 2 7 5" xfId="21363"/>
    <cellStyle name="Total 2 2 2 7 6" xfId="26213"/>
    <cellStyle name="Total 2 2 2 7 7" xfId="30088"/>
    <cellStyle name="Total 2 2 2 7 8" xfId="25782"/>
    <cellStyle name="Total 2 2 2 7 9" xfId="34976"/>
    <cellStyle name="Total 2 2 2 8" xfId="3150"/>
    <cellStyle name="Total 2 2 2 8 2" xfId="8378"/>
    <cellStyle name="Total 2 2 2 8 3" xfId="12304"/>
    <cellStyle name="Total 2 2 2 8 4" xfId="19307"/>
    <cellStyle name="Total 2 2 2 8 5" xfId="24717"/>
    <cellStyle name="Total 2 2 2 8 6" xfId="28781"/>
    <cellStyle name="Total 2 2 2 8 7" xfId="29765"/>
    <cellStyle name="Total 2 2 2 8 8" xfId="33742"/>
    <cellStyle name="Total 2 2 2 8 9" xfId="37304"/>
    <cellStyle name="Total 2 2 2 9" xfId="2986"/>
    <cellStyle name="Total 2 2 2 9 2" xfId="8379"/>
    <cellStyle name="Total 2 2 2 9 3" xfId="12140"/>
    <cellStyle name="Total 2 2 2 9 4" xfId="19143"/>
    <cellStyle name="Total 2 2 2 9 5" xfId="9916"/>
    <cellStyle name="Total 2 2 2 9 6" xfId="28500"/>
    <cellStyle name="Total 2 2 2 9 7" xfId="29842"/>
    <cellStyle name="Total 2 2 2 9 8" xfId="33818"/>
    <cellStyle name="Total 2 2 2 9 9" xfId="37380"/>
    <cellStyle name="Total 2 2 20" xfId="22969"/>
    <cellStyle name="Total 2 2 21" xfId="35096"/>
    <cellStyle name="Total 2 2 22" xfId="38423"/>
    <cellStyle name="Total 2 2 3" xfId="1185"/>
    <cellStyle name="Total 2 2 3 10" xfId="25863"/>
    <cellStyle name="Total 2 2 3 11" xfId="25796"/>
    <cellStyle name="Total 2 2 3 12" xfId="31285"/>
    <cellStyle name="Total 2 2 3 13" xfId="35103"/>
    <cellStyle name="Total 2 2 3 2" xfId="2363"/>
    <cellStyle name="Total 2 2 3 2 10" xfId="23351"/>
    <cellStyle name="Total 2 2 3 2 11" xfId="21298"/>
    <cellStyle name="Total 2 2 3 2 12" xfId="30150"/>
    <cellStyle name="Total 2 2 3 2 13" xfId="34122"/>
    <cellStyle name="Total 2 2 3 2 14" xfId="37684"/>
    <cellStyle name="Total 2 2 3 2 2" xfId="2763"/>
    <cellStyle name="Total 2 2 3 2 2 2" xfId="8382"/>
    <cellStyle name="Total 2 2 3 2 2 3" xfId="11917"/>
    <cellStyle name="Total 2 2 3 2 2 4" xfId="18920"/>
    <cellStyle name="Total 2 2 3 2 2 5" xfId="17439"/>
    <cellStyle name="Total 2 2 3 2 2 6" xfId="26340"/>
    <cellStyle name="Total 2 2 3 2 2 7" xfId="24520"/>
    <cellStyle name="Total 2 2 3 2 2 8" xfId="29650"/>
    <cellStyle name="Total 2 2 3 2 2 9" xfId="33636"/>
    <cellStyle name="Total 2 2 3 2 3" xfId="4045"/>
    <cellStyle name="Total 2 2 3 2 3 2" xfId="8383"/>
    <cellStyle name="Total 2 2 3 2 3 3" xfId="13199"/>
    <cellStyle name="Total 2 2 3 2 3 4" xfId="20197"/>
    <cellStyle name="Total 2 2 3 2 3 5" xfId="17689"/>
    <cellStyle name="Total 2 2 3 2 3 6" xfId="23301"/>
    <cellStyle name="Total 2 2 3 2 3 7" xfId="25114"/>
    <cellStyle name="Total 2 2 3 2 3 8" xfId="33438"/>
    <cellStyle name="Total 2 2 3 2 3 9" xfId="37113"/>
    <cellStyle name="Total 2 2 3 2 4" xfId="4483"/>
    <cellStyle name="Total 2 2 3 2 4 2" xfId="8384"/>
    <cellStyle name="Total 2 2 3 2 4 3" xfId="13637"/>
    <cellStyle name="Total 2 2 3 2 4 4" xfId="20635"/>
    <cellStyle name="Total 2 2 3 2 4 5" xfId="27594"/>
    <cellStyle name="Total 2 2 3 2 4 6" xfId="29237"/>
    <cellStyle name="Total 2 2 3 2 4 7" xfId="17488"/>
    <cellStyle name="Total 2 2 3 2 4 8" xfId="32273"/>
    <cellStyle name="Total 2 2 3 2 4 9" xfId="35948"/>
    <cellStyle name="Total 2 2 3 2 5" xfId="4737"/>
    <cellStyle name="Total 2 2 3 2 5 2" xfId="8385"/>
    <cellStyle name="Total 2 2 3 2 5 3" xfId="13891"/>
    <cellStyle name="Total 2 2 3 2 5 4" xfId="20889"/>
    <cellStyle name="Total 2 2 3 2 5 5" xfId="27469"/>
    <cellStyle name="Total 2 2 3 2 5 6" xfId="18235"/>
    <cellStyle name="Total 2 2 3 2 5 7" xfId="10267"/>
    <cellStyle name="Total 2 2 3 2 5 8" xfId="32157"/>
    <cellStyle name="Total 2 2 3 2 5 9" xfId="35832"/>
    <cellStyle name="Total 2 2 3 2 6" xfId="4983"/>
    <cellStyle name="Total 2 2 3 2 6 2" xfId="8386"/>
    <cellStyle name="Total 2 2 3 2 6 3" xfId="14137"/>
    <cellStyle name="Total 2 2 3 2 6 4" xfId="21135"/>
    <cellStyle name="Total 2 2 3 2 6 5" xfId="24814"/>
    <cellStyle name="Total 2 2 3 2 6 6" xfId="17174"/>
    <cellStyle name="Total 2 2 3 2 6 7" xfId="32029"/>
    <cellStyle name="Total 2 2 3 2 6 8" xfId="35707"/>
    <cellStyle name="Total 2 2 3 2 6 9" xfId="38618"/>
    <cellStyle name="Total 2 2 3 2 7" xfId="8381"/>
    <cellStyle name="Total 2 2 3 2 8" xfId="11517"/>
    <cellStyle name="Total 2 2 3 2 9" xfId="18520"/>
    <cellStyle name="Total 2 2 3 3" xfId="2389"/>
    <cellStyle name="Total 2 2 3 3 10" xfId="23284"/>
    <cellStyle name="Total 2 2 3 3 11" xfId="26166"/>
    <cellStyle name="Total 2 2 3 3 12" xfId="30137"/>
    <cellStyle name="Total 2 2 3 3 13" xfId="34111"/>
    <cellStyle name="Total 2 2 3 3 14" xfId="37673"/>
    <cellStyle name="Total 2 2 3 3 2" xfId="2789"/>
    <cellStyle name="Total 2 2 3 3 2 2" xfId="8388"/>
    <cellStyle name="Total 2 2 3 3 2 3" xfId="11943"/>
    <cellStyle name="Total 2 2 3 3 2 4" xfId="18946"/>
    <cellStyle name="Total 2 2 3 3 2 5" xfId="28381"/>
    <cellStyle name="Total 2 2 3 3 2 6" xfId="19403"/>
    <cellStyle name="Total 2 2 3 3 2 7" xfId="17293"/>
    <cellStyle name="Total 2 2 3 3 2 8" xfId="17616"/>
    <cellStyle name="Total 2 2 3 3 2 9" xfId="31424"/>
    <cellStyle name="Total 2 2 3 3 3" xfId="4071"/>
    <cellStyle name="Total 2 2 3 3 3 2" xfId="8389"/>
    <cellStyle name="Total 2 2 3 3 3 3" xfId="13225"/>
    <cellStyle name="Total 2 2 3 3 3 4" xfId="20223"/>
    <cellStyle name="Total 2 2 3 3 3 5" xfId="22459"/>
    <cellStyle name="Total 2 2 3 3 3 6" xfId="10067"/>
    <cellStyle name="Total 2 2 3 3 3 7" xfId="17144"/>
    <cellStyle name="Total 2 2 3 3 3 8" xfId="31690"/>
    <cellStyle name="Total 2 2 3 3 3 9" xfId="35370"/>
    <cellStyle name="Total 2 2 3 3 4" xfId="4509"/>
    <cellStyle name="Total 2 2 3 3 4 2" xfId="8390"/>
    <cellStyle name="Total 2 2 3 3 4 3" xfId="13663"/>
    <cellStyle name="Total 2 2 3 3 4 4" xfId="20661"/>
    <cellStyle name="Total 2 2 3 3 4 5" xfId="27578"/>
    <cellStyle name="Total 2 2 3 3 4 6" xfId="9997"/>
    <cellStyle name="Total 2 2 3 3 4 7" xfId="25468"/>
    <cellStyle name="Total 2 2 3 3 4 8" xfId="32258"/>
    <cellStyle name="Total 2 2 3 3 4 9" xfId="35933"/>
    <cellStyle name="Total 2 2 3 3 5" xfId="4763"/>
    <cellStyle name="Total 2 2 3 3 5 2" xfId="8391"/>
    <cellStyle name="Total 2 2 3 3 5 3" xfId="13917"/>
    <cellStyle name="Total 2 2 3 3 5 4" xfId="20915"/>
    <cellStyle name="Total 2 2 3 3 5 5" xfId="19534"/>
    <cellStyle name="Total 2 2 3 3 5 6" xfId="26748"/>
    <cellStyle name="Total 2 2 3 3 5 7" xfId="29393"/>
    <cellStyle name="Total 2 2 3 3 5 8" xfId="31188"/>
    <cellStyle name="Total 2 2 3 3 5 9" xfId="35058"/>
    <cellStyle name="Total 2 2 3 3 6" xfId="5009"/>
    <cellStyle name="Total 2 2 3 3 6 2" xfId="8392"/>
    <cellStyle name="Total 2 2 3 3 6 3" xfId="14163"/>
    <cellStyle name="Total 2 2 3 3 6 4" xfId="21161"/>
    <cellStyle name="Total 2 2 3 3 6 5" xfId="27335"/>
    <cellStyle name="Total 2 2 3 3 6 6" xfId="26783"/>
    <cellStyle name="Total 2 2 3 3 6 7" xfId="32055"/>
    <cellStyle name="Total 2 2 3 3 6 8" xfId="35733"/>
    <cellStyle name="Total 2 2 3 3 6 9" xfId="38644"/>
    <cellStyle name="Total 2 2 3 3 7" xfId="8387"/>
    <cellStyle name="Total 2 2 3 3 8" xfId="11543"/>
    <cellStyle name="Total 2 2 3 3 9" xfId="18546"/>
    <cellStyle name="Total 2 2 3 4" xfId="2413"/>
    <cellStyle name="Total 2 2 3 4 10" xfId="9597"/>
    <cellStyle name="Total 2 2 3 4 11" xfId="17618"/>
    <cellStyle name="Total 2 2 3 4 12" xfId="29401"/>
    <cellStyle name="Total 2 2 3 4 13" xfId="25776"/>
    <cellStyle name="Total 2 2 3 4 14" xfId="31330"/>
    <cellStyle name="Total 2 2 3 4 2" xfId="2813"/>
    <cellStyle name="Total 2 2 3 4 2 2" xfId="8394"/>
    <cellStyle name="Total 2 2 3 4 2 3" xfId="11967"/>
    <cellStyle name="Total 2 2 3 4 2 4" xfId="18970"/>
    <cellStyle name="Total 2 2 3 4 2 5" xfId="28377"/>
    <cellStyle name="Total 2 2 3 4 2 6" xfId="22505"/>
    <cellStyle name="Total 2 2 3 4 2 7" xfId="29924"/>
    <cellStyle name="Total 2 2 3 4 2 8" xfId="33903"/>
    <cellStyle name="Total 2 2 3 4 2 9" xfId="37465"/>
    <cellStyle name="Total 2 2 3 4 3" xfId="4095"/>
    <cellStyle name="Total 2 2 3 4 3 2" xfId="8395"/>
    <cellStyle name="Total 2 2 3 4 3 3" xfId="13249"/>
    <cellStyle name="Total 2 2 3 4 3 4" xfId="20247"/>
    <cellStyle name="Total 2 2 3 4 3 5" xfId="24406"/>
    <cellStyle name="Total 2 2 3 4 3 6" xfId="26645"/>
    <cellStyle name="Total 2 2 3 4 3 7" xfId="24838"/>
    <cellStyle name="Total 2 2 3 4 3 8" xfId="31227"/>
    <cellStyle name="Total 2 2 3 4 3 9" xfId="31273"/>
    <cellStyle name="Total 2 2 3 4 4" xfId="4533"/>
    <cellStyle name="Total 2 2 3 4 4 2" xfId="8396"/>
    <cellStyle name="Total 2 2 3 4 4 3" xfId="13687"/>
    <cellStyle name="Total 2 2 3 4 4 4" xfId="20685"/>
    <cellStyle name="Total 2 2 3 4 4 5" xfId="24760"/>
    <cellStyle name="Total 2 2 3 4 4 6" xfId="25017"/>
    <cellStyle name="Total 2 2 3 4 4 7" xfId="25478"/>
    <cellStyle name="Total 2 2 3 4 4 8" xfId="31774"/>
    <cellStyle name="Total 2 2 3 4 4 9" xfId="35454"/>
    <cellStyle name="Total 2 2 3 4 5" xfId="4787"/>
    <cellStyle name="Total 2 2 3 4 5 2" xfId="8397"/>
    <cellStyle name="Total 2 2 3 4 5 3" xfId="13941"/>
    <cellStyle name="Total 2 2 3 4 5 4" xfId="20939"/>
    <cellStyle name="Total 2 2 3 4 5 5" xfId="27445"/>
    <cellStyle name="Total 2 2 3 4 5 6" xfId="18036"/>
    <cellStyle name="Total 2 2 3 4 5 7" xfId="25181"/>
    <cellStyle name="Total 2 2 3 4 5 8" xfId="32130"/>
    <cellStyle name="Total 2 2 3 4 5 9" xfId="35805"/>
    <cellStyle name="Total 2 2 3 4 6" xfId="5033"/>
    <cellStyle name="Total 2 2 3 4 6 2" xfId="8398"/>
    <cellStyle name="Total 2 2 3 4 6 3" xfId="14187"/>
    <cellStyle name="Total 2 2 3 4 6 4" xfId="21185"/>
    <cellStyle name="Total 2 2 3 4 6 5" xfId="18095"/>
    <cellStyle name="Total 2 2 3 4 6 6" xfId="17346"/>
    <cellStyle name="Total 2 2 3 4 6 7" xfId="32079"/>
    <cellStyle name="Total 2 2 3 4 6 8" xfId="35757"/>
    <cellStyle name="Total 2 2 3 4 6 9" xfId="38668"/>
    <cellStyle name="Total 2 2 3 4 7" xfId="8393"/>
    <cellStyle name="Total 2 2 3 4 8" xfId="11567"/>
    <cellStyle name="Total 2 2 3 4 9" xfId="18570"/>
    <cellStyle name="Total 2 2 3 5" xfId="2615"/>
    <cellStyle name="Total 2 2 3 5 10" xfId="9281"/>
    <cellStyle name="Total 2 2 3 5 11" xfId="19457"/>
    <cellStyle name="Total 2 2 3 5 12" xfId="31514"/>
    <cellStyle name="Total 2 2 3 5 13" xfId="35223"/>
    <cellStyle name="Total 2 2 3 5 2" xfId="3891"/>
    <cellStyle name="Total 2 2 3 5 2 2" xfId="8400"/>
    <cellStyle name="Total 2 2 3 5 2 3" xfId="13045"/>
    <cellStyle name="Total 2 2 3 5 2 4" xfId="20044"/>
    <cellStyle name="Total 2 2 3 5 2 5" xfId="17244"/>
    <cellStyle name="Total 2 2 3 5 2 6" xfId="29197"/>
    <cellStyle name="Total 2 2 3 5 2 7" xfId="22793"/>
    <cellStyle name="Total 2 2 3 5 2 8" xfId="31923"/>
    <cellStyle name="Total 2 2 3 5 2 9" xfId="35339"/>
    <cellStyle name="Total 2 2 3 5 3" xfId="4342"/>
    <cellStyle name="Total 2 2 3 5 3 2" xfId="8401"/>
    <cellStyle name="Total 2 2 3 5 3 3" xfId="13496"/>
    <cellStyle name="Total 2 2 3 5 3 4" xfId="20494"/>
    <cellStyle name="Total 2 2 3 5 3 5" xfId="10101"/>
    <cellStyle name="Total 2 2 3 5 3 6" xfId="26690"/>
    <cellStyle name="Total 2 2 3 5 3 7" xfId="24378"/>
    <cellStyle name="Total 2 2 3 5 3 8" xfId="33325"/>
    <cellStyle name="Total 2 2 3 5 3 9" xfId="37000"/>
    <cellStyle name="Total 2 2 3 5 4" xfId="4598"/>
    <cellStyle name="Total 2 2 3 5 4 2" xfId="8402"/>
    <cellStyle name="Total 2 2 3 5 4 3" xfId="13752"/>
    <cellStyle name="Total 2 2 3 5 4 4" xfId="20750"/>
    <cellStyle name="Total 2 2 3 5 4 5" xfId="24769"/>
    <cellStyle name="Total 2 2 3 5 4 6" xfId="18336"/>
    <cellStyle name="Total 2 2 3 5 4 7" xfId="17229"/>
    <cellStyle name="Total 2 2 3 5 4 8" xfId="32220"/>
    <cellStyle name="Total 2 2 3 5 4 9" xfId="35895"/>
    <cellStyle name="Total 2 2 3 5 5" xfId="4847"/>
    <cellStyle name="Total 2 2 3 5 5 2" xfId="8403"/>
    <cellStyle name="Total 2 2 3 5 5 3" xfId="14001"/>
    <cellStyle name="Total 2 2 3 5 5 4" xfId="20999"/>
    <cellStyle name="Total 2 2 3 5 5 5" xfId="22778"/>
    <cellStyle name="Total 2 2 3 5 5 6" xfId="26765"/>
    <cellStyle name="Total 2 2 3 5 5 7" xfId="18066"/>
    <cellStyle name="Total 2 2 3 5 5 8" xfId="32105"/>
    <cellStyle name="Total 2 2 3 5 5 9" xfId="35780"/>
    <cellStyle name="Total 2 2 3 5 6" xfId="8399"/>
    <cellStyle name="Total 2 2 3 5 7" xfId="11769"/>
    <cellStyle name="Total 2 2 3 5 8" xfId="18772"/>
    <cellStyle name="Total 2 2 3 5 9" xfId="23285"/>
    <cellStyle name="Total 2 2 3 6" xfId="2197"/>
    <cellStyle name="Total 2 2 3 6 2" xfId="8404"/>
    <cellStyle name="Total 2 2 3 6 3" xfId="11351"/>
    <cellStyle name="Total 2 2 3 6 4" xfId="18354"/>
    <cellStyle name="Total 2 2 3 6 5" xfId="9644"/>
    <cellStyle name="Total 2 2 3 6 6" xfId="26086"/>
    <cellStyle name="Total 2 2 3 6 7" xfId="24514"/>
    <cellStyle name="Total 2 2 3 6 8" xfId="29620"/>
    <cellStyle name="Total 2 2 3 6 9" xfId="33605"/>
    <cellStyle name="Total 2 2 3 7" xfId="8380"/>
    <cellStyle name="Total 2 2 3 8" xfId="10339"/>
    <cellStyle name="Total 2 2 3 9" xfId="17254"/>
    <cellStyle name="Total 2 2 4" xfId="1186"/>
    <cellStyle name="Total 2 2 4 10" xfId="2889"/>
    <cellStyle name="Total 2 2 4 10 2" xfId="8406"/>
    <cellStyle name="Total 2 2 4 10 3" xfId="12043"/>
    <cellStyle name="Total 2 2 4 10 4" xfId="19046"/>
    <cellStyle name="Total 2 2 4 10 5" xfId="24659"/>
    <cellStyle name="Total 2 2 4 10 6" xfId="26371"/>
    <cellStyle name="Total 2 2 4 10 7" xfId="29890"/>
    <cellStyle name="Total 2 2 4 10 8" xfId="33866"/>
    <cellStyle name="Total 2 2 4 10 9" xfId="37428"/>
    <cellStyle name="Total 2 2 4 11" xfId="2226"/>
    <cellStyle name="Total 2 2 4 11 2" xfId="8407"/>
    <cellStyle name="Total 2 2 4 11 3" xfId="11380"/>
    <cellStyle name="Total 2 2 4 11 4" xfId="18383"/>
    <cellStyle name="Total 2 2 4 11 5" xfId="22476"/>
    <cellStyle name="Total 2 2 4 11 6" xfId="26096"/>
    <cellStyle name="Total 2 2 4 11 7" xfId="29015"/>
    <cellStyle name="Total 2 2 4 11 8" xfId="22666"/>
    <cellStyle name="Total 2 2 4 11 9" xfId="31131"/>
    <cellStyle name="Total 2 2 4 12" xfId="8405"/>
    <cellStyle name="Total 2 2 4 13" xfId="10340"/>
    <cellStyle name="Total 2 2 4 14" xfId="10076"/>
    <cellStyle name="Total 2 2 4 15" xfId="28996"/>
    <cellStyle name="Total 2 2 4 16" xfId="28014"/>
    <cellStyle name="Total 2 2 4 17" xfId="35068"/>
    <cellStyle name="Total 2 2 4 18" xfId="38406"/>
    <cellStyle name="Total 2 2 4 2" xfId="2349"/>
    <cellStyle name="Total 2 2 4 2 10" xfId="15454"/>
    <cellStyle name="Total 2 2 4 2 11" xfId="17893"/>
    <cellStyle name="Total 2 2 4 2 12" xfId="25932"/>
    <cellStyle name="Total 2 2 4 2 13" xfId="25774"/>
    <cellStyle name="Total 2 2 4 2 14" xfId="34960"/>
    <cellStyle name="Total 2 2 4 2 2" xfId="2749"/>
    <cellStyle name="Total 2 2 4 2 2 2" xfId="8409"/>
    <cellStyle name="Total 2 2 4 2 2 3" xfId="11903"/>
    <cellStyle name="Total 2 2 4 2 2 4" xfId="18906"/>
    <cellStyle name="Total 2 2 4 2 2 5" xfId="28408"/>
    <cellStyle name="Total 2 2 4 2 2 6" xfId="23169"/>
    <cellStyle name="Total 2 2 4 2 2 7" xfId="25492"/>
    <cellStyle name="Total 2 2 4 2 2 8" xfId="33935"/>
    <cellStyle name="Total 2 2 4 2 2 9" xfId="37497"/>
    <cellStyle name="Total 2 2 4 2 3" xfId="4031"/>
    <cellStyle name="Total 2 2 4 2 3 2" xfId="8410"/>
    <cellStyle name="Total 2 2 4 2 3 3" xfId="13185"/>
    <cellStyle name="Total 2 2 4 2 3 4" xfId="20183"/>
    <cellStyle name="Total 2 2 4 2 3 5" xfId="27811"/>
    <cellStyle name="Total 2 2 4 2 3 6" xfId="26636"/>
    <cellStyle name="Total 2 2 4 2 3 7" xfId="25605"/>
    <cellStyle name="Total 2 2 4 2 3 8" xfId="22699"/>
    <cellStyle name="Total 2 2 4 2 3 9" xfId="9983"/>
    <cellStyle name="Total 2 2 4 2 4" xfId="4469"/>
    <cellStyle name="Total 2 2 4 2 4 2" xfId="8411"/>
    <cellStyle name="Total 2 2 4 2 4 3" xfId="13623"/>
    <cellStyle name="Total 2 2 4 2 4 4" xfId="20621"/>
    <cellStyle name="Total 2 2 4 2 4 5" xfId="24391"/>
    <cellStyle name="Total 2 2 4 2 4 6" xfId="25023"/>
    <cellStyle name="Total 2 2 4 2 4 7" xfId="25132"/>
    <cellStyle name="Total 2 2 4 2 4 8" xfId="30957"/>
    <cellStyle name="Total 2 2 4 2 4 9" xfId="30834"/>
    <cellStyle name="Total 2 2 4 2 5" xfId="4723"/>
    <cellStyle name="Total 2 2 4 2 5 2" xfId="8412"/>
    <cellStyle name="Total 2 2 4 2 5 3" xfId="13877"/>
    <cellStyle name="Total 2 2 4 2 5 4" xfId="20875"/>
    <cellStyle name="Total 2 2 4 2 5 5" xfId="27476"/>
    <cellStyle name="Total 2 2 4 2 5 6" xfId="17992"/>
    <cellStyle name="Total 2 2 4 2 5 7" xfId="22835"/>
    <cellStyle name="Total 2 2 4 2 5 8" xfId="32163"/>
    <cellStyle name="Total 2 2 4 2 5 9" xfId="35838"/>
    <cellStyle name="Total 2 2 4 2 6" xfId="4969"/>
    <cellStyle name="Total 2 2 4 2 6 2" xfId="8413"/>
    <cellStyle name="Total 2 2 4 2 6 3" xfId="14123"/>
    <cellStyle name="Total 2 2 4 2 6 4" xfId="21121"/>
    <cellStyle name="Total 2 2 4 2 6 5" xfId="27347"/>
    <cellStyle name="Total 2 2 4 2 6 6" xfId="19669"/>
    <cellStyle name="Total 2 2 4 2 6 7" xfId="32015"/>
    <cellStyle name="Total 2 2 4 2 6 8" xfId="35693"/>
    <cellStyle name="Total 2 2 4 2 6 9" xfId="38604"/>
    <cellStyle name="Total 2 2 4 2 7" xfId="8408"/>
    <cellStyle name="Total 2 2 4 2 8" xfId="11503"/>
    <cellStyle name="Total 2 2 4 2 9" xfId="18506"/>
    <cellStyle name="Total 2 2 4 3" xfId="2377"/>
    <cellStyle name="Total 2 2 4 3 10" xfId="17099"/>
    <cellStyle name="Total 2 2 4 3 11" xfId="15536"/>
    <cellStyle name="Total 2 2 4 3 12" xfId="9311"/>
    <cellStyle name="Total 2 2 4 3 13" xfId="30871"/>
    <cellStyle name="Total 2 2 4 3 14" xfId="34808"/>
    <cellStyle name="Total 2 2 4 3 2" xfId="2777"/>
    <cellStyle name="Total 2 2 4 3 2 2" xfId="8415"/>
    <cellStyle name="Total 2 2 4 3 2 3" xfId="11931"/>
    <cellStyle name="Total 2 2 4 3 2 4" xfId="18934"/>
    <cellStyle name="Total 2 2 4 3 2 5" xfId="22567"/>
    <cellStyle name="Total 2 2 4 3 2 6" xfId="28760"/>
    <cellStyle name="Total 2 2 4 3 2 7" xfId="29945"/>
    <cellStyle name="Total 2 2 4 3 2 8" xfId="33921"/>
    <cellStyle name="Total 2 2 4 3 2 9" xfId="37483"/>
    <cellStyle name="Total 2 2 4 3 3" xfId="4059"/>
    <cellStyle name="Total 2 2 4 3 3 2" xfId="8416"/>
    <cellStyle name="Total 2 2 4 3 3 3" xfId="13213"/>
    <cellStyle name="Total 2 2 4 3 3 4" xfId="20211"/>
    <cellStyle name="Total 2 2 4 3 3 5" xfId="17933"/>
    <cellStyle name="Total 2 2 4 3 3 6" xfId="22989"/>
    <cellStyle name="Total 2 2 4 3 3 7" xfId="28971"/>
    <cellStyle name="Total 2 2 4 3 3 8" xfId="30935"/>
    <cellStyle name="Total 2 2 4 3 3 9" xfId="34859"/>
    <cellStyle name="Total 2 2 4 3 4" xfId="4497"/>
    <cellStyle name="Total 2 2 4 3 4 2" xfId="8417"/>
    <cellStyle name="Total 2 2 4 3 4 3" xfId="13651"/>
    <cellStyle name="Total 2 2 4 3 4 4" xfId="20649"/>
    <cellStyle name="Total 2 2 4 3 4 5" xfId="24242"/>
    <cellStyle name="Total 2 2 4 3 4 6" xfId="28590"/>
    <cellStyle name="Total 2 2 4 3 4 7" xfId="26856"/>
    <cellStyle name="Total 2 2 4 3 4 8" xfId="31770"/>
    <cellStyle name="Total 2 2 4 3 4 9" xfId="35450"/>
    <cellStyle name="Total 2 2 4 3 5" xfId="4751"/>
    <cellStyle name="Total 2 2 4 3 5 2" xfId="8418"/>
    <cellStyle name="Total 2 2 4 3 5 3" xfId="13905"/>
    <cellStyle name="Total 2 2 4 3 5 4" xfId="20903"/>
    <cellStyle name="Total 2 2 4 3 5 5" xfId="24257"/>
    <cellStyle name="Total 2 2 4 3 5 6" xfId="17825"/>
    <cellStyle name="Total 2 2 4 3 5 7" xfId="24363"/>
    <cellStyle name="Total 2 2 4 3 5 8" xfId="9211"/>
    <cellStyle name="Total 2 2 4 3 5 9" xfId="17609"/>
    <cellStyle name="Total 2 2 4 3 6" xfId="4997"/>
    <cellStyle name="Total 2 2 4 3 6 2" xfId="8419"/>
    <cellStyle name="Total 2 2 4 3 6 3" xfId="14151"/>
    <cellStyle name="Total 2 2 4 3 6 4" xfId="21149"/>
    <cellStyle name="Total 2 2 4 3 6 5" xfId="22786"/>
    <cellStyle name="Total 2 2 4 3 6 6" xfId="17448"/>
    <cellStyle name="Total 2 2 4 3 6 7" xfId="32043"/>
    <cellStyle name="Total 2 2 4 3 6 8" xfId="35721"/>
    <cellStyle name="Total 2 2 4 3 6 9" xfId="38632"/>
    <cellStyle name="Total 2 2 4 3 7" xfId="8414"/>
    <cellStyle name="Total 2 2 4 3 8" xfId="11531"/>
    <cellStyle name="Total 2 2 4 3 9" xfId="18534"/>
    <cellStyle name="Total 2 2 4 4" xfId="2401"/>
    <cellStyle name="Total 2 2 4 4 10" xfId="22681"/>
    <cellStyle name="Total 2 2 4 4 11" xfId="26167"/>
    <cellStyle name="Total 2 2 4 4 12" xfId="25672"/>
    <cellStyle name="Total 2 2 4 4 13" xfId="34106"/>
    <cellStyle name="Total 2 2 4 4 14" xfId="37668"/>
    <cellStyle name="Total 2 2 4 4 2" xfId="2801"/>
    <cellStyle name="Total 2 2 4 4 2 2" xfId="8421"/>
    <cellStyle name="Total 2 2 4 4 2 3" xfId="11955"/>
    <cellStyle name="Total 2 2 4 4 2 4" xfId="18958"/>
    <cellStyle name="Total 2 2 4 4 2 5" xfId="28383"/>
    <cellStyle name="Total 2 2 4 4 2 6" xfId="23242"/>
    <cellStyle name="Total 2 2 4 4 2 7" xfId="29933"/>
    <cellStyle name="Total 2 2 4 4 2 8" xfId="33910"/>
    <cellStyle name="Total 2 2 4 4 2 9" xfId="37472"/>
    <cellStyle name="Total 2 2 4 4 3" xfId="4083"/>
    <cellStyle name="Total 2 2 4 4 3 2" xfId="8422"/>
    <cellStyle name="Total 2 2 4 4 3 3" xfId="13237"/>
    <cellStyle name="Total 2 2 4 4 3 4" xfId="20235"/>
    <cellStyle name="Total 2 2 4 4 3 5" xfId="17940"/>
    <cellStyle name="Total 2 2 4 4 3 6" xfId="9313"/>
    <cellStyle name="Total 2 2 4 4 3 7" xfId="29522"/>
    <cellStyle name="Total 2 2 4 4 3 8" xfId="33424"/>
    <cellStyle name="Total 2 2 4 4 3 9" xfId="37099"/>
    <cellStyle name="Total 2 2 4 4 4" xfId="4521"/>
    <cellStyle name="Total 2 2 4 4 4 2" xfId="8423"/>
    <cellStyle name="Total 2 2 4 4 4 3" xfId="13675"/>
    <cellStyle name="Total 2 2 4 4 4 4" xfId="20673"/>
    <cellStyle name="Total 2 2 4 4 4 5" xfId="22754"/>
    <cellStyle name="Total 2 2 4 4 4 6" xfId="22842"/>
    <cellStyle name="Total 2 2 4 4 4 7" xfId="17129"/>
    <cellStyle name="Total 2 2 4 4 4 8" xfId="29709"/>
    <cellStyle name="Total 2 2 4 4 4 9" xfId="31597"/>
    <cellStyle name="Total 2 2 4 4 5" xfId="4775"/>
    <cellStyle name="Total 2 2 4 4 5 2" xfId="8424"/>
    <cellStyle name="Total 2 2 4 4 5 3" xfId="13929"/>
    <cellStyle name="Total 2 2 4 4 5 4" xfId="20927"/>
    <cellStyle name="Total 2 2 4 4 5 5" xfId="27443"/>
    <cellStyle name="Total 2 2 4 4 5 6" xfId="26747"/>
    <cellStyle name="Total 2 2 4 4 5 7" xfId="17274"/>
    <cellStyle name="Total 2 2 4 4 5 8" xfId="28731"/>
    <cellStyle name="Total 2 2 4 4 5 9" xfId="33708"/>
    <cellStyle name="Total 2 2 4 4 6" xfId="5021"/>
    <cellStyle name="Total 2 2 4 4 6 2" xfId="8425"/>
    <cellStyle name="Total 2 2 4 4 6 3" xfId="14175"/>
    <cellStyle name="Total 2 2 4 4 6 4" xfId="21173"/>
    <cellStyle name="Total 2 2 4 4 6 5" xfId="27328"/>
    <cellStyle name="Total 2 2 4 4 6 6" xfId="26791"/>
    <cellStyle name="Total 2 2 4 4 6 7" xfId="32067"/>
    <cellStyle name="Total 2 2 4 4 6 8" xfId="35745"/>
    <cellStyle name="Total 2 2 4 4 6 9" xfId="38656"/>
    <cellStyle name="Total 2 2 4 4 7" xfId="8420"/>
    <cellStyle name="Total 2 2 4 4 8" xfId="11555"/>
    <cellStyle name="Total 2 2 4 4 9" xfId="18558"/>
    <cellStyle name="Total 2 2 4 5" xfId="2425"/>
    <cellStyle name="Total 2 2 4 5 10" xfId="17209"/>
    <cellStyle name="Total 2 2 4 5 11" xfId="17083"/>
    <cellStyle name="Total 2 2 4 5 12" xfId="29421"/>
    <cellStyle name="Total 2 2 4 5 13" xfId="34094"/>
    <cellStyle name="Total 2 2 4 5 14" xfId="37656"/>
    <cellStyle name="Total 2 2 4 5 2" xfId="2825"/>
    <cellStyle name="Total 2 2 4 5 2 2" xfId="8427"/>
    <cellStyle name="Total 2 2 4 5 2 3" xfId="11979"/>
    <cellStyle name="Total 2 2 4 5 2 4" xfId="18982"/>
    <cellStyle name="Total 2 2 4 5 2 5" xfId="28371"/>
    <cellStyle name="Total 2 2 4 5 2 6" xfId="9465"/>
    <cellStyle name="Total 2 2 4 5 2 7" xfId="29918"/>
    <cellStyle name="Total 2 2 4 5 2 8" xfId="33894"/>
    <cellStyle name="Total 2 2 4 5 2 9" xfId="37456"/>
    <cellStyle name="Total 2 2 4 5 3" xfId="4107"/>
    <cellStyle name="Total 2 2 4 5 3 2" xfId="8428"/>
    <cellStyle name="Total 2 2 4 5 3 3" xfId="13261"/>
    <cellStyle name="Total 2 2 4 5 3 4" xfId="20259"/>
    <cellStyle name="Total 2 2 4 5 3 5" xfId="27778"/>
    <cellStyle name="Total 2 2 4 5 3 6" xfId="17232"/>
    <cellStyle name="Total 2 2 4 5 3 7" xfId="29366"/>
    <cellStyle name="Total 2 2 4 5 3 8" xfId="33416"/>
    <cellStyle name="Total 2 2 4 5 3 9" xfId="37091"/>
    <cellStyle name="Total 2 2 4 5 4" xfId="4545"/>
    <cellStyle name="Total 2 2 4 5 4 2" xfId="8429"/>
    <cellStyle name="Total 2 2 4 5 4 3" xfId="13699"/>
    <cellStyle name="Total 2 2 4 5 4 4" xfId="20697"/>
    <cellStyle name="Total 2 2 4 5 4 5" xfId="27564"/>
    <cellStyle name="Total 2 2 4 5 4 6" xfId="26715"/>
    <cellStyle name="Total 2 2 4 5 4 7" xfId="26844"/>
    <cellStyle name="Total 2 2 4 5 4 8" xfId="32245"/>
    <cellStyle name="Total 2 2 4 5 4 9" xfId="35920"/>
    <cellStyle name="Total 2 2 4 5 5" xfId="4799"/>
    <cellStyle name="Total 2 2 4 5 5 2" xfId="8430"/>
    <cellStyle name="Total 2 2 4 5 5 3" xfId="13953"/>
    <cellStyle name="Total 2 2 4 5 5 4" xfId="20951"/>
    <cellStyle name="Total 2 2 4 5 5 5" xfId="27439"/>
    <cellStyle name="Total 2 2 4 5 5 6" xfId="19738"/>
    <cellStyle name="Total 2 2 4 5 5 7" xfId="24989"/>
    <cellStyle name="Total 2 2 4 5 5 8" xfId="29692"/>
    <cellStyle name="Total 2 2 4 5 5 9" xfId="31593"/>
    <cellStyle name="Total 2 2 4 5 6" xfId="5045"/>
    <cellStyle name="Total 2 2 4 5 6 2" xfId="8431"/>
    <cellStyle name="Total 2 2 4 5 6 3" xfId="14199"/>
    <cellStyle name="Total 2 2 4 5 6 4" xfId="21197"/>
    <cellStyle name="Total 2 2 4 5 6 5" xfId="24275"/>
    <cellStyle name="Total 2 2 4 5 6 6" xfId="9382"/>
    <cellStyle name="Total 2 2 4 5 6 7" xfId="32091"/>
    <cellStyle name="Total 2 2 4 5 6 8" xfId="35769"/>
    <cellStyle name="Total 2 2 4 5 6 9" xfId="38680"/>
    <cellStyle name="Total 2 2 4 5 7" xfId="8426"/>
    <cellStyle name="Total 2 2 4 5 8" xfId="11579"/>
    <cellStyle name="Total 2 2 4 5 9" xfId="18582"/>
    <cellStyle name="Total 2 2 4 6" xfId="2627"/>
    <cellStyle name="Total 2 2 4 6 2" xfId="8432"/>
    <cellStyle name="Total 2 2 4 6 3" xfId="11781"/>
    <cellStyle name="Total 2 2 4 6 4" xfId="18784"/>
    <cellStyle name="Total 2 2 4 6 5" xfId="17867"/>
    <cellStyle name="Total 2 2 4 6 6" xfId="29118"/>
    <cellStyle name="Total 2 2 4 6 7" xfId="17388"/>
    <cellStyle name="Total 2 2 4 6 8" xfId="31089"/>
    <cellStyle name="Total 2 2 4 6 9" xfId="34974"/>
    <cellStyle name="Total 2 2 4 7" xfId="3195"/>
    <cellStyle name="Total 2 2 4 7 2" xfId="8433"/>
    <cellStyle name="Total 2 2 4 7 3" xfId="12349"/>
    <cellStyle name="Total 2 2 4 7 4" xfId="19352"/>
    <cellStyle name="Total 2 2 4 7 5" xfId="28229"/>
    <cellStyle name="Total 2 2 4 7 6" xfId="24543"/>
    <cellStyle name="Total 2 2 4 7 7" xfId="29743"/>
    <cellStyle name="Total 2 2 4 7 8" xfId="33720"/>
    <cellStyle name="Total 2 2 4 7 9" xfId="37282"/>
    <cellStyle name="Total 2 2 4 8" xfId="2970"/>
    <cellStyle name="Total 2 2 4 8 2" xfId="8434"/>
    <cellStyle name="Total 2 2 4 8 3" xfId="12124"/>
    <cellStyle name="Total 2 2 4 8 4" xfId="19127"/>
    <cellStyle name="Total 2 2 4 8 5" xfId="17303"/>
    <cellStyle name="Total 2 2 4 8 6" xfId="28498"/>
    <cellStyle name="Total 2 2 4 8 7" xfId="28525"/>
    <cellStyle name="Total 2 2 4 8 8" xfId="29659"/>
    <cellStyle name="Total 2 2 4 8 9" xfId="19599"/>
    <cellStyle name="Total 2 2 4 9" xfId="3803"/>
    <cellStyle name="Total 2 2 4 9 2" xfId="8435"/>
    <cellStyle name="Total 2 2 4 9 3" xfId="12957"/>
    <cellStyle name="Total 2 2 4 9 4" xfId="19956"/>
    <cellStyle name="Total 2 2 4 9 5" xfId="23146"/>
    <cellStyle name="Total 2 2 4 9 6" xfId="17702"/>
    <cellStyle name="Total 2 2 4 9 7" xfId="17895"/>
    <cellStyle name="Total 2 2 4 9 8" xfId="25541"/>
    <cellStyle name="Total 2 2 4 9 9" xfId="34835"/>
    <cellStyle name="Total 2 2 5" xfId="2305"/>
    <cellStyle name="Total 2 2 5 10" xfId="24604"/>
    <cellStyle name="Total 2 2 5 11" xfId="17104"/>
    <cellStyle name="Total 2 2 5 12" xfId="25678"/>
    <cellStyle name="Total 2 2 5 13" xfId="17204"/>
    <cellStyle name="Total 2 2 5 14" xfId="31437"/>
    <cellStyle name="Total 2 2 5 2" xfId="2705"/>
    <cellStyle name="Total 2 2 5 2 2" xfId="8437"/>
    <cellStyle name="Total 2 2 5 2 3" xfId="11859"/>
    <cellStyle name="Total 2 2 5 2 4" xfId="18862"/>
    <cellStyle name="Total 2 2 5 2 5" xfId="24624"/>
    <cellStyle name="Total 2 2 5 2 6" xfId="25388"/>
    <cellStyle name="Total 2 2 5 2 7" xfId="28987"/>
    <cellStyle name="Total 2 2 5 2 8" xfId="17314"/>
    <cellStyle name="Total 2 2 5 2 9" xfId="34980"/>
    <cellStyle name="Total 2 2 5 3" xfId="3987"/>
    <cellStyle name="Total 2 2 5 3 2" xfId="8438"/>
    <cellStyle name="Total 2 2 5 3 3" xfId="13141"/>
    <cellStyle name="Total 2 2 5 3 4" xfId="20139"/>
    <cellStyle name="Total 2 2 5 3 5" xfId="27837"/>
    <cellStyle name="Total 2 2 5 3 6" xfId="22944"/>
    <cellStyle name="Total 2 2 5 3 7" xfId="9562"/>
    <cellStyle name="Total 2 2 5 3 8" xfId="31673"/>
    <cellStyle name="Total 2 2 5 3 9" xfId="35353"/>
    <cellStyle name="Total 2 2 5 4" xfId="4425"/>
    <cellStyle name="Total 2 2 5 4 2" xfId="8439"/>
    <cellStyle name="Total 2 2 5 4 3" xfId="13579"/>
    <cellStyle name="Total 2 2 5 4 4" xfId="20577"/>
    <cellStyle name="Total 2 2 5 4 5" xfId="24019"/>
    <cellStyle name="Total 2 2 5 4 6" xfId="28157"/>
    <cellStyle name="Total 2 2 5 4 7" xfId="25579"/>
    <cellStyle name="Total 2 2 5 4 8" xfId="19582"/>
    <cellStyle name="Total 2 2 5 4 9" xfId="25814"/>
    <cellStyle name="Total 2 2 5 5" xfId="4679"/>
    <cellStyle name="Total 2 2 5 5 2" xfId="8440"/>
    <cellStyle name="Total 2 2 5 5 3" xfId="13833"/>
    <cellStyle name="Total 2 2 5 5 4" xfId="20831"/>
    <cellStyle name="Total 2 2 5 5 5" xfId="9342"/>
    <cellStyle name="Total 2 2 5 5 6" xfId="9543"/>
    <cellStyle name="Total 2 2 5 5 7" xfId="25987"/>
    <cellStyle name="Total 2 2 5 5 8" xfId="23171"/>
    <cellStyle name="Total 2 2 5 5 9" xfId="33703"/>
    <cellStyle name="Total 2 2 5 6" xfId="4925"/>
    <cellStyle name="Total 2 2 5 6 2" xfId="8441"/>
    <cellStyle name="Total 2 2 5 6 3" xfId="14079"/>
    <cellStyle name="Total 2 2 5 6 4" xfId="21077"/>
    <cellStyle name="Total 2 2 5 6 5" xfId="27375"/>
    <cellStyle name="Total 2 2 5 6 6" xfId="9732"/>
    <cellStyle name="Total 2 2 5 6 7" xfId="31971"/>
    <cellStyle name="Total 2 2 5 6 8" xfId="35649"/>
    <cellStyle name="Total 2 2 5 6 9" xfId="38560"/>
    <cellStyle name="Total 2 2 5 7" xfId="8436"/>
    <cellStyle name="Total 2 2 5 8" xfId="11459"/>
    <cellStyle name="Total 2 2 5 9" xfId="18462"/>
    <cellStyle name="Total 2 2 6" xfId="1687"/>
    <cellStyle name="Total 2 2 6 10" xfId="28657"/>
    <cellStyle name="Total 2 2 6 11" xfId="17906"/>
    <cellStyle name="Total 2 2 6 12" xfId="29032"/>
    <cellStyle name="Total 2 2 6 13" xfId="25110"/>
    <cellStyle name="Total 2 2 6 14" xfId="35072"/>
    <cellStyle name="Total 2 2 6 2" xfId="2512"/>
    <cellStyle name="Total 2 2 6 2 2" xfId="8443"/>
    <cellStyle name="Total 2 2 6 2 3" xfId="11666"/>
    <cellStyle name="Total 2 2 6 2 4" xfId="18669"/>
    <cellStyle name="Total 2 2 6 2 5" xfId="23177"/>
    <cellStyle name="Total 2 2 6 2 6" xfId="22660"/>
    <cellStyle name="Total 2 2 6 2 7" xfId="26509"/>
    <cellStyle name="Total 2 2 6 2 8" xfId="28522"/>
    <cellStyle name="Total 2 2 6 2 9" xfId="33621"/>
    <cellStyle name="Total 2 2 6 3" xfId="3664"/>
    <cellStyle name="Total 2 2 6 3 2" xfId="8444"/>
    <cellStyle name="Total 2 2 6 3 3" xfId="12818"/>
    <cellStyle name="Total 2 2 6 3 4" xfId="19817"/>
    <cellStyle name="Total 2 2 6 3 5" xfId="27997"/>
    <cellStyle name="Total 2 2 6 3 6" xfId="19636"/>
    <cellStyle name="Total 2 2 6 3 7" xfId="29558"/>
    <cellStyle name="Total 2 2 6 3 8" xfId="31625"/>
    <cellStyle name="Total 2 2 6 3 9" xfId="35307"/>
    <cellStyle name="Total 2 2 6 4" xfId="4171"/>
    <cellStyle name="Total 2 2 6 4 2" xfId="8445"/>
    <cellStyle name="Total 2 2 6 4 3" xfId="13325"/>
    <cellStyle name="Total 2 2 6 4 4" xfId="20323"/>
    <cellStyle name="Total 2 2 6 4 5" xfId="17939"/>
    <cellStyle name="Total 2 2 6 4 6" xfId="18032"/>
    <cellStyle name="Total 2 2 6 4 7" xfId="25879"/>
    <cellStyle name="Total 2 2 6 4 8" xfId="33384"/>
    <cellStyle name="Total 2 2 6 4 9" xfId="37059"/>
    <cellStyle name="Total 2 2 6 5" xfId="3835"/>
    <cellStyle name="Total 2 2 6 5 2" xfId="8446"/>
    <cellStyle name="Total 2 2 6 5 3" xfId="12989"/>
    <cellStyle name="Total 2 2 6 5 4" xfId="19988"/>
    <cellStyle name="Total 2 2 6 5 5" xfId="19625"/>
    <cellStyle name="Total 2 2 6 5 6" xfId="19452"/>
    <cellStyle name="Total 2 2 6 5 7" xfId="25887"/>
    <cellStyle name="Total 2 2 6 5 8" xfId="25721"/>
    <cellStyle name="Total 2 2 6 5 9" xfId="29735"/>
    <cellStyle name="Total 2 2 6 6" xfId="3007"/>
    <cellStyle name="Total 2 2 6 6 2" xfId="8447"/>
    <cellStyle name="Total 2 2 6 6 3" xfId="12161"/>
    <cellStyle name="Total 2 2 6 6 4" xfId="19164"/>
    <cellStyle name="Total 2 2 6 6 5" xfId="24692"/>
    <cellStyle name="Total 2 2 6 6 6" xfId="19638"/>
    <cellStyle name="Total 2 2 6 6 7" xfId="29831"/>
    <cellStyle name="Total 2 2 6 6 8" xfId="31564"/>
    <cellStyle name="Total 2 2 6 6 9" xfId="35274"/>
    <cellStyle name="Total 2 2 6 7" xfId="8442"/>
    <cellStyle name="Total 2 2 6 8" xfId="10841"/>
    <cellStyle name="Total 2 2 6 9" xfId="9731"/>
    <cellStyle name="Total 2 2 7" xfId="2294"/>
    <cellStyle name="Total 2 2 7 10" xfId="21290"/>
    <cellStyle name="Total 2 2 7 11" xfId="26121"/>
    <cellStyle name="Total 2 2 7 12" xfId="26515"/>
    <cellStyle name="Total 2 2 7 13" xfId="34158"/>
    <cellStyle name="Total 2 2 7 14" xfId="37720"/>
    <cellStyle name="Total 2 2 7 2" xfId="2694"/>
    <cellStyle name="Total 2 2 7 2 2" xfId="8449"/>
    <cellStyle name="Total 2 2 7 2 3" xfId="11848"/>
    <cellStyle name="Total 2 2 7 2 4" xfId="18851"/>
    <cellStyle name="Total 2 2 7 2 5" xfId="24211"/>
    <cellStyle name="Total 2 2 7 2 6" xfId="26306"/>
    <cellStyle name="Total 2 2 7 2 7" xfId="19361"/>
    <cellStyle name="Total 2 2 7 2 8" xfId="28707"/>
    <cellStyle name="Total 2 2 7 2 9" xfId="34825"/>
    <cellStyle name="Total 2 2 7 3" xfId="3976"/>
    <cellStyle name="Total 2 2 7 3 2" xfId="8450"/>
    <cellStyle name="Total 2 2 7 3 3" xfId="13130"/>
    <cellStyle name="Total 2 2 7 3 4" xfId="20128"/>
    <cellStyle name="Total 2 2 7 3 5" xfId="18246"/>
    <cellStyle name="Total 2 2 7 3 6" xfId="28918"/>
    <cellStyle name="Total 2 2 7 3 7" xfId="18071"/>
    <cellStyle name="Total 2 2 7 3 8" xfId="31838"/>
    <cellStyle name="Total 2 2 7 3 9" xfId="35492"/>
    <cellStyle name="Total 2 2 7 4" xfId="4414"/>
    <cellStyle name="Total 2 2 7 4 2" xfId="8451"/>
    <cellStyle name="Total 2 2 7 4 3" xfId="13568"/>
    <cellStyle name="Total 2 2 7 4 4" xfId="20566"/>
    <cellStyle name="Total 2 2 7 4 5" xfId="22757"/>
    <cellStyle name="Total 2 2 7 4 6" xfId="25027"/>
    <cellStyle name="Total 2 2 7 4 7" xfId="22613"/>
    <cellStyle name="Total 2 2 7 4 8" xfId="22623"/>
    <cellStyle name="Total 2 2 7 4 9" xfId="31250"/>
    <cellStyle name="Total 2 2 7 5" xfId="4668"/>
    <cellStyle name="Total 2 2 7 5 2" xfId="8452"/>
    <cellStyle name="Total 2 2 7 5 3" xfId="13822"/>
    <cellStyle name="Total 2 2 7 5 4" xfId="20820"/>
    <cellStyle name="Total 2 2 7 5 5" xfId="17013"/>
    <cellStyle name="Total 2 2 7 5 6" xfId="24448"/>
    <cellStyle name="Total 2 2 7 5 7" xfId="23102"/>
    <cellStyle name="Total 2 2 7 5 8" xfId="31182"/>
    <cellStyle name="Total 2 2 7 5 9" xfId="35055"/>
    <cellStyle name="Total 2 2 7 6" xfId="4914"/>
    <cellStyle name="Total 2 2 7 6 2" xfId="8453"/>
    <cellStyle name="Total 2 2 7 6 3" xfId="14068"/>
    <cellStyle name="Total 2 2 7 6 4" xfId="21066"/>
    <cellStyle name="Total 2 2 7 6 5" xfId="27382"/>
    <cellStyle name="Total 2 2 7 6 6" xfId="24192"/>
    <cellStyle name="Total 2 2 7 6 7" xfId="31960"/>
    <cellStyle name="Total 2 2 7 6 8" xfId="35638"/>
    <cellStyle name="Total 2 2 7 6 9" xfId="38549"/>
    <cellStyle name="Total 2 2 7 7" xfId="8448"/>
    <cellStyle name="Total 2 2 7 8" xfId="11448"/>
    <cellStyle name="Total 2 2 7 9" xfId="18451"/>
    <cellStyle name="Total 2 2 8" xfId="1809"/>
    <cellStyle name="Total 2 2 8 10" xfId="10165"/>
    <cellStyle name="Total 2 2 8 11" xfId="24579"/>
    <cellStyle name="Total 2 2 8 12" xfId="10699"/>
    <cellStyle name="Total 2 2 8 13" xfId="31394"/>
    <cellStyle name="Total 2 2 8 14" xfId="35142"/>
    <cellStyle name="Total 2 2 8 2" xfId="2553"/>
    <cellStyle name="Total 2 2 8 2 2" xfId="8455"/>
    <cellStyle name="Total 2 2 8 2 3" xfId="11707"/>
    <cellStyle name="Total 2 2 8 2 4" xfId="18710"/>
    <cellStyle name="Total 2 2 8 2 5" xfId="23202"/>
    <cellStyle name="Total 2 2 8 2 6" xfId="23294"/>
    <cellStyle name="Total 2 2 8 2 7" xfId="23193"/>
    <cellStyle name="Total 2 2 8 2 8" xfId="19622"/>
    <cellStyle name="Total 2 2 8 2 9" xfId="30900"/>
    <cellStyle name="Total 2 2 8 3" xfId="3727"/>
    <cellStyle name="Total 2 2 8 3 2" xfId="8456"/>
    <cellStyle name="Total 2 2 8 3 3" xfId="12881"/>
    <cellStyle name="Total 2 2 8 3 4" xfId="19880"/>
    <cellStyle name="Total 2 2 8 3 5" xfId="17098"/>
    <cellStyle name="Total 2 2 8 3 6" xfId="29185"/>
    <cellStyle name="Total 2 2 8 3 7" xfId="19655"/>
    <cellStyle name="Total 2 2 8 3 8" xfId="24593"/>
    <cellStyle name="Total 2 2 8 3 9" xfId="33659"/>
    <cellStyle name="Total 2 2 8 4" xfId="4231"/>
    <cellStyle name="Total 2 2 8 4 2" xfId="8457"/>
    <cellStyle name="Total 2 2 8 4 3" xfId="13385"/>
    <cellStyle name="Total 2 2 8 4 4" xfId="20383"/>
    <cellStyle name="Total 2 2 8 4 5" xfId="21379"/>
    <cellStyle name="Total 2 2 8 4 6" xfId="25046"/>
    <cellStyle name="Total 2 2 8 4 7" xfId="25999"/>
    <cellStyle name="Total 2 2 8 4 8" xfId="30944"/>
    <cellStyle name="Total 2 2 8 4 9" xfId="34867"/>
    <cellStyle name="Total 2 2 8 5" xfId="4195"/>
    <cellStyle name="Total 2 2 8 5 2" xfId="8458"/>
    <cellStyle name="Total 2 2 8 5 3" xfId="13349"/>
    <cellStyle name="Total 2 2 8 5 4" xfId="20347"/>
    <cellStyle name="Total 2 2 8 5 5" xfId="27735"/>
    <cellStyle name="Total 2 2 8 5 6" xfId="28576"/>
    <cellStyle name="Total 2 2 8 5 7" xfId="27270"/>
    <cellStyle name="Total 2 2 8 5 8" xfId="33373"/>
    <cellStyle name="Total 2 2 8 5 9" xfId="37048"/>
    <cellStyle name="Total 2 2 8 6" xfId="3113"/>
    <cellStyle name="Total 2 2 8 6 2" xfId="8459"/>
    <cellStyle name="Total 2 2 8 6 3" xfId="12267"/>
    <cellStyle name="Total 2 2 8 6 4" xfId="19270"/>
    <cellStyle name="Total 2 2 8 6 5" xfId="28267"/>
    <cellStyle name="Total 2 2 8 6 6" xfId="28094"/>
    <cellStyle name="Total 2 2 8 6 7" xfId="26498"/>
    <cellStyle name="Total 2 2 8 6 8" xfId="33760"/>
    <cellStyle name="Total 2 2 8 6 9" xfId="37322"/>
    <cellStyle name="Total 2 2 8 7" xfId="8454"/>
    <cellStyle name="Total 2 2 8 8" xfId="10963"/>
    <cellStyle name="Total 2 2 8 9" xfId="15551"/>
    <cellStyle name="Total 2 2 9" xfId="1606"/>
    <cellStyle name="Total 2 2 9 2" xfId="8460"/>
    <cellStyle name="Total 2 2 9 3" xfId="10760"/>
    <cellStyle name="Total 2 2 9 4" xfId="17016"/>
    <cellStyle name="Total 2 2 9 5" xfId="17366"/>
    <cellStyle name="Total 2 2 9 6" xfId="25964"/>
    <cellStyle name="Total 2 2 9 7" xfId="24124"/>
    <cellStyle name="Total 2 2 9 8" xfId="18197"/>
    <cellStyle name="Total 2 2 9 9" xfId="34903"/>
    <cellStyle name="Total 2 3" xfId="1133"/>
    <cellStyle name="Total 2 3 10" xfId="3037"/>
    <cellStyle name="Total 2 3 10 2" xfId="8462"/>
    <cellStyle name="Total 2 3 10 3" xfId="12191"/>
    <cellStyle name="Total 2 3 10 4" xfId="19194"/>
    <cellStyle name="Total 2 3 10 5" xfId="24222"/>
    <cellStyle name="Total 2 3 10 6" xfId="28774"/>
    <cellStyle name="Total 2 3 10 7" xfId="29816"/>
    <cellStyle name="Total 2 3 10 8" xfId="31567"/>
    <cellStyle name="Total 2 3 10 9" xfId="35277"/>
    <cellStyle name="Total 2 3 11" xfId="3780"/>
    <cellStyle name="Total 2 3 11 2" xfId="8463"/>
    <cellStyle name="Total 2 3 11 3" xfId="12934"/>
    <cellStyle name="Total 2 3 11 4" xfId="19933"/>
    <cellStyle name="Total 2 3 11 5" xfId="19373"/>
    <cellStyle name="Total 2 3 11 6" xfId="28810"/>
    <cellStyle name="Total 2 3 11 7" xfId="28642"/>
    <cellStyle name="Total 2 3 11 8" xfId="30917"/>
    <cellStyle name="Total 2 3 11 9" xfId="31400"/>
    <cellStyle name="Total 2 3 12" xfId="1547"/>
    <cellStyle name="Total 2 3 12 2" xfId="8464"/>
    <cellStyle name="Total 2 3 12 3" xfId="10701"/>
    <cellStyle name="Total 2 3 12 4" xfId="9929"/>
    <cellStyle name="Total 2 3 12 5" xfId="24453"/>
    <cellStyle name="Total 2 3 12 6" xfId="25481"/>
    <cellStyle name="Total 2 3 12 7" xfId="31035"/>
    <cellStyle name="Total 2 3 12 8" xfId="31345"/>
    <cellStyle name="Total 2 3 12 9" xfId="35107"/>
    <cellStyle name="Total 2 3 13" xfId="8461"/>
    <cellStyle name="Total 2 3 14" xfId="10287"/>
    <cellStyle name="Total 2 3 15" xfId="10099"/>
    <cellStyle name="Total 2 3 16" xfId="25848"/>
    <cellStyle name="Total 2 3 17" xfId="19489"/>
    <cellStyle name="Total 2 3 18" xfId="31276"/>
    <cellStyle name="Total 2 3 19" xfId="35100"/>
    <cellStyle name="Total 2 3 2" xfId="2307"/>
    <cellStyle name="Total 2 3 2 10" xfId="17783"/>
    <cellStyle name="Total 2 3 2 11" xfId="22657"/>
    <cellStyle name="Total 2 3 2 12" xfId="30176"/>
    <cellStyle name="Total 2 3 2 13" xfId="34145"/>
    <cellStyle name="Total 2 3 2 14" xfId="37707"/>
    <cellStyle name="Total 2 3 2 2" xfId="2707"/>
    <cellStyle name="Total 2 3 2 2 2" xfId="8466"/>
    <cellStyle name="Total 2 3 2 2 3" xfId="11861"/>
    <cellStyle name="Total 2 3 2 2 4" xfId="18864"/>
    <cellStyle name="Total 2 3 2 2 5" xfId="24628"/>
    <cellStyle name="Total 2 3 2 2 6" xfId="23055"/>
    <cellStyle name="Total 2 3 2 2 7" xfId="23277"/>
    <cellStyle name="Total 2 3 2 2 8" xfId="24102"/>
    <cellStyle name="Total 2 3 2 2 9" xfId="33632"/>
    <cellStyle name="Total 2 3 2 3" xfId="3989"/>
    <cellStyle name="Total 2 3 2 3 2" xfId="8467"/>
    <cellStyle name="Total 2 3 2 3 3" xfId="13143"/>
    <cellStyle name="Total 2 3 2 3 4" xfId="20141"/>
    <cellStyle name="Total 2 3 2 3 5" xfId="27836"/>
    <cellStyle name="Total 2 3 2 3 6" xfId="9610"/>
    <cellStyle name="Total 2 3 2 3 7" xfId="23300"/>
    <cellStyle name="Total 2 3 2 3 8" xfId="31674"/>
    <cellStyle name="Total 2 3 2 3 9" xfId="35354"/>
    <cellStyle name="Total 2 3 2 4" xfId="4427"/>
    <cellStyle name="Total 2 3 2 4 2" xfId="8468"/>
    <cellStyle name="Total 2 3 2 4 3" xfId="13581"/>
    <cellStyle name="Total 2 3 2 4 4" xfId="20579"/>
    <cellStyle name="Total 2 3 2 4 5" xfId="27622"/>
    <cellStyle name="Total 2 3 2 4 6" xfId="28584"/>
    <cellStyle name="Total 2 3 2 4 7" xfId="25580"/>
    <cellStyle name="Total 2 3 2 4 8" xfId="17413"/>
    <cellStyle name="Total 2 3 2 4 9" xfId="24572"/>
    <cellStyle name="Total 2 3 2 5" xfId="4681"/>
    <cellStyle name="Total 2 3 2 5 2" xfId="8469"/>
    <cellStyle name="Total 2 3 2 5 3" xfId="13835"/>
    <cellStyle name="Total 2 3 2 5 4" xfId="20833"/>
    <cellStyle name="Total 2 3 2 5 5" xfId="15486"/>
    <cellStyle name="Total 2 3 2 5 6" xfId="28169"/>
    <cellStyle name="Total 2 3 2 5 7" xfId="25461"/>
    <cellStyle name="Total 2 3 2 5 8" xfId="9593"/>
    <cellStyle name="Total 2 3 2 5 9" xfId="31384"/>
    <cellStyle name="Total 2 3 2 6" xfId="4927"/>
    <cellStyle name="Total 2 3 2 6 2" xfId="8470"/>
    <cellStyle name="Total 2 3 2 6 3" xfId="14081"/>
    <cellStyle name="Total 2 3 2 6 4" xfId="21079"/>
    <cellStyle name="Total 2 3 2 6 5" xfId="27374"/>
    <cellStyle name="Total 2 3 2 6 6" xfId="22457"/>
    <cellStyle name="Total 2 3 2 6 7" xfId="31973"/>
    <cellStyle name="Total 2 3 2 6 8" xfId="35651"/>
    <cellStyle name="Total 2 3 2 6 9" xfId="38562"/>
    <cellStyle name="Total 2 3 2 7" xfId="8465"/>
    <cellStyle name="Total 2 3 2 8" xfId="11461"/>
    <cellStyle name="Total 2 3 2 9" xfId="18464"/>
    <cellStyle name="Total 2 3 3" xfId="2038"/>
    <cellStyle name="Total 2 3 3 10" xfId="28479"/>
    <cellStyle name="Total 2 3 3 11" xfId="26045"/>
    <cellStyle name="Total 2 3 3 12" xfId="18133"/>
    <cellStyle name="Total 2 3 3 13" xfId="34800"/>
    <cellStyle name="Total 2 3 3 14" xfId="38344"/>
    <cellStyle name="Total 2 3 3 2" xfId="2579"/>
    <cellStyle name="Total 2 3 3 2 2" xfId="8472"/>
    <cellStyle name="Total 2 3 3 2 3" xfId="11733"/>
    <cellStyle name="Total 2 3 3 2 4" xfId="18736"/>
    <cellStyle name="Total 2 3 3 2 5" xfId="21365"/>
    <cellStyle name="Total 2 3 3 2 6" xfId="23074"/>
    <cellStyle name="Total 2 3 3 2 7" xfId="25071"/>
    <cellStyle name="Total 2 3 3 2 8" xfId="31507"/>
    <cellStyle name="Total 2 3 3 2 9" xfId="35211"/>
    <cellStyle name="Total 2 3 3 3" xfId="3812"/>
    <cellStyle name="Total 2 3 3 3 2" xfId="8473"/>
    <cellStyle name="Total 2 3 3 3 3" xfId="12966"/>
    <cellStyle name="Total 2 3 3 3 4" xfId="19965"/>
    <cellStyle name="Total 2 3 3 3 5" xfId="17680"/>
    <cellStyle name="Total 2 3 3 3 6" xfId="21387"/>
    <cellStyle name="Total 2 3 3 3 7" xfId="28210"/>
    <cellStyle name="Total 2 3 3 3 8" xfId="33510"/>
    <cellStyle name="Total 2 3 3 3 9" xfId="37178"/>
    <cellStyle name="Total 2 3 3 4" xfId="4288"/>
    <cellStyle name="Total 2 3 3 4 2" xfId="8474"/>
    <cellStyle name="Total 2 3 3 4 3" xfId="13442"/>
    <cellStyle name="Total 2 3 3 4 4" xfId="20440"/>
    <cellStyle name="Total 2 3 3 4 5" xfId="24141"/>
    <cellStyle name="Total 2 3 3 4 6" xfId="21246"/>
    <cellStyle name="Total 2 3 3 4 7" xfId="25133"/>
    <cellStyle name="Total 2 3 3 4 8" xfId="28538"/>
    <cellStyle name="Total 2 3 3 4 9" xfId="29581"/>
    <cellStyle name="Total 2 3 3 5" xfId="4561"/>
    <cellStyle name="Total 2 3 3 5 2" xfId="8475"/>
    <cellStyle name="Total 2 3 3 5 3" xfId="13715"/>
    <cellStyle name="Total 2 3 3 5 4" xfId="20713"/>
    <cellStyle name="Total 2 3 3 5 5" xfId="22763"/>
    <cellStyle name="Total 2 3 3 5 6" xfId="26718"/>
    <cellStyle name="Total 2 3 3 5 7" xfId="24082"/>
    <cellStyle name="Total 2 3 3 5 8" xfId="32237"/>
    <cellStyle name="Total 2 3 3 5 9" xfId="35912"/>
    <cellStyle name="Total 2 3 3 6" xfId="4811"/>
    <cellStyle name="Total 2 3 3 6 2" xfId="8476"/>
    <cellStyle name="Total 2 3 3 6 3" xfId="13965"/>
    <cellStyle name="Total 2 3 3 6 4" xfId="20963"/>
    <cellStyle name="Total 2 3 3 6 5" xfId="27433"/>
    <cellStyle name="Total 2 3 3 6 6" xfId="28861"/>
    <cellStyle name="Total 2 3 3 6 7" xfId="28018"/>
    <cellStyle name="Total 2 3 3 6 8" xfId="31792"/>
    <cellStyle name="Total 2 3 3 6 9" xfId="35471"/>
    <cellStyle name="Total 2 3 3 7" xfId="8471"/>
    <cellStyle name="Total 2 3 3 8" xfId="11192"/>
    <cellStyle name="Total 2 3 3 9" xfId="9200"/>
    <cellStyle name="Total 2 3 4" xfId="2295"/>
    <cellStyle name="Total 2 3 4 10" xfId="17989"/>
    <cellStyle name="Total 2 3 4 11" xfId="18164"/>
    <cellStyle name="Total 2 3 4 12" xfId="30183"/>
    <cellStyle name="Total 2 3 4 13" xfId="23249"/>
    <cellStyle name="Total 2 3 4 14" xfId="33599"/>
    <cellStyle name="Total 2 3 4 2" xfId="2695"/>
    <cellStyle name="Total 2 3 4 2 2" xfId="8478"/>
    <cellStyle name="Total 2 3 4 2 3" xfId="11849"/>
    <cellStyle name="Total 2 3 4 2 4" xfId="18852"/>
    <cellStyle name="Total 2 3 4 2 5" xfId="28427"/>
    <cellStyle name="Total 2 3 4 2 6" xfId="18002"/>
    <cellStyle name="Total 2 3 4 2 7" xfId="25076"/>
    <cellStyle name="Total 2 3 4 2 8" xfId="31523"/>
    <cellStyle name="Total 2 3 4 2 9" xfId="35233"/>
    <cellStyle name="Total 2 3 4 3" xfId="3977"/>
    <cellStyle name="Total 2 3 4 3 2" xfId="8479"/>
    <cellStyle name="Total 2 3 4 3 3" xfId="13131"/>
    <cellStyle name="Total 2 3 4 3 4" xfId="20129"/>
    <cellStyle name="Total 2 3 4 3 5" xfId="27842"/>
    <cellStyle name="Total 2 3 4 3 6" xfId="28926"/>
    <cellStyle name="Total 2 3 4 3 7" xfId="25513"/>
    <cellStyle name="Total 2 3 4 3 8" xfId="31668"/>
    <cellStyle name="Total 2 3 4 3 9" xfId="35348"/>
    <cellStyle name="Total 2 3 4 4" xfId="4415"/>
    <cellStyle name="Total 2 3 4 4 2" xfId="8480"/>
    <cellStyle name="Total 2 3 4 4 3" xfId="13569"/>
    <cellStyle name="Total 2 3 4 4 4" xfId="20567"/>
    <cellStyle name="Total 2 3 4 4 5" xfId="27628"/>
    <cellStyle name="Total 2 3 4 4 6" xfId="17049"/>
    <cellStyle name="Total 2 3 4 4 7" xfId="9922"/>
    <cellStyle name="Total 2 3 4 4 8" xfId="25833"/>
    <cellStyle name="Total 2 3 4 4 9" xfId="10251"/>
    <cellStyle name="Total 2 3 4 5" xfId="4669"/>
    <cellStyle name="Total 2 3 4 5 2" xfId="8481"/>
    <cellStyle name="Total 2 3 4 5 3" xfId="13823"/>
    <cellStyle name="Total 2 3 4 5 4" xfId="20821"/>
    <cellStyle name="Total 2 3 4 5 5" xfId="27499"/>
    <cellStyle name="Total 2 3 4 5 6" xfId="24097"/>
    <cellStyle name="Total 2 3 4 5 7" xfId="18349"/>
    <cellStyle name="Total 2 3 4 5 8" xfId="32188"/>
    <cellStyle name="Total 2 3 4 5 9" xfId="35863"/>
    <cellStyle name="Total 2 3 4 6" xfId="4915"/>
    <cellStyle name="Total 2 3 4 6 2" xfId="8482"/>
    <cellStyle name="Total 2 3 4 6 3" xfId="14069"/>
    <cellStyle name="Total 2 3 4 6 4" xfId="21067"/>
    <cellStyle name="Total 2 3 4 6 5" xfId="24264"/>
    <cellStyle name="Total 2 3 4 6 6" xfId="29293"/>
    <cellStyle name="Total 2 3 4 6 7" xfId="31961"/>
    <cellStyle name="Total 2 3 4 6 8" xfId="35639"/>
    <cellStyle name="Total 2 3 4 6 9" xfId="38550"/>
    <cellStyle name="Total 2 3 4 7" xfId="8477"/>
    <cellStyle name="Total 2 3 4 8" xfId="11449"/>
    <cellStyle name="Total 2 3 4 9" xfId="18452"/>
    <cellStyle name="Total 2 3 5" xfId="1679"/>
    <cellStyle name="Total 2 3 5 10" xfId="28663"/>
    <cellStyle name="Total 2 3 5 11" xfId="22930"/>
    <cellStyle name="Total 2 3 5 12" xfId="10051"/>
    <cellStyle name="Total 2 3 5 13" xfId="25533"/>
    <cellStyle name="Total 2 3 5 14" xfId="33714"/>
    <cellStyle name="Total 2 3 5 2" xfId="2506"/>
    <cellStyle name="Total 2 3 5 2 2" xfId="8484"/>
    <cellStyle name="Total 2 3 5 2 3" xfId="11660"/>
    <cellStyle name="Total 2 3 5 2 4" xfId="18663"/>
    <cellStyle name="Total 2 3 5 2 5" xfId="22721"/>
    <cellStyle name="Total 2 3 5 2 6" xfId="25325"/>
    <cellStyle name="Total 2 3 5 2 7" xfId="28900"/>
    <cellStyle name="Total 2 3 5 2 8" xfId="34055"/>
    <cellStyle name="Total 2 3 5 2 9" xfId="37617"/>
    <cellStyle name="Total 2 3 5 3" xfId="3656"/>
    <cellStyle name="Total 2 3 5 3 2" xfId="8485"/>
    <cellStyle name="Total 2 3 5 3 3" xfId="12810"/>
    <cellStyle name="Total 2 3 5 3 4" xfId="19809"/>
    <cellStyle name="Total 2 3 5 3 5" xfId="28001"/>
    <cellStyle name="Total 2 3 5 3 6" xfId="22499"/>
    <cellStyle name="Total 2 3 5 3 7" xfId="29562"/>
    <cellStyle name="Total 2 3 5 3 8" xfId="33580"/>
    <cellStyle name="Total 2 3 5 3 9" xfId="37248"/>
    <cellStyle name="Total 2 3 5 4" xfId="4165"/>
    <cellStyle name="Total 2 3 5 4 2" xfId="8486"/>
    <cellStyle name="Total 2 3 5 4 3" xfId="13319"/>
    <cellStyle name="Total 2 3 5 4 4" xfId="20317"/>
    <cellStyle name="Total 2 3 5 4 5" xfId="27744"/>
    <cellStyle name="Total 2 3 5 4 6" xfId="28142"/>
    <cellStyle name="Total 2 3 5 4 7" xfId="26476"/>
    <cellStyle name="Total 2 3 5 4 8" xfId="22980"/>
    <cellStyle name="Total 2 3 5 4 9" xfId="33672"/>
    <cellStyle name="Total 2 3 5 5" xfId="3833"/>
    <cellStyle name="Total 2 3 5 5 2" xfId="8487"/>
    <cellStyle name="Total 2 3 5 5 3" xfId="12987"/>
    <cellStyle name="Total 2 3 5 5 4" xfId="19986"/>
    <cellStyle name="Total 2 3 5 5 5" xfId="19508"/>
    <cellStyle name="Total 2 3 5 5 6" xfId="29192"/>
    <cellStyle name="Total 2 3 5 5 7" xfId="18104"/>
    <cellStyle name="Total 2 3 5 5 8" xfId="29686"/>
    <cellStyle name="Total 2 3 5 5 9" xfId="35535"/>
    <cellStyle name="Total 2 3 5 6" xfId="3010"/>
    <cellStyle name="Total 2 3 5 6 2" xfId="8488"/>
    <cellStyle name="Total 2 3 5 6 3" xfId="12164"/>
    <cellStyle name="Total 2 3 5 6 4" xfId="19167"/>
    <cellStyle name="Total 2 3 5 6 5" xfId="24688"/>
    <cellStyle name="Total 2 3 5 6 6" xfId="23223"/>
    <cellStyle name="Total 2 3 5 6 7" xfId="18190"/>
    <cellStyle name="Total 2 3 5 6 8" xfId="33803"/>
    <cellStyle name="Total 2 3 5 6 9" xfId="37365"/>
    <cellStyle name="Total 2 3 5 7" xfId="8483"/>
    <cellStyle name="Total 2 3 5 8" xfId="10833"/>
    <cellStyle name="Total 2 3 5 9" xfId="11045"/>
    <cellStyle name="Total 2 3 6" xfId="1660"/>
    <cellStyle name="Total 2 3 6 10" xfId="23028"/>
    <cellStyle name="Total 2 3 6 11" xfId="25736"/>
    <cellStyle name="Total 2 3 6 12" xfId="34920"/>
    <cellStyle name="Total 2 3 6 13" xfId="38383"/>
    <cellStyle name="Total 2 3 6 2" xfId="3588"/>
    <cellStyle name="Total 2 3 6 2 2" xfId="8490"/>
    <cellStyle name="Total 2 3 6 2 3" xfId="12742"/>
    <cellStyle name="Total 2 3 6 2 4" xfId="19743"/>
    <cellStyle name="Total 2 3 6 2 5" xfId="28035"/>
    <cellStyle name="Total 2 3 6 2 6" xfId="26538"/>
    <cellStyle name="Total 2 3 6 2 7" xfId="29586"/>
    <cellStyle name="Total 2 3 6 2 8" xfId="33586"/>
    <cellStyle name="Total 2 3 6 2 9" xfId="37254"/>
    <cellStyle name="Total 2 3 6 3" xfId="4137"/>
    <cellStyle name="Total 2 3 6 3 2" xfId="8491"/>
    <cellStyle name="Total 2 3 6 3 3" xfId="13291"/>
    <cellStyle name="Total 2 3 6 3 4" xfId="20289"/>
    <cellStyle name="Total 2 3 6 3 5" xfId="10024"/>
    <cellStyle name="Total 2 3 6 3 6" xfId="26661"/>
    <cellStyle name="Total 2 3 6 3 7" xfId="17774"/>
    <cellStyle name="Total 2 3 6 3 8" xfId="33400"/>
    <cellStyle name="Total 2 3 6 3 9" xfId="37075"/>
    <cellStyle name="Total 2 3 6 4" xfId="3826"/>
    <cellStyle name="Total 2 3 6 4 2" xfId="8492"/>
    <cellStyle name="Total 2 3 6 4 3" xfId="12980"/>
    <cellStyle name="Total 2 3 6 4 4" xfId="19979"/>
    <cellStyle name="Total 2 3 6 4 5" xfId="27917"/>
    <cellStyle name="Total 2 3 6 4 6" xfId="23167"/>
    <cellStyle name="Total 2 3 6 4 7" xfId="25426"/>
    <cellStyle name="Total 2 3 6 4 8" xfId="31653"/>
    <cellStyle name="Total 2 3 6 4 9" xfId="35333"/>
    <cellStyle name="Total 2 3 6 5" xfId="3181"/>
    <cellStyle name="Total 2 3 6 5 2" xfId="8493"/>
    <cellStyle name="Total 2 3 6 5 3" xfId="12335"/>
    <cellStyle name="Total 2 3 6 5 4" xfId="19338"/>
    <cellStyle name="Total 2 3 6 5 5" xfId="28236"/>
    <cellStyle name="Total 2 3 6 5 6" xfId="18188"/>
    <cellStyle name="Total 2 3 6 5 7" xfId="17100"/>
    <cellStyle name="Total 2 3 6 5 8" xfId="24622"/>
    <cellStyle name="Total 2 3 6 5 9" xfId="33655"/>
    <cellStyle name="Total 2 3 6 6" xfId="8489"/>
    <cellStyle name="Total 2 3 6 7" xfId="10814"/>
    <cellStyle name="Total 2 3 6 8" xfId="9168"/>
    <cellStyle name="Total 2 3 6 9" xfId="28670"/>
    <cellStyle name="Total 2 3 7" xfId="2488"/>
    <cellStyle name="Total 2 3 7 2" xfId="8494"/>
    <cellStyle name="Total 2 3 7 3" xfId="11642"/>
    <cellStyle name="Total 2 3 7 4" xfId="18645"/>
    <cellStyle name="Total 2 3 7 5" xfId="17851"/>
    <cellStyle name="Total 2 3 7 6" xfId="22642"/>
    <cellStyle name="Total 2 3 7 7" xfId="29420"/>
    <cellStyle name="Total 2 3 7 8" xfId="34063"/>
    <cellStyle name="Total 2 3 7 9" xfId="37625"/>
    <cellStyle name="Total 2 3 8" xfId="3151"/>
    <cellStyle name="Total 2 3 8 2" xfId="8495"/>
    <cellStyle name="Total 2 3 8 3" xfId="12305"/>
    <cellStyle name="Total 2 3 8 4" xfId="19308"/>
    <cellStyle name="Total 2 3 8 5" xfId="24718"/>
    <cellStyle name="Total 2 3 8 6" xfId="19389"/>
    <cellStyle name="Total 2 3 8 7" xfId="26504"/>
    <cellStyle name="Total 2 3 8 8" xfId="25640"/>
    <cellStyle name="Total 2 3 8 9" xfId="33654"/>
    <cellStyle name="Total 2 3 9" xfId="2858"/>
    <cellStyle name="Total 2 3 9 2" xfId="8496"/>
    <cellStyle name="Total 2 3 9 3" xfId="12012"/>
    <cellStyle name="Total 2 3 9 4" xfId="19015"/>
    <cellStyle name="Total 2 3 9 5" xfId="28355"/>
    <cellStyle name="Total 2 3 9 6" xfId="28078"/>
    <cellStyle name="Total 2 3 9 7" xfId="29905"/>
    <cellStyle name="Total 2 3 9 8" xfId="31103"/>
    <cellStyle name="Total 2 3 9 9" xfId="34990"/>
    <cellStyle name="Total 2 4" xfId="1187"/>
    <cellStyle name="Total 2 4 10" xfId="4328"/>
    <cellStyle name="Total 2 4 10 2" xfId="8498"/>
    <cellStyle name="Total 2 4 10 3" xfId="13482"/>
    <cellStyle name="Total 2 4 10 4" xfId="20480"/>
    <cellStyle name="Total 2 4 10 5" xfId="27669"/>
    <cellStyle name="Total 2 4 10 6" xfId="26671"/>
    <cellStyle name="Total 2 4 10 7" xfId="20048"/>
    <cellStyle name="Total 2 4 10 8" xfId="29700"/>
    <cellStyle name="Total 2 4 10 9" xfId="31834"/>
    <cellStyle name="Total 2 4 11" xfId="2225"/>
    <cellStyle name="Total 2 4 11 2" xfId="8499"/>
    <cellStyle name="Total 2 4 11 3" xfId="11379"/>
    <cellStyle name="Total 2 4 11 4" xfId="18382"/>
    <cellStyle name="Total 2 4 11 5" xfId="19583"/>
    <cellStyle name="Total 2 4 11 6" xfId="26100"/>
    <cellStyle name="Total 2 4 11 7" xfId="30217"/>
    <cellStyle name="Total 2 4 11 8" xfId="34191"/>
    <cellStyle name="Total 2 4 11 9" xfId="37753"/>
    <cellStyle name="Total 2 4 12" xfId="8497"/>
    <cellStyle name="Total 2 4 13" xfId="10341"/>
    <cellStyle name="Total 2 4 14" xfId="17253"/>
    <cellStyle name="Total 2 4 15" xfId="29394"/>
    <cellStyle name="Total 2 4 16" xfId="25546"/>
    <cellStyle name="Total 2 4 17" xfId="31288"/>
    <cellStyle name="Total 2 4 18" xfId="35105"/>
    <cellStyle name="Total 2 4 2" xfId="2348"/>
    <cellStyle name="Total 2 4 2 10" xfId="10045"/>
    <cellStyle name="Total 2 4 2 11" xfId="26145"/>
    <cellStyle name="Total 2 4 2 12" xfId="30157"/>
    <cellStyle name="Total 2 4 2 13" xfId="34133"/>
    <cellStyle name="Total 2 4 2 14" xfId="37695"/>
    <cellStyle name="Total 2 4 2 2" xfId="2748"/>
    <cellStyle name="Total 2 4 2 2 2" xfId="8501"/>
    <cellStyle name="Total 2 4 2 2 3" xfId="11902"/>
    <cellStyle name="Total 2 4 2 2 4" xfId="18905"/>
    <cellStyle name="Total 2 4 2 2 5" xfId="24212"/>
    <cellStyle name="Total 2 4 2 2 6" xfId="23476"/>
    <cellStyle name="Total 2 4 2 2 7" xfId="29959"/>
    <cellStyle name="Total 2 4 2 2 8" xfId="28730"/>
    <cellStyle name="Total 2 4 2 2 9" xfId="25794"/>
    <cellStyle name="Total 2 4 2 3" xfId="4030"/>
    <cellStyle name="Total 2 4 2 3 2" xfId="8502"/>
    <cellStyle name="Total 2 4 2 3 3" xfId="13184"/>
    <cellStyle name="Total 2 4 2 3 4" xfId="20182"/>
    <cellStyle name="Total 2 4 2 3 5" xfId="23233"/>
    <cellStyle name="Total 2 4 2 3 6" xfId="28827"/>
    <cellStyle name="Total 2 4 2 3 7" xfId="9943"/>
    <cellStyle name="Total 2 4 2 3 8" xfId="31848"/>
    <cellStyle name="Total 2 4 2 3 9" xfId="35502"/>
    <cellStyle name="Total 2 4 2 4" xfId="4468"/>
    <cellStyle name="Total 2 4 2 4 2" xfId="8503"/>
    <cellStyle name="Total 2 4 2 4 3" xfId="13622"/>
    <cellStyle name="Total 2 4 2 4 4" xfId="20620"/>
    <cellStyle name="Total 2 4 2 4 5" xfId="17798"/>
    <cellStyle name="Total 2 4 2 4 6" xfId="25194"/>
    <cellStyle name="Total 2 4 2 4 7" xfId="25128"/>
    <cellStyle name="Total 2 4 2 4 8" xfId="32279"/>
    <cellStyle name="Total 2 4 2 4 9" xfId="35954"/>
    <cellStyle name="Total 2 4 2 5" xfId="4722"/>
    <cellStyle name="Total 2 4 2 5 2" xfId="8504"/>
    <cellStyle name="Total 2 4 2 5 3" xfId="13876"/>
    <cellStyle name="Total 2 4 2 5 4" xfId="20874"/>
    <cellStyle name="Total 2 4 2 5 5" xfId="10005"/>
    <cellStyle name="Total 2 4 2 5 6" xfId="25274"/>
    <cellStyle name="Total 2 4 2 5 7" xfId="27876"/>
    <cellStyle name="Total 2 4 2 5 8" xfId="29728"/>
    <cellStyle name="Total 2 4 2 5 9" xfId="33702"/>
    <cellStyle name="Total 2 4 2 6" xfId="4968"/>
    <cellStyle name="Total 2 4 2 6 2" xfId="8505"/>
    <cellStyle name="Total 2 4 2 6 3" xfId="14122"/>
    <cellStyle name="Total 2 4 2 6 4" xfId="21120"/>
    <cellStyle name="Total 2 4 2 6 5" xfId="24817"/>
    <cellStyle name="Total 2 4 2 6 6" xfId="25011"/>
    <cellStyle name="Total 2 4 2 6 7" xfId="32014"/>
    <cellStyle name="Total 2 4 2 6 8" xfId="35692"/>
    <cellStyle name="Total 2 4 2 6 9" xfId="38603"/>
    <cellStyle name="Total 2 4 2 7" xfId="8500"/>
    <cellStyle name="Total 2 4 2 8" xfId="11502"/>
    <cellStyle name="Total 2 4 2 9" xfId="18505"/>
    <cellStyle name="Total 2 4 3" xfId="2376"/>
    <cellStyle name="Total 2 4 3 10" xfId="19590"/>
    <cellStyle name="Total 2 4 3 11" xfId="26159"/>
    <cellStyle name="Total 2 4 3 12" xfId="30143"/>
    <cellStyle name="Total 2 4 3 13" xfId="34119"/>
    <cellStyle name="Total 2 4 3 14" xfId="37681"/>
    <cellStyle name="Total 2 4 3 2" xfId="2776"/>
    <cellStyle name="Total 2 4 3 2 2" xfId="8507"/>
    <cellStyle name="Total 2 4 3 2 3" xfId="11930"/>
    <cellStyle name="Total 2 4 3 2 4" xfId="18933"/>
    <cellStyle name="Total 2 4 3 2 5" xfId="28394"/>
    <cellStyle name="Total 2 4 3 2 6" xfId="26343"/>
    <cellStyle name="Total 2 4 3 2 7" xfId="28455"/>
    <cellStyle name="Total 2 4 3 2 8" xfId="33906"/>
    <cellStyle name="Total 2 4 3 2 9" xfId="37468"/>
    <cellStyle name="Total 2 4 3 3" xfId="4058"/>
    <cellStyle name="Total 2 4 3 3 2" xfId="8508"/>
    <cellStyle name="Total 2 4 3 3 3" xfId="13212"/>
    <cellStyle name="Total 2 4 3 3 4" xfId="20210"/>
    <cellStyle name="Total 2 4 3 3 5" xfId="27802"/>
    <cellStyle name="Total 2 4 3 3 6" xfId="26642"/>
    <cellStyle name="Total 2 4 3 3 7" xfId="26004"/>
    <cellStyle name="Total 2 4 3 3 8" xfId="33435"/>
    <cellStyle name="Total 2 4 3 3 9" xfId="37110"/>
    <cellStyle name="Total 2 4 3 4" xfId="4496"/>
    <cellStyle name="Total 2 4 3 4 2" xfId="8509"/>
    <cellStyle name="Total 2 4 3 4 3" xfId="13650"/>
    <cellStyle name="Total 2 4 3 4 4" xfId="20648"/>
    <cellStyle name="Total 2 4 3 4 5" xfId="27587"/>
    <cellStyle name="Total 2 4 3 4 6" xfId="26701"/>
    <cellStyle name="Total 2 4 3 4 7" xfId="25570"/>
    <cellStyle name="Total 2 4 3 4 8" xfId="25457"/>
    <cellStyle name="Total 2 4 3 4 9" xfId="34882"/>
    <cellStyle name="Total 2 4 3 5" xfId="4750"/>
    <cellStyle name="Total 2 4 3 5 2" xfId="8510"/>
    <cellStyle name="Total 2 4 3 5 3" xfId="13904"/>
    <cellStyle name="Total 2 4 3 5 4" xfId="20902"/>
    <cellStyle name="Total 2 4 3 5 5" xfId="27463"/>
    <cellStyle name="Total 2 4 3 5 6" xfId="24096"/>
    <cellStyle name="Total 2 4 3 5 7" xfId="28715"/>
    <cellStyle name="Total 2 4 3 5 8" xfId="25729"/>
    <cellStyle name="Total 2 4 3 5 9" xfId="31383"/>
    <cellStyle name="Total 2 4 3 6" xfId="4996"/>
    <cellStyle name="Total 2 4 3 6 2" xfId="8511"/>
    <cellStyle name="Total 2 4 3 6 3" xfId="14150"/>
    <cellStyle name="Total 2 4 3 6 4" xfId="21148"/>
    <cellStyle name="Total 2 4 3 6 5" xfId="27341"/>
    <cellStyle name="Total 2 4 3 6 6" xfId="29307"/>
    <cellStyle name="Total 2 4 3 6 7" xfId="32042"/>
    <cellStyle name="Total 2 4 3 6 8" xfId="35720"/>
    <cellStyle name="Total 2 4 3 6 9" xfId="38631"/>
    <cellStyle name="Total 2 4 3 7" xfId="8506"/>
    <cellStyle name="Total 2 4 3 8" xfId="11530"/>
    <cellStyle name="Total 2 4 3 9" xfId="18533"/>
    <cellStyle name="Total 2 4 4" xfId="2400"/>
    <cellStyle name="Total 2 4 4 10" xfId="22480"/>
    <cellStyle name="Total 2 4 4 11" xfId="26171"/>
    <cellStyle name="Total 2 4 4 12" xfId="10270"/>
    <cellStyle name="Total 2 4 4 13" xfId="29629"/>
    <cellStyle name="Total 2 4 4 14" xfId="33615"/>
    <cellStyle name="Total 2 4 4 2" xfId="2800"/>
    <cellStyle name="Total 2 4 4 2 2" xfId="8513"/>
    <cellStyle name="Total 2 4 4 2 3" xfId="11954"/>
    <cellStyle name="Total 2 4 4 2 4" xfId="18957"/>
    <cellStyle name="Total 2 4 4 2 5" xfId="15517"/>
    <cellStyle name="Total 2 4 4 2 6" xfId="17470"/>
    <cellStyle name="Total 2 4 4 2 7" xfId="28042"/>
    <cellStyle name="Total 2 4 4 2 8" xfId="25785"/>
    <cellStyle name="Total 2 4 4 2 9" xfId="34984"/>
    <cellStyle name="Total 2 4 4 3" xfId="4082"/>
    <cellStyle name="Total 2 4 4 3 2" xfId="8514"/>
    <cellStyle name="Total 2 4 4 3 3" xfId="13236"/>
    <cellStyle name="Total 2 4 4 3 4" xfId="20234"/>
    <cellStyle name="Total 2 4 4 3 5" xfId="27790"/>
    <cellStyle name="Total 2 4 4 3 6" xfId="9373"/>
    <cellStyle name="Total 2 4 4 3 7" xfId="28970"/>
    <cellStyle name="Total 2 4 4 3 8" xfId="26088"/>
    <cellStyle name="Total 2 4 4 3 9" xfId="25806"/>
    <cellStyle name="Total 2 4 4 4" xfId="4520"/>
    <cellStyle name="Total 2 4 4 4 2" xfId="8515"/>
    <cellStyle name="Total 2 4 4 4 3" xfId="13674"/>
    <cellStyle name="Total 2 4 4 4 4" xfId="20672"/>
    <cellStyle name="Total 2 4 4 4 5" xfId="27576"/>
    <cellStyle name="Total 2 4 4 4 6" xfId="19388"/>
    <cellStyle name="Total 2 4 4 4 7" xfId="26850"/>
    <cellStyle name="Total 2 4 4 4 8" xfId="32256"/>
    <cellStyle name="Total 2 4 4 4 9" xfId="35931"/>
    <cellStyle name="Total 2 4 4 5" xfId="4774"/>
    <cellStyle name="Total 2 4 4 5 2" xfId="8516"/>
    <cellStyle name="Total 2 4 4 5 3" xfId="13928"/>
    <cellStyle name="Total 2 4 4 5 4" xfId="20926"/>
    <cellStyle name="Total 2 4 4 5 5" xfId="24792"/>
    <cellStyle name="Total 2 4 4 5 6" xfId="28171"/>
    <cellStyle name="Total 2 4 4 5 7" xfId="24988"/>
    <cellStyle name="Total 2 4 4 5 8" xfId="32140"/>
    <cellStyle name="Total 2 4 4 5 9" xfId="35815"/>
    <cellStyle name="Total 2 4 4 6" xfId="5020"/>
    <cellStyle name="Total 2 4 4 6 2" xfId="8517"/>
    <cellStyle name="Total 2 4 4 6 3" xfId="14174"/>
    <cellStyle name="Total 2 4 4 6 4" xfId="21172"/>
    <cellStyle name="Total 2 4 4 6 5" xfId="27326"/>
    <cellStyle name="Total 2 4 4 6 6" xfId="26780"/>
    <cellStyle name="Total 2 4 4 6 7" xfId="32066"/>
    <cellStyle name="Total 2 4 4 6 8" xfId="35744"/>
    <cellStyle name="Total 2 4 4 6 9" xfId="38655"/>
    <cellStyle name="Total 2 4 4 7" xfId="8512"/>
    <cellStyle name="Total 2 4 4 8" xfId="11554"/>
    <cellStyle name="Total 2 4 4 9" xfId="18557"/>
    <cellStyle name="Total 2 4 5" xfId="2424"/>
    <cellStyle name="Total 2 4 5 10" xfId="23228"/>
    <cellStyle name="Total 2 4 5 11" xfId="26177"/>
    <cellStyle name="Total 2 4 5 12" xfId="30119"/>
    <cellStyle name="Total 2 4 5 13" xfId="17684"/>
    <cellStyle name="Total 2 4 5 14" xfId="25947"/>
    <cellStyle name="Total 2 4 5 2" xfId="2824"/>
    <cellStyle name="Total 2 4 5 2 2" xfId="8519"/>
    <cellStyle name="Total 2 4 5 2 3" xfId="11978"/>
    <cellStyle name="Total 2 4 5 2 4" xfId="18981"/>
    <cellStyle name="Total 2 4 5 2 5" xfId="10022"/>
    <cellStyle name="Total 2 4 5 2 6" xfId="19500"/>
    <cellStyle name="Total 2 4 5 2 7" xfId="17307"/>
    <cellStyle name="Total 2 4 5 2 8" xfId="31541"/>
    <cellStyle name="Total 2 4 5 2 9" xfId="35251"/>
    <cellStyle name="Total 2 4 5 3" xfId="4106"/>
    <cellStyle name="Total 2 4 5 3 2" xfId="8520"/>
    <cellStyle name="Total 2 4 5 3 3" xfId="13260"/>
    <cellStyle name="Total 2 4 5 3 4" xfId="20258"/>
    <cellStyle name="Total 2 4 5 3 5" xfId="24233"/>
    <cellStyle name="Total 2 4 5 3 6" xfId="22747"/>
    <cellStyle name="Total 2 4 5 3 7" xfId="25382"/>
    <cellStyle name="Total 2 4 5 3 8" xfId="30224"/>
    <cellStyle name="Total 2 4 5 3 9" xfId="31067"/>
    <cellStyle name="Total 2 4 5 4" xfId="4544"/>
    <cellStyle name="Total 2 4 5 4 2" xfId="8521"/>
    <cellStyle name="Total 2 4 5 4 3" xfId="13698"/>
    <cellStyle name="Total 2 4 5 4 4" xfId="20696"/>
    <cellStyle name="Total 2 4 5 4 5" xfId="17426"/>
    <cellStyle name="Total 2 4 5 4 6" xfId="17093"/>
    <cellStyle name="Total 2 4 5 4 7" xfId="25876"/>
    <cellStyle name="Total 2 4 5 4 8" xfId="32242"/>
    <cellStyle name="Total 2 4 5 4 9" xfId="35917"/>
    <cellStyle name="Total 2 4 5 5" xfId="4798"/>
    <cellStyle name="Total 2 4 5 5 2" xfId="8522"/>
    <cellStyle name="Total 2 4 5 5 3" xfId="13952"/>
    <cellStyle name="Total 2 4 5 5 4" xfId="20950"/>
    <cellStyle name="Total 2 4 5 5 5" xfId="27436"/>
    <cellStyle name="Total 2 4 5 5 6" xfId="28174"/>
    <cellStyle name="Total 2 4 5 5 7" xfId="29396"/>
    <cellStyle name="Total 2 4 5 5 8" xfId="32128"/>
    <cellStyle name="Total 2 4 5 5 9" xfId="35803"/>
    <cellStyle name="Total 2 4 5 6" xfId="5044"/>
    <cellStyle name="Total 2 4 5 6 2" xfId="8523"/>
    <cellStyle name="Total 2 4 5 6 3" xfId="14198"/>
    <cellStyle name="Total 2 4 5 6 4" xfId="21196"/>
    <cellStyle name="Total 2 4 5 6 5" xfId="27317"/>
    <cellStyle name="Total 2 4 5 6 6" xfId="17051"/>
    <cellStyle name="Total 2 4 5 6 7" xfId="32090"/>
    <cellStyle name="Total 2 4 5 6 8" xfId="35768"/>
    <cellStyle name="Total 2 4 5 6 9" xfId="38679"/>
    <cellStyle name="Total 2 4 5 7" xfId="8518"/>
    <cellStyle name="Total 2 4 5 8" xfId="11578"/>
    <cellStyle name="Total 2 4 5 9" xfId="18581"/>
    <cellStyle name="Total 2 4 6" xfId="2626"/>
    <cellStyle name="Total 2 4 6 2" xfId="8524"/>
    <cellStyle name="Total 2 4 6 3" xfId="11780"/>
    <cellStyle name="Total 2 4 6 4" xfId="18783"/>
    <cellStyle name="Total 2 4 6 5" xfId="9571"/>
    <cellStyle name="Total 2 4 6 6" xfId="24563"/>
    <cellStyle name="Total 2 4 6 7" xfId="20034"/>
    <cellStyle name="Total 2 4 6 8" xfId="33996"/>
    <cellStyle name="Total 2 4 6 9" xfId="37558"/>
    <cellStyle name="Total 2 4 7" xfId="3194"/>
    <cellStyle name="Total 2 4 7 2" xfId="8525"/>
    <cellStyle name="Total 2 4 7 3" xfId="12348"/>
    <cellStyle name="Total 2 4 7 4" xfId="19351"/>
    <cellStyle name="Total 2 4 7 5" xfId="25436"/>
    <cellStyle name="Total 2 4 7 6" xfId="26445"/>
    <cellStyle name="Total 2 4 7 7" xfId="25480"/>
    <cellStyle name="Total 2 4 7 8" xfId="26537"/>
    <cellStyle name="Total 2 4 7 9" xfId="35007"/>
    <cellStyle name="Total 2 4 8" xfId="3709"/>
    <cellStyle name="Total 2 4 8 2" xfId="8526"/>
    <cellStyle name="Total 2 4 8 3" xfId="12863"/>
    <cellStyle name="Total 2 4 8 4" xfId="19862"/>
    <cellStyle name="Total 2 4 8 5" xfId="27975"/>
    <cellStyle name="Total 2 4 8 6" xfId="28533"/>
    <cellStyle name="Total 2 4 8 7" xfId="29005"/>
    <cellStyle name="Total 2 4 8 8" xfId="33559"/>
    <cellStyle name="Total 2 4 8 9" xfId="37227"/>
    <cellStyle name="Total 2 4 9" xfId="3860"/>
    <cellStyle name="Total 2 4 9 2" xfId="8527"/>
    <cellStyle name="Total 2 4 9 3" xfId="13014"/>
    <cellStyle name="Total 2 4 9 4" xfId="20013"/>
    <cellStyle name="Total 2 4 9 5" xfId="24143"/>
    <cellStyle name="Total 2 4 9 6" xfId="26608"/>
    <cellStyle name="Total 2 4 9 7" xfId="28894"/>
    <cellStyle name="Total 2 4 9 8" xfId="33475"/>
    <cellStyle name="Total 2 4 9 9" xfId="37147"/>
    <cellStyle name="Total 2 5" xfId="1605"/>
    <cellStyle name="Total 2 5 2" xfId="8528"/>
    <cellStyle name="Total 2 5 3" xfId="10759"/>
    <cellStyle name="Total 2 5 4" xfId="17017"/>
    <cellStyle name="Total 2 5 5" xfId="28699"/>
    <cellStyle name="Total 2 5 6" xfId="24010"/>
    <cellStyle name="Total 2 5 7" xfId="17769"/>
    <cellStyle name="Total 2 5 8" xfId="34937"/>
    <cellStyle name="Total 2 5 9" xfId="38400"/>
    <cellStyle name="Total 2 6" xfId="2438"/>
    <cellStyle name="Total 2 6 2" xfId="8529"/>
    <cellStyle name="Total 2 6 3" xfId="11592"/>
    <cellStyle name="Total 2 6 4" xfId="18595"/>
    <cellStyle name="Total 2 6 5" xfId="17960"/>
    <cellStyle name="Total 2 6 6" xfId="23199"/>
    <cellStyle name="Total 2 6 7" xfId="30112"/>
    <cellStyle name="Total 2 6 8" xfId="34089"/>
    <cellStyle name="Total 2 6 9" xfId="37651"/>
    <cellStyle name="Total 2 7" xfId="8338"/>
    <cellStyle name="Total 2 8" xfId="9366"/>
    <cellStyle name="Total 2 9" xfId="18067"/>
    <cellStyle name="Total 3" xfId="1030"/>
    <cellStyle name="Total 3 10" xfId="2445"/>
    <cellStyle name="Total 3 10 2" xfId="8531"/>
    <cellStyle name="Total 3 10 3" xfId="11599"/>
    <cellStyle name="Total 3 10 4" xfId="18602"/>
    <cellStyle name="Total 3 10 5" xfId="22688"/>
    <cellStyle name="Total 3 10 6" xfId="18357"/>
    <cellStyle name="Total 3 10 7" xfId="30109"/>
    <cellStyle name="Total 3 10 8" xfId="34086"/>
    <cellStyle name="Total 3 10 9" xfId="37648"/>
    <cellStyle name="Total 3 11" xfId="3152"/>
    <cellStyle name="Total 3 11 2" xfId="8532"/>
    <cellStyle name="Total 3 11 3" xfId="12306"/>
    <cellStyle name="Total 3 11 4" xfId="19309"/>
    <cellStyle name="Total 3 11 5" xfId="24719"/>
    <cellStyle name="Total 3 11 6" xfId="28088"/>
    <cellStyle name="Total 3 11 7" xfId="29764"/>
    <cellStyle name="Total 3 11 8" xfId="33741"/>
    <cellStyle name="Total 3 11 9" xfId="37303"/>
    <cellStyle name="Total 3 12" xfId="3731"/>
    <cellStyle name="Total 3 12 2" xfId="8533"/>
    <cellStyle name="Total 3 12 3" xfId="12885"/>
    <cellStyle name="Total 3 12 4" xfId="19884"/>
    <cellStyle name="Total 3 12 5" xfId="27964"/>
    <cellStyle name="Total 3 12 6" xfId="9592"/>
    <cellStyle name="Total 3 12 7" xfId="24830"/>
    <cellStyle name="Total 3 12 8" xfId="33549"/>
    <cellStyle name="Total 3 12 9" xfId="37217"/>
    <cellStyle name="Total 3 13" xfId="3801"/>
    <cellStyle name="Total 3 13 2" xfId="8534"/>
    <cellStyle name="Total 3 13 3" xfId="12955"/>
    <cellStyle name="Total 3 13 4" xfId="19954"/>
    <cellStyle name="Total 3 13 5" xfId="22553"/>
    <cellStyle name="Total 3 13 6" xfId="18180"/>
    <cellStyle name="Total 3 13 7" xfId="26482"/>
    <cellStyle name="Total 3 13 8" xfId="31925"/>
    <cellStyle name="Total 3 13 9" xfId="29392"/>
    <cellStyle name="Total 3 14" xfId="4293"/>
    <cellStyle name="Total 3 14 2" xfId="8535"/>
    <cellStyle name="Total 3 14 3" xfId="13447"/>
    <cellStyle name="Total 3 14 4" xfId="20445"/>
    <cellStyle name="Total 3 14 5" xfId="21259"/>
    <cellStyle name="Total 3 14 6" xfId="28150"/>
    <cellStyle name="Total 3 14 7" xfId="17363"/>
    <cellStyle name="Total 3 14 8" xfId="31711"/>
    <cellStyle name="Total 3 14 9" xfId="35391"/>
    <cellStyle name="Total 3 15" xfId="8530"/>
    <cellStyle name="Total 3 16" xfId="10184"/>
    <cellStyle name="Total 3 17" xfId="17356"/>
    <cellStyle name="Total 3 18" xfId="28979"/>
    <cellStyle name="Total 3 19" xfId="17069"/>
    <cellStyle name="Total 3 2" xfId="1031"/>
    <cellStyle name="Total 3 2 10" xfId="3734"/>
    <cellStyle name="Total 3 2 10 2" xfId="8537"/>
    <cellStyle name="Total 3 2 10 3" xfId="12888"/>
    <cellStyle name="Total 3 2 10 4" xfId="19887"/>
    <cellStyle name="Total 3 2 10 5" xfId="21369"/>
    <cellStyle name="Total 3 2 10 6" xfId="22451"/>
    <cellStyle name="Total 3 2 10 7" xfId="28517"/>
    <cellStyle name="Total 3 2 10 8" xfId="29679"/>
    <cellStyle name="Total 3 2 10 9" xfId="28472"/>
    <cellStyle name="Total 3 2 11" xfId="3186"/>
    <cellStyle name="Total 3 2 11 2" xfId="8538"/>
    <cellStyle name="Total 3 2 11 3" xfId="12340"/>
    <cellStyle name="Total 3 2 11 4" xfId="19343"/>
    <cellStyle name="Total 3 2 11 5" xfId="21348"/>
    <cellStyle name="Total 3 2 11 6" xfId="26443"/>
    <cellStyle name="Total 3 2 11 7" xfId="29745"/>
    <cellStyle name="Total 3 2 11 8" xfId="33724"/>
    <cellStyle name="Total 3 2 11 9" xfId="37286"/>
    <cellStyle name="Total 3 2 12" xfId="4327"/>
    <cellStyle name="Total 3 2 12 2" xfId="8539"/>
    <cellStyle name="Total 3 2 12 3" xfId="13481"/>
    <cellStyle name="Total 3 2 12 4" xfId="20479"/>
    <cellStyle name="Total 3 2 12 5" xfId="22671"/>
    <cellStyle name="Total 3 2 12 6" xfId="28151"/>
    <cellStyle name="Total 3 2 12 7" xfId="23311"/>
    <cellStyle name="Total 3 2 12 8" xfId="33332"/>
    <cellStyle name="Total 3 2 12 9" xfId="37007"/>
    <cellStyle name="Total 3 2 13" xfId="8536"/>
    <cellStyle name="Total 3 2 14" xfId="10185"/>
    <cellStyle name="Total 3 2 15" xfId="17358"/>
    <cellStyle name="Total 3 2 16" xfId="10060"/>
    <cellStyle name="Total 3 2 17" xfId="21286"/>
    <cellStyle name="Total 3 2 18" xfId="31265"/>
    <cellStyle name="Total 3 2 19" xfId="31922"/>
    <cellStyle name="Total 3 2 2" xfId="1032"/>
    <cellStyle name="Total 3 2 2 10" xfId="3800"/>
    <cellStyle name="Total 3 2 2 10 2" xfId="8541"/>
    <cellStyle name="Total 3 2 2 10 3" xfId="12954"/>
    <cellStyle name="Total 3 2 2 10 4" xfId="19953"/>
    <cellStyle name="Total 3 2 2 10 5" xfId="27930"/>
    <cellStyle name="Total 3 2 2 10 6" xfId="28917"/>
    <cellStyle name="Total 3 2 2 10 7" xfId="18097"/>
    <cellStyle name="Total 3 2 2 10 8" xfId="33515"/>
    <cellStyle name="Total 3 2 2 10 9" xfId="37183"/>
    <cellStyle name="Total 3 2 2 11" xfId="4124"/>
    <cellStyle name="Total 3 2 2 11 2" xfId="8542"/>
    <cellStyle name="Total 3 2 2 11 3" xfId="13278"/>
    <cellStyle name="Total 3 2 2 11 4" xfId="20276"/>
    <cellStyle name="Total 3 2 2 11 5" xfId="27770"/>
    <cellStyle name="Total 3 2 2 11 6" xfId="26658"/>
    <cellStyle name="Total 3 2 2 11 7" xfId="17853"/>
    <cellStyle name="Total 3 2 2 11 8" xfId="30937"/>
    <cellStyle name="Total 3 2 2 11 9" xfId="34862"/>
    <cellStyle name="Total 3 2 2 12" xfId="8540"/>
    <cellStyle name="Total 3 2 2 13" xfId="10186"/>
    <cellStyle name="Total 3 2 2 14" xfId="17357"/>
    <cellStyle name="Total 3 2 2 15" xfId="28978"/>
    <cellStyle name="Total 3 2 2 16" xfId="25818"/>
    <cellStyle name="Total 3 2 2 17" xfId="19591"/>
    <cellStyle name="Total 3 2 2 18" xfId="35094"/>
    <cellStyle name="Total 3 2 2 19" xfId="38421"/>
    <cellStyle name="Total 3 2 2 2" xfId="2310"/>
    <cellStyle name="Total 3 2 2 2 10" xfId="17460"/>
    <cellStyle name="Total 3 2 2 2 11" xfId="26126"/>
    <cellStyle name="Total 3 2 2 2 12" xfId="23523"/>
    <cellStyle name="Total 3 2 2 2 13" xfId="34151"/>
    <cellStyle name="Total 3 2 2 2 14" xfId="37713"/>
    <cellStyle name="Total 3 2 2 2 2" xfId="2710"/>
    <cellStyle name="Total 3 2 2 2 2 2" xfId="8544"/>
    <cellStyle name="Total 3 2 2 2 2 3" xfId="11864"/>
    <cellStyle name="Total 3 2 2 2 2 4" xfId="18867"/>
    <cellStyle name="Total 3 2 2 2 2 5" xfId="24630"/>
    <cellStyle name="Total 3 2 2 2 2 6" xfId="26314"/>
    <cellStyle name="Total 3 2 2 2 2 7" xfId="17053"/>
    <cellStyle name="Total 3 2 2 2 2 8" xfId="31524"/>
    <cellStyle name="Total 3 2 2 2 2 9" xfId="35234"/>
    <cellStyle name="Total 3 2 2 2 3" xfId="3992"/>
    <cellStyle name="Total 3 2 2 2 3 2" xfId="8545"/>
    <cellStyle name="Total 3 2 2 2 3 3" xfId="13146"/>
    <cellStyle name="Total 3 2 2 2 3 4" xfId="20144"/>
    <cellStyle name="Total 3 2 2 2 3 5" xfId="17259"/>
    <cellStyle name="Total 3 2 2 2 3 6" xfId="28696"/>
    <cellStyle name="Total 3 2 2 2 3 7" xfId="9944"/>
    <cellStyle name="Total 3 2 2 2 3 8" xfId="24087"/>
    <cellStyle name="Total 3 2 2 2 3 9" xfId="31234"/>
    <cellStyle name="Total 3 2 2 2 4" xfId="4430"/>
    <cellStyle name="Total 3 2 2 2 4 2" xfId="8546"/>
    <cellStyle name="Total 3 2 2 2 4 3" xfId="13584"/>
    <cellStyle name="Total 3 2 2 2 4 4" xfId="20582"/>
    <cellStyle name="Total 3 2 2 2 4 5" xfId="17793"/>
    <cellStyle name="Total 3 2 2 2 4 6" xfId="17922"/>
    <cellStyle name="Total 3 2 2 2 4 7" xfId="31895"/>
    <cellStyle name="Total 3 2 2 2 4 8" xfId="31760"/>
    <cellStyle name="Total 3 2 2 2 4 9" xfId="35440"/>
    <cellStyle name="Total 3 2 2 2 5" xfId="4684"/>
    <cellStyle name="Total 3 2 2 2 5 2" xfId="8547"/>
    <cellStyle name="Total 3 2 2 2 5 3" xfId="13838"/>
    <cellStyle name="Total 3 2 2 2 5 4" xfId="20836"/>
    <cellStyle name="Total 3 2 2 2 5 5" xfId="27492"/>
    <cellStyle name="Total 3 2 2 2 5 6" xfId="9947"/>
    <cellStyle name="Total 3 2 2 2 5 7" xfId="26813"/>
    <cellStyle name="Total 3 2 2 2 5 8" xfId="26075"/>
    <cellStyle name="Total 3 2 2 2 5 9" xfId="30240"/>
    <cellStyle name="Total 3 2 2 2 6" xfId="4930"/>
    <cellStyle name="Total 3 2 2 2 6 2" xfId="8548"/>
    <cellStyle name="Total 3 2 2 2 6 3" xfId="14084"/>
    <cellStyle name="Total 3 2 2 2 6 4" xfId="21082"/>
    <cellStyle name="Total 3 2 2 2 6 5" xfId="27370"/>
    <cellStyle name="Total 3 2 2 2 6 6" xfId="26774"/>
    <cellStyle name="Total 3 2 2 2 6 7" xfId="31976"/>
    <cellStyle name="Total 3 2 2 2 6 8" xfId="35654"/>
    <cellStyle name="Total 3 2 2 2 6 9" xfId="38565"/>
    <cellStyle name="Total 3 2 2 2 7" xfId="8543"/>
    <cellStyle name="Total 3 2 2 2 8" xfId="11464"/>
    <cellStyle name="Total 3 2 2 2 9" xfId="18467"/>
    <cellStyle name="Total 3 2 2 3" xfId="2083"/>
    <cellStyle name="Total 3 2 2 3 10" xfId="24583"/>
    <cellStyle name="Total 3 2 2 3 11" xfId="26053"/>
    <cellStyle name="Total 3 2 2 3 12" xfId="22561"/>
    <cellStyle name="Total 3 2 2 3 13" xfId="30859"/>
    <cellStyle name="Total 3 2 2 3 14" xfId="34798"/>
    <cellStyle name="Total 3 2 2 3 2" xfId="2587"/>
    <cellStyle name="Total 3 2 2 3 2 2" xfId="8550"/>
    <cellStyle name="Total 3 2 2 3 2 3" xfId="11741"/>
    <cellStyle name="Total 3 2 2 3 2 4" xfId="18744"/>
    <cellStyle name="Total 3 2 2 3 2 5" xfId="23097"/>
    <cellStyle name="Total 3 2 2 3 2 6" xfId="17139"/>
    <cellStyle name="Total 3 2 2 3 2 7" xfId="30036"/>
    <cellStyle name="Total 3 2 2 3 2 8" xfId="30884"/>
    <cellStyle name="Total 3 2 2 3 2 9" xfId="31431"/>
    <cellStyle name="Total 3 2 2 3 3" xfId="3830"/>
    <cellStyle name="Total 3 2 2 3 3 2" xfId="8551"/>
    <cellStyle name="Total 3 2 2 3 3 3" xfId="12984"/>
    <cellStyle name="Total 3 2 2 3 3 4" xfId="19983"/>
    <cellStyle name="Total 3 2 2 3 3 5" xfId="27915"/>
    <cellStyle name="Total 3 2 2 3 3 6" xfId="18084"/>
    <cellStyle name="Total 3 2 2 3 3 7" xfId="21371"/>
    <cellStyle name="Total 3 2 2 3 3 8" xfId="33502"/>
    <cellStyle name="Total 3 2 2 3 3 9" xfId="37170"/>
    <cellStyle name="Total 3 2 2 3 4" xfId="4298"/>
    <cellStyle name="Total 3 2 2 3 4 2" xfId="8552"/>
    <cellStyle name="Total 3 2 2 3 4 3" xfId="13452"/>
    <cellStyle name="Total 3 2 2 3 4 4" xfId="20450"/>
    <cellStyle name="Total 3 2 2 3 4 5" xfId="27683"/>
    <cellStyle name="Total 3 2 2 3 4 6" xfId="26681"/>
    <cellStyle name="Total 3 2 2 3 4 7" xfId="9690"/>
    <cellStyle name="Total 3 2 2 3 4 8" xfId="25360"/>
    <cellStyle name="Total 3 2 2 3 4 9" xfId="31016"/>
    <cellStyle name="Total 3 2 2 3 5" xfId="4569"/>
    <cellStyle name="Total 3 2 2 3 5 2" xfId="8553"/>
    <cellStyle name="Total 3 2 2 3 5 3" xfId="13723"/>
    <cellStyle name="Total 3 2 2 3 5 4" xfId="20721"/>
    <cellStyle name="Total 3 2 2 3 5 5" xfId="27552"/>
    <cellStyle name="Total 3 2 2 3 5 6" xfId="25019"/>
    <cellStyle name="Total 3 2 2 3 5 7" xfId="24332"/>
    <cellStyle name="Total 3 2 2 3 5 8" xfId="32230"/>
    <cellStyle name="Total 3 2 2 3 5 9" xfId="35905"/>
    <cellStyle name="Total 3 2 2 3 6" xfId="4819"/>
    <cellStyle name="Total 3 2 2 3 6 2" xfId="8554"/>
    <cellStyle name="Total 3 2 2 3 6 3" xfId="13973"/>
    <cellStyle name="Total 3 2 2 3 6 4" xfId="20971"/>
    <cellStyle name="Total 3 2 2 3 6 5" xfId="9483"/>
    <cellStyle name="Total 3 2 2 3 6 6" xfId="26753"/>
    <cellStyle name="Total 3 2 2 3 6 7" xfId="25557"/>
    <cellStyle name="Total 3 2 2 3 6 8" xfId="30973"/>
    <cellStyle name="Total 3 2 2 3 6 9" xfId="34899"/>
    <cellStyle name="Total 3 2 2 3 7" xfId="8549"/>
    <cellStyle name="Total 3 2 2 3 8" xfId="11237"/>
    <cellStyle name="Total 3 2 2 3 9" xfId="9452"/>
    <cellStyle name="Total 3 2 2 4" xfId="2298"/>
    <cellStyle name="Total 3 2 2 4 10" xfId="17582"/>
    <cellStyle name="Total 3 2 2 4 11" xfId="26120"/>
    <cellStyle name="Total 3 2 2 4 12" xfId="25679"/>
    <cellStyle name="Total 3 2 2 4 13" xfId="31464"/>
    <cellStyle name="Total 3 2 2 4 14" xfId="35180"/>
    <cellStyle name="Total 3 2 2 4 2" xfId="2698"/>
    <cellStyle name="Total 3 2 2 4 2 2" xfId="8556"/>
    <cellStyle name="Total 3 2 2 4 2 3" xfId="11852"/>
    <cellStyle name="Total 3 2 2 4 2 4" xfId="18855"/>
    <cellStyle name="Total 3 2 2 4 2 5" xfId="17542"/>
    <cellStyle name="Total 3 2 2 4 2 6" xfId="26308"/>
    <cellStyle name="Total 3 2 2 4 2 7" xfId="22943"/>
    <cellStyle name="Total 3 2 2 4 2 8" xfId="15473"/>
    <cellStyle name="Total 3 2 2 4 2 9" xfId="31313"/>
    <cellStyle name="Total 3 2 2 4 3" xfId="3980"/>
    <cellStyle name="Total 3 2 2 4 3 2" xfId="8557"/>
    <cellStyle name="Total 3 2 2 4 3 3" xfId="13134"/>
    <cellStyle name="Total 3 2 2 4 3 4" xfId="20132"/>
    <cellStyle name="Total 3 2 2 4 3 5" xfId="22507"/>
    <cellStyle name="Total 3 2 2 4 3 6" xfId="9306"/>
    <cellStyle name="Total 3 2 2 4 3 7" xfId="25530"/>
    <cellStyle name="Total 3 2 2 4 3 8" xfId="31839"/>
    <cellStyle name="Total 3 2 2 4 3 9" xfId="35493"/>
    <cellStyle name="Total 3 2 2 4 4" xfId="4418"/>
    <cellStyle name="Total 3 2 2 4 4 2" xfId="8558"/>
    <cellStyle name="Total 3 2 2 4 4 3" xfId="13572"/>
    <cellStyle name="Total 3 2 2 4 4 4" xfId="20570"/>
    <cellStyle name="Total 3 2 2 4 4 5" xfId="24747"/>
    <cellStyle name="Total 3 2 2 4 4 6" xfId="28152"/>
    <cellStyle name="Total 3 2 2 4 4 7" xfId="28705"/>
    <cellStyle name="Total 3 2 2 4 4 8" xfId="18196"/>
    <cellStyle name="Total 3 2 2 4 4 9" xfId="31921"/>
    <cellStyle name="Total 3 2 2 4 5" xfId="4672"/>
    <cellStyle name="Total 3 2 2 4 5 2" xfId="8559"/>
    <cellStyle name="Total 3 2 2 4 5 3" xfId="13826"/>
    <cellStyle name="Total 3 2 2 4 5 4" xfId="20824"/>
    <cellStyle name="Total 3 2 2 4 5 5" xfId="27501"/>
    <cellStyle name="Total 3 2 2 4 5 6" xfId="26720"/>
    <cellStyle name="Total 3 2 2 4 5 7" xfId="24125"/>
    <cellStyle name="Total 3 2 2 4 5 8" xfId="25859"/>
    <cellStyle name="Total 3 2 2 4 5 9" xfId="31385"/>
    <cellStyle name="Total 3 2 2 4 6" xfId="4918"/>
    <cellStyle name="Total 3 2 2 4 6 2" xfId="8560"/>
    <cellStyle name="Total 3 2 2 4 6 3" xfId="14072"/>
    <cellStyle name="Total 3 2 2 4 6 4" xfId="21070"/>
    <cellStyle name="Total 3 2 2 4 6 5" xfId="27380"/>
    <cellStyle name="Total 3 2 2 4 6 6" xfId="23387"/>
    <cellStyle name="Total 3 2 2 4 6 7" xfId="31964"/>
    <cellStyle name="Total 3 2 2 4 6 8" xfId="35642"/>
    <cellStyle name="Total 3 2 2 4 6 9" xfId="38553"/>
    <cellStyle name="Total 3 2 2 4 7" xfId="8555"/>
    <cellStyle name="Total 3 2 2 4 8" xfId="11452"/>
    <cellStyle name="Total 3 2 2 4 9" xfId="18455"/>
    <cellStyle name="Total 3 2 2 5" xfId="1889"/>
    <cellStyle name="Total 3 2 2 5 10" xfId="28558"/>
    <cellStyle name="Total 3 2 2 5 11" xfId="28057"/>
    <cellStyle name="Total 3 2 2 5 12" xfId="19642"/>
    <cellStyle name="Total 3 2 2 5 13" xfId="24525"/>
    <cellStyle name="Total 3 2 2 5 14" xfId="31439"/>
    <cellStyle name="Total 3 2 2 5 2" xfId="2569"/>
    <cellStyle name="Total 3 2 2 5 2 2" xfId="8562"/>
    <cellStyle name="Total 3 2 2 5 2 3" xfId="11723"/>
    <cellStyle name="Total 3 2 2 5 2 4" xfId="18726"/>
    <cellStyle name="Total 3 2 2 5 2 5" xfId="23057"/>
    <cellStyle name="Total 3 2 2 5 2 6" xfId="25423"/>
    <cellStyle name="Total 3 2 2 5 2 7" xfId="30047"/>
    <cellStyle name="Total 3 2 2 5 2 8" xfId="29639"/>
    <cellStyle name="Total 3 2 2 5 2 9" xfId="31134"/>
    <cellStyle name="Total 3 2 2 5 3" xfId="3767"/>
    <cellStyle name="Total 3 2 2 5 3 2" xfId="8563"/>
    <cellStyle name="Total 3 2 2 5 3 3" xfId="12921"/>
    <cellStyle name="Total 3 2 2 5 3 4" xfId="19920"/>
    <cellStyle name="Total 3 2 2 5 3 5" xfId="23205"/>
    <cellStyle name="Total 3 2 2 5 3 6" xfId="28120"/>
    <cellStyle name="Total 3 2 2 5 3 7" xfId="28211"/>
    <cellStyle name="Total 3 2 2 5 3 8" xfId="33531"/>
    <cellStyle name="Total 3 2 2 5 3 9" xfId="37199"/>
    <cellStyle name="Total 3 2 2 5 4" xfId="4261"/>
    <cellStyle name="Total 3 2 2 5 4 2" xfId="8564"/>
    <cellStyle name="Total 3 2 2 5 4 3" xfId="13415"/>
    <cellStyle name="Total 3 2 2 5 4 4" xfId="20413"/>
    <cellStyle name="Total 3 2 2 5 4 5" xfId="27701"/>
    <cellStyle name="Total 3 2 2 5 4 6" xfId="25041"/>
    <cellStyle name="Total 3 2 2 5 4 7" xfId="23024"/>
    <cellStyle name="Total 3 2 2 5 4 8" xfId="31854"/>
    <cellStyle name="Total 3 2 2 5 4 9" xfId="35508"/>
    <cellStyle name="Total 3 2 2 5 5" xfId="2873"/>
    <cellStyle name="Total 3 2 2 5 5 2" xfId="8565"/>
    <cellStyle name="Total 3 2 2 5 5 3" xfId="12027"/>
    <cellStyle name="Total 3 2 2 5 5 4" xfId="19030"/>
    <cellStyle name="Total 3 2 2 5 5 5" xfId="28347"/>
    <cellStyle name="Total 3 2 2 5 5 6" xfId="23090"/>
    <cellStyle name="Total 3 2 2 5 5 7" xfId="25914"/>
    <cellStyle name="Total 3 2 2 5 5 8" xfId="31102"/>
    <cellStyle name="Total 3 2 2 5 5 9" xfId="34983"/>
    <cellStyle name="Total 3 2 2 5 6" xfId="3743"/>
    <cellStyle name="Total 3 2 2 5 6 2" xfId="8566"/>
    <cellStyle name="Total 3 2 2 5 6 3" xfId="12897"/>
    <cellStyle name="Total 3 2 2 5 6 4" xfId="19896"/>
    <cellStyle name="Total 3 2 2 5 6 5" xfId="27958"/>
    <cellStyle name="Total 3 2 2 5 6 6" xfId="9236"/>
    <cellStyle name="Total 3 2 2 5 6 7" xfId="17453"/>
    <cellStyle name="Total 3 2 2 5 6 8" xfId="33542"/>
    <cellStyle name="Total 3 2 2 5 6 9" xfId="37210"/>
    <cellStyle name="Total 3 2 2 5 7" xfId="8561"/>
    <cellStyle name="Total 3 2 2 5 8" xfId="11043"/>
    <cellStyle name="Total 3 2 2 5 9" xfId="15483"/>
    <cellStyle name="Total 3 2 2 6" xfId="1662"/>
    <cellStyle name="Total 3 2 2 6 10" xfId="25974"/>
    <cellStyle name="Total 3 2 2 6 11" xfId="22931"/>
    <cellStyle name="Total 3 2 2 6 12" xfId="34919"/>
    <cellStyle name="Total 3 2 2 6 13" xfId="38382"/>
    <cellStyle name="Total 3 2 2 6 2" xfId="3590"/>
    <cellStyle name="Total 3 2 2 6 2 2" xfId="8568"/>
    <cellStyle name="Total 3 2 2 6 2 3" xfId="12744"/>
    <cellStyle name="Total 3 2 2 6 2 4" xfId="19745"/>
    <cellStyle name="Total 3 2 2 6 2 5" xfId="28034"/>
    <cellStyle name="Total 3 2 2 6 2 6" xfId="17767"/>
    <cellStyle name="Total 3 2 2 6 2 7" xfId="25898"/>
    <cellStyle name="Total 3 2 2 6 2 8" xfId="31138"/>
    <cellStyle name="Total 3 2 2 6 2 9" xfId="19464"/>
    <cellStyle name="Total 3 2 2 6 3" xfId="4139"/>
    <cellStyle name="Total 3 2 2 6 3 2" xfId="8569"/>
    <cellStyle name="Total 3 2 2 6 3 3" xfId="13293"/>
    <cellStyle name="Total 3 2 2 6 3 4" xfId="20291"/>
    <cellStyle name="Total 3 2 2 6 3 5" xfId="17102"/>
    <cellStyle name="Total 3 2 2 6 3 6" xfId="25459"/>
    <cellStyle name="Total 3 2 2 6 3 7" xfId="21219"/>
    <cellStyle name="Total 3 2 2 6 3 8" xfId="33397"/>
    <cellStyle name="Total 3 2 2 6 3 9" xfId="37072"/>
    <cellStyle name="Total 3 2 2 6 4" xfId="3825"/>
    <cellStyle name="Total 3 2 2 6 4 2" xfId="8570"/>
    <cellStyle name="Total 3 2 2 6 4 3" xfId="12979"/>
    <cellStyle name="Total 3 2 2 6 4 4" xfId="19978"/>
    <cellStyle name="Total 3 2 2 6 4 5" xfId="27912"/>
    <cellStyle name="Total 3 2 2 6 4 6" xfId="23401"/>
    <cellStyle name="Total 3 2 2 6 4 7" xfId="9413"/>
    <cellStyle name="Total 3 2 2 6 4 8" xfId="31646"/>
    <cellStyle name="Total 3 2 2 6 4 9" xfId="35332"/>
    <cellStyle name="Total 3 2 2 6 5" xfId="2888"/>
    <cellStyle name="Total 3 2 2 6 5 2" xfId="8571"/>
    <cellStyle name="Total 3 2 2 6 5 3" xfId="12042"/>
    <cellStyle name="Total 3 2 2 6 5 4" xfId="19045"/>
    <cellStyle name="Total 3 2 2 6 5 5" xfId="9704"/>
    <cellStyle name="Total 3 2 2 6 5 6" xfId="28074"/>
    <cellStyle name="Total 3 2 2 6 5 7" xfId="28733"/>
    <cellStyle name="Total 3 2 2 6 5 8" xfId="33863"/>
    <cellStyle name="Total 3 2 2 6 5 9" xfId="37425"/>
    <cellStyle name="Total 3 2 2 6 6" xfId="8567"/>
    <cellStyle name="Total 3 2 2 6 7" xfId="10816"/>
    <cellStyle name="Total 3 2 2 6 8" xfId="9752"/>
    <cellStyle name="Total 3 2 2 6 9" xfId="24474"/>
    <cellStyle name="Total 3 2 2 7" xfId="2490"/>
    <cellStyle name="Total 3 2 2 7 2" xfId="8572"/>
    <cellStyle name="Total 3 2 2 7 3" xfId="11644"/>
    <cellStyle name="Total 3 2 2 7 4" xfId="18647"/>
    <cellStyle name="Total 3 2 2 7 5" xfId="23278"/>
    <cellStyle name="Total 3 2 2 7 6" xfId="26212"/>
    <cellStyle name="Total 3 2 2 7 7" xfId="30087"/>
    <cellStyle name="Total 3 2 2 7 8" xfId="34062"/>
    <cellStyle name="Total 3 2 2 7 9" xfId="37624"/>
    <cellStyle name="Total 3 2 2 8" xfId="3154"/>
    <cellStyle name="Total 3 2 2 8 2" xfId="8573"/>
    <cellStyle name="Total 3 2 2 8 3" xfId="12308"/>
    <cellStyle name="Total 3 2 2 8 4" xfId="19311"/>
    <cellStyle name="Total 3 2 2 8 5" xfId="28246"/>
    <cellStyle name="Total 3 2 2 8 6" xfId="24545"/>
    <cellStyle name="Total 3 2 2 8 7" xfId="29760"/>
    <cellStyle name="Total 3 2 2 8 8" xfId="33737"/>
    <cellStyle name="Total 3 2 2 8 9" xfId="37299"/>
    <cellStyle name="Total 3 2 2 9" xfId="2985"/>
    <cellStyle name="Total 3 2 2 9 2" xfId="8574"/>
    <cellStyle name="Total 3 2 2 9 3" xfId="12139"/>
    <cellStyle name="Total 3 2 2 9 4" xfId="19142"/>
    <cellStyle name="Total 3 2 2 9 5" xfId="25159"/>
    <cellStyle name="Total 3 2 2 9 6" xfId="26394"/>
    <cellStyle name="Total 3 2 2 9 7" xfId="17467"/>
    <cellStyle name="Total 3 2 2 9 8" xfId="31109"/>
    <cellStyle name="Total 3 2 2 9 9" xfId="34997"/>
    <cellStyle name="Total 3 2 20" xfId="26067"/>
    <cellStyle name="Total 3 2 3" xfId="2309"/>
    <cellStyle name="Total 3 2 3 10" xfId="24611"/>
    <cellStyle name="Total 3 2 3 11" xfId="22456"/>
    <cellStyle name="Total 3 2 3 12" xfId="30175"/>
    <cellStyle name="Total 3 2 3 13" xfId="23072"/>
    <cellStyle name="Total 3 2 3 14" xfId="34955"/>
    <cellStyle name="Total 3 2 3 2" xfId="2709"/>
    <cellStyle name="Total 3 2 3 2 2" xfId="8576"/>
    <cellStyle name="Total 3 2 3 2 3" xfId="11863"/>
    <cellStyle name="Total 3 2 3 2 4" xfId="18866"/>
    <cellStyle name="Total 3 2 3 2 5" xfId="25118"/>
    <cellStyle name="Total 3 2 3 2 6" xfId="9995"/>
    <cellStyle name="Total 3 2 3 2 7" xfId="28750"/>
    <cellStyle name="Total 3 2 3 2 8" xfId="25703"/>
    <cellStyle name="Total 3 2 3 2 9" xfId="23215"/>
    <cellStyle name="Total 3 2 3 3" xfId="3991"/>
    <cellStyle name="Total 3 2 3 3 2" xfId="8577"/>
    <cellStyle name="Total 3 2 3 3 3" xfId="13145"/>
    <cellStyle name="Total 3 2 3 3 4" xfId="20143"/>
    <cellStyle name="Total 3 2 3 3 5" xfId="27835"/>
    <cellStyle name="Total 3 2 3 3 6" xfId="26631"/>
    <cellStyle name="Total 3 2 3 3 7" xfId="19766"/>
    <cellStyle name="Total 3 2 3 3 8" xfId="22924"/>
    <cellStyle name="Total 3 2 3 3 9" xfId="25758"/>
    <cellStyle name="Total 3 2 3 4" xfId="4429"/>
    <cellStyle name="Total 3 2 3 4 2" xfId="8578"/>
    <cellStyle name="Total 3 2 3 4 3" xfId="13583"/>
    <cellStyle name="Total 3 2 3 4 4" xfId="20581"/>
    <cellStyle name="Total 3 2 3 4 5" xfId="27621"/>
    <cellStyle name="Total 3 2 3 4 6" xfId="29232"/>
    <cellStyle name="Total 3 2 3 4 7" xfId="21288"/>
    <cellStyle name="Total 3 2 3 4 8" xfId="29176"/>
    <cellStyle name="Total 3 2 3 4 9" xfId="25345"/>
    <cellStyle name="Total 3 2 3 5" xfId="4683"/>
    <cellStyle name="Total 3 2 3 5 2" xfId="8579"/>
    <cellStyle name="Total 3 2 3 5 3" xfId="13837"/>
    <cellStyle name="Total 3 2 3 5 4" xfId="20835"/>
    <cellStyle name="Total 3 2 3 5 5" xfId="9196"/>
    <cellStyle name="Total 3 2 3 5 6" xfId="17263"/>
    <cellStyle name="Total 3 2 3 5 7" xfId="19366"/>
    <cellStyle name="Total 3 2 3 5 8" xfId="31786"/>
    <cellStyle name="Total 3 2 3 5 9" xfId="35466"/>
    <cellStyle name="Total 3 2 3 6" xfId="4929"/>
    <cellStyle name="Total 3 2 3 6 2" xfId="8580"/>
    <cellStyle name="Total 3 2 3 6 3" xfId="14083"/>
    <cellStyle name="Total 3 2 3 6 4" xfId="21081"/>
    <cellStyle name="Total 3 2 3 6 5" xfId="24807"/>
    <cellStyle name="Total 3 2 3 6 6" xfId="28620"/>
    <cellStyle name="Total 3 2 3 6 7" xfId="31975"/>
    <cellStyle name="Total 3 2 3 6 8" xfId="35653"/>
    <cellStyle name="Total 3 2 3 6 9" xfId="38564"/>
    <cellStyle name="Total 3 2 3 7" xfId="8575"/>
    <cellStyle name="Total 3 2 3 8" xfId="11463"/>
    <cellStyle name="Total 3 2 3 9" xfId="18466"/>
    <cellStyle name="Total 3 2 4" xfId="2045"/>
    <cellStyle name="Total 3 2 4 10" xfId="25149"/>
    <cellStyle name="Total 3 2 4 11" xfId="19568"/>
    <cellStyle name="Total 3 2 4 12" xfId="17207"/>
    <cellStyle name="Total 3 2 4 13" xfId="34794"/>
    <cellStyle name="Total 3 2 4 14" xfId="38340"/>
    <cellStyle name="Total 3 2 4 2" xfId="2581"/>
    <cellStyle name="Total 3 2 4 2 2" xfId="8582"/>
    <cellStyle name="Total 3 2 4 2 3" xfId="11735"/>
    <cellStyle name="Total 3 2 4 2 4" xfId="18738"/>
    <cellStyle name="Total 3 2 4 2 5" xfId="23084"/>
    <cellStyle name="Total 3 2 4 2 6" xfId="26260"/>
    <cellStyle name="Total 3 2 4 2 7" xfId="30042"/>
    <cellStyle name="Total 3 2 4 2 8" xfId="34003"/>
    <cellStyle name="Total 3 2 4 2 9" xfId="37565"/>
    <cellStyle name="Total 3 2 4 3" xfId="3816"/>
    <cellStyle name="Total 3 2 4 3 2" xfId="8583"/>
    <cellStyle name="Total 3 2 4 3 3" xfId="12970"/>
    <cellStyle name="Total 3 2 4 3 4" xfId="19969"/>
    <cellStyle name="Total 3 2 4 3 5" xfId="27922"/>
    <cellStyle name="Total 3 2 4 3 6" xfId="26595"/>
    <cellStyle name="Total 3 2 4 3 7" xfId="19614"/>
    <cellStyle name="Total 3 2 4 3 8" xfId="33508"/>
    <cellStyle name="Total 3 2 4 3 9" xfId="37176"/>
    <cellStyle name="Total 3 2 4 4" xfId="4290"/>
    <cellStyle name="Total 3 2 4 4 2" xfId="8584"/>
    <cellStyle name="Total 3 2 4 4 3" xfId="13444"/>
    <cellStyle name="Total 3 2 4 4 4" xfId="20442"/>
    <cellStyle name="Total 3 2 4 4 5" xfId="27687"/>
    <cellStyle name="Total 3 2 4 4 6" xfId="26679"/>
    <cellStyle name="Total 3 2 4 4 7" xfId="28010"/>
    <cellStyle name="Total 3 2 4 4 8" xfId="17705"/>
    <cellStyle name="Total 3 2 4 4 9" xfId="28952"/>
    <cellStyle name="Total 3 2 4 5" xfId="4563"/>
    <cellStyle name="Total 3 2 4 5 2" xfId="8585"/>
    <cellStyle name="Total 3 2 4 5 3" xfId="13717"/>
    <cellStyle name="Total 3 2 4 5 4" xfId="20715"/>
    <cellStyle name="Total 3 2 4 5 5" xfId="24022"/>
    <cellStyle name="Total 3 2 4 5 6" xfId="17056"/>
    <cellStyle name="Total 3 2 4 5 7" xfId="21344"/>
    <cellStyle name="Total 3 2 4 5 8" xfId="32236"/>
    <cellStyle name="Total 3 2 4 5 9" xfId="35911"/>
    <cellStyle name="Total 3 2 4 6" xfId="4813"/>
    <cellStyle name="Total 3 2 4 6 2" xfId="8586"/>
    <cellStyle name="Total 3 2 4 6 3" xfId="13967"/>
    <cellStyle name="Total 3 2 4 6 4" xfId="20965"/>
    <cellStyle name="Total 3 2 4 6 5" xfId="27429"/>
    <cellStyle name="Total 3 2 4 6 6" xfId="23019"/>
    <cellStyle name="Total 3 2 4 6 7" xfId="17349"/>
    <cellStyle name="Total 3 2 4 6 8" xfId="32118"/>
    <cellStyle name="Total 3 2 4 6 9" xfId="35793"/>
    <cellStyle name="Total 3 2 4 7" xfId="8581"/>
    <cellStyle name="Total 3 2 4 8" xfId="11199"/>
    <cellStyle name="Total 3 2 4 9" xfId="9488"/>
    <cellStyle name="Total 3 2 5" xfId="2297"/>
    <cellStyle name="Total 3 2 5 10" xfId="23126"/>
    <cellStyle name="Total 3 2 5 11" xfId="18211"/>
    <cellStyle name="Total 3 2 5 12" xfId="25335"/>
    <cellStyle name="Total 3 2 5 13" xfId="25701"/>
    <cellStyle name="Total 3 2 5 14" xfId="34806"/>
    <cellStyle name="Total 3 2 5 2" xfId="2697"/>
    <cellStyle name="Total 3 2 5 2 2" xfId="8588"/>
    <cellStyle name="Total 3 2 5 2 3" xfId="11851"/>
    <cellStyle name="Total 3 2 5 2 4" xfId="18854"/>
    <cellStyle name="Total 3 2 5 2 5" xfId="28426"/>
    <cellStyle name="Total 3 2 5 2 6" xfId="9551"/>
    <cellStyle name="Total 3 2 5 2 7" xfId="29984"/>
    <cellStyle name="Total 3 2 5 2 8" xfId="33961"/>
    <cellStyle name="Total 3 2 5 2 9" xfId="37523"/>
    <cellStyle name="Total 3 2 5 3" xfId="3979"/>
    <cellStyle name="Total 3 2 5 3 2" xfId="8589"/>
    <cellStyle name="Total 3 2 5 3 3" xfId="13133"/>
    <cellStyle name="Total 3 2 5 3 4" xfId="20131"/>
    <cellStyle name="Total 3 2 5 3 5" xfId="27841"/>
    <cellStyle name="Total 3 2 5 3 6" xfId="26628"/>
    <cellStyle name="Total 3 2 5 3 7" xfId="18311"/>
    <cellStyle name="Total 3 2 5 3 8" xfId="25553"/>
    <cellStyle name="Total 3 2 5 3 9" xfId="31801"/>
    <cellStyle name="Total 3 2 5 4" xfId="4417"/>
    <cellStyle name="Total 3 2 5 4 2" xfId="8590"/>
    <cellStyle name="Total 3 2 5 4 3" xfId="13571"/>
    <cellStyle name="Total 3 2 5 4 4" xfId="20569"/>
    <cellStyle name="Total 3 2 5 4 5" xfId="24740"/>
    <cellStyle name="Total 3 2 5 4 6" xfId="25029"/>
    <cellStyle name="Total 3 2 5 4 7" xfId="28964"/>
    <cellStyle name="Total 3 2 5 4 8" xfId="25809"/>
    <cellStyle name="Total 3 2 5 4 9" xfId="31804"/>
    <cellStyle name="Total 3 2 5 5" xfId="4671"/>
    <cellStyle name="Total 3 2 5 5 2" xfId="8591"/>
    <cellStyle name="Total 3 2 5 5 3" xfId="13825"/>
    <cellStyle name="Total 3 2 5 5 4" xfId="20823"/>
    <cellStyle name="Total 3 2 5 5 5" xfId="24253"/>
    <cellStyle name="Total 3 2 5 5 6" xfId="28855"/>
    <cellStyle name="Total 3 2 5 5 7" xfId="25121"/>
    <cellStyle name="Total 3 2 5 5 8" xfId="32187"/>
    <cellStyle name="Total 3 2 5 5 9" xfId="35862"/>
    <cellStyle name="Total 3 2 5 6" xfId="4917"/>
    <cellStyle name="Total 3 2 5 6 2" xfId="8592"/>
    <cellStyle name="Total 3 2 5 6 3" xfId="14071"/>
    <cellStyle name="Total 3 2 5 6 4" xfId="21069"/>
    <cellStyle name="Total 3 2 5 6 5" xfId="22784"/>
    <cellStyle name="Total 3 2 5 6 6" xfId="29290"/>
    <cellStyle name="Total 3 2 5 6 7" xfId="31963"/>
    <cellStyle name="Total 3 2 5 6 8" xfId="35641"/>
    <cellStyle name="Total 3 2 5 6 9" xfId="38552"/>
    <cellStyle name="Total 3 2 5 7" xfId="8587"/>
    <cellStyle name="Total 3 2 5 8" xfId="11451"/>
    <cellStyle name="Total 3 2 5 9" xfId="18454"/>
    <cellStyle name="Total 3 2 6" xfId="2093"/>
    <cellStyle name="Total 3 2 6 10" xfId="28457"/>
    <cellStyle name="Total 3 2 6 11" xfId="29108"/>
    <cellStyle name="Total 3 2 6 12" xfId="26042"/>
    <cellStyle name="Total 3 2 6 13" xfId="31443"/>
    <cellStyle name="Total 3 2 6 14" xfId="35153"/>
    <cellStyle name="Total 3 2 6 2" xfId="2593"/>
    <cellStyle name="Total 3 2 6 2 2" xfId="8594"/>
    <cellStyle name="Total 3 2 6 2 3" xfId="11747"/>
    <cellStyle name="Total 3 2 6 2 4" xfId="18750"/>
    <cellStyle name="Total 3 2 6 2 5" xfId="25283"/>
    <cellStyle name="Total 3 2 6 2 6" xfId="26265"/>
    <cellStyle name="Total 3 2 6 2 7" xfId="29418"/>
    <cellStyle name="Total 3 2 6 2 8" xfId="34013"/>
    <cellStyle name="Total 3 2 6 2 9" xfId="37575"/>
    <cellStyle name="Total 3 2 6 3" xfId="3840"/>
    <cellStyle name="Total 3 2 6 3 2" xfId="8595"/>
    <cellStyle name="Total 3 2 6 3 3" xfId="12994"/>
    <cellStyle name="Total 3 2 6 3 4" xfId="19993"/>
    <cellStyle name="Total 3 2 6 3 5" xfId="27910"/>
    <cellStyle name="Total 3 2 6 3 6" xfId="17382"/>
    <cellStyle name="Total 3 2 6 3 7" xfId="25623"/>
    <cellStyle name="Total 3 2 6 3 8" xfId="26492"/>
    <cellStyle name="Total 3 2 6 3 9" xfId="21313"/>
    <cellStyle name="Total 3 2 6 4" xfId="4304"/>
    <cellStyle name="Total 3 2 6 4 2" xfId="8596"/>
    <cellStyle name="Total 3 2 6 4 3" xfId="13458"/>
    <cellStyle name="Total 3 2 6 4 4" xfId="20456"/>
    <cellStyle name="Total 3 2 6 4 5" xfId="27680"/>
    <cellStyle name="Total 3 2 6 4 6" xfId="26682"/>
    <cellStyle name="Total 3 2 6 4 7" xfId="17320"/>
    <cellStyle name="Total 3 2 6 4 8" xfId="33342"/>
    <cellStyle name="Total 3 2 6 4 9" xfId="37017"/>
    <cellStyle name="Total 3 2 6 5" xfId="4575"/>
    <cellStyle name="Total 3 2 6 5 2" xfId="8597"/>
    <cellStyle name="Total 3 2 6 5 3" xfId="13729"/>
    <cellStyle name="Total 3 2 6 5 4" xfId="20727"/>
    <cellStyle name="Total 3 2 6 5 5" xfId="18107"/>
    <cellStyle name="Total 3 2 6 5 6" xfId="17215"/>
    <cellStyle name="Total 3 2 6 5 7" xfId="18075"/>
    <cellStyle name="Total 3 2 6 5 8" xfId="30955"/>
    <cellStyle name="Total 3 2 6 5 9" xfId="34887"/>
    <cellStyle name="Total 3 2 6 6" xfId="4825"/>
    <cellStyle name="Total 3 2 6 6 2" xfId="8598"/>
    <cellStyle name="Total 3 2 6 6 3" xfId="13979"/>
    <cellStyle name="Total 3 2 6 6 4" xfId="20977"/>
    <cellStyle name="Total 3 2 6 6 5" xfId="24800"/>
    <cellStyle name="Total 3 2 6 6 6" xfId="9348"/>
    <cellStyle name="Total 3 2 6 6 7" xfId="25184"/>
    <cellStyle name="Total 3 2 6 6 8" xfId="28948"/>
    <cellStyle name="Total 3 2 6 6 9" xfId="28706"/>
    <cellStyle name="Total 3 2 6 7" xfId="8593"/>
    <cellStyle name="Total 3 2 6 8" xfId="11247"/>
    <cellStyle name="Total 3 2 6 9" xfId="9185"/>
    <cellStyle name="Total 3 2 7" xfId="1661"/>
    <cellStyle name="Total 3 2 7 10" xfId="17831"/>
    <cellStyle name="Total 3 2 7 11" xfId="27313"/>
    <cellStyle name="Total 3 2 7 12" xfId="26072"/>
    <cellStyle name="Total 3 2 7 13" xfId="25544"/>
    <cellStyle name="Total 3 2 7 2" xfId="3589"/>
    <cellStyle name="Total 3 2 7 2 2" xfId="8600"/>
    <cellStyle name="Total 3 2 7 2 3" xfId="12743"/>
    <cellStyle name="Total 3 2 7 2 4" xfId="19744"/>
    <cellStyle name="Total 3 2 7 2 5" xfId="17224"/>
    <cellStyle name="Total 3 2 7 2 6" xfId="24522"/>
    <cellStyle name="Total 3 2 7 2 7" xfId="29589"/>
    <cellStyle name="Total 3 2 7 2 8" xfId="33589"/>
    <cellStyle name="Total 3 2 7 2 9" xfId="37257"/>
    <cellStyle name="Total 3 2 7 3" xfId="4138"/>
    <cellStyle name="Total 3 2 7 3 2" xfId="8601"/>
    <cellStyle name="Total 3 2 7 3 3" xfId="13292"/>
    <cellStyle name="Total 3 2 7 3 4" xfId="20290"/>
    <cellStyle name="Total 3 2 7 3 5" xfId="27763"/>
    <cellStyle name="Total 3 2 7 3 6" xfId="22990"/>
    <cellStyle name="Total 3 2 7 3 7" xfId="9337"/>
    <cellStyle name="Total 3 2 7 3 8" xfId="30945"/>
    <cellStyle name="Total 3 2 7 3 9" xfId="31386"/>
    <cellStyle name="Total 3 2 7 4" xfId="3863"/>
    <cellStyle name="Total 3 2 7 4 2" xfId="8602"/>
    <cellStyle name="Total 3 2 7 4 3" xfId="13017"/>
    <cellStyle name="Total 3 2 7 4 4" xfId="20016"/>
    <cellStyle name="Total 3 2 7 4 5" xfId="25302"/>
    <cellStyle name="Total 3 2 7 4 6" xfId="9967"/>
    <cellStyle name="Total 3 2 7 4 7" xfId="28519"/>
    <cellStyle name="Total 3 2 7 4 8" xfId="33486"/>
    <cellStyle name="Total 3 2 7 4 9" xfId="37154"/>
    <cellStyle name="Total 3 2 7 5" xfId="4150"/>
    <cellStyle name="Total 3 2 7 5 2" xfId="8603"/>
    <cellStyle name="Total 3 2 7 5 3" xfId="13304"/>
    <cellStyle name="Total 3 2 7 5 4" xfId="20302"/>
    <cellStyle name="Total 3 2 7 5 5" xfId="27757"/>
    <cellStyle name="Total 3 2 7 5 6" xfId="29211"/>
    <cellStyle name="Total 3 2 7 5 7" xfId="28888"/>
    <cellStyle name="Total 3 2 7 5 8" xfId="25639"/>
    <cellStyle name="Total 3 2 7 5 9" xfId="29666"/>
    <cellStyle name="Total 3 2 7 6" xfId="8599"/>
    <cellStyle name="Total 3 2 7 7" xfId="10815"/>
    <cellStyle name="Total 3 2 7 8" xfId="9753"/>
    <cellStyle name="Total 3 2 7 9" xfId="28672"/>
    <cellStyle name="Total 3 2 8" xfId="2489"/>
    <cellStyle name="Total 3 2 8 2" xfId="8604"/>
    <cellStyle name="Total 3 2 8 3" xfId="11643"/>
    <cellStyle name="Total 3 2 8 4" xfId="18646"/>
    <cellStyle name="Total 3 2 8 5" xfId="9213"/>
    <cellStyle name="Total 3 2 8 6" xfId="26214"/>
    <cellStyle name="Total 3 2 8 7" xfId="30084"/>
    <cellStyle name="Total 3 2 8 8" xfId="29642"/>
    <cellStyle name="Total 3 2 8 9" xfId="33628"/>
    <cellStyle name="Total 3 2 9" xfId="3153"/>
    <cellStyle name="Total 3 2 9 2" xfId="8605"/>
    <cellStyle name="Total 3 2 9 3" xfId="12307"/>
    <cellStyle name="Total 3 2 9 4" xfId="19310"/>
    <cellStyle name="Total 3 2 9 5" xfId="28245"/>
    <cellStyle name="Total 3 2 9 6" xfId="26435"/>
    <cellStyle name="Total 3 2 9 7" xfId="24575"/>
    <cellStyle name="Total 3 2 9 8" xfId="18184"/>
    <cellStyle name="Total 3 2 9 9" xfId="34831"/>
    <cellStyle name="Total 3 20" xfId="22528"/>
    <cellStyle name="Total 3 21" xfId="35095"/>
    <cellStyle name="Total 3 22" xfId="38422"/>
    <cellStyle name="Total 3 3" xfId="1188"/>
    <cellStyle name="Total 3 3 10" xfId="25420"/>
    <cellStyle name="Total 3 3 11" xfId="31193"/>
    <cellStyle name="Total 3 3 12" xfId="35067"/>
    <cellStyle name="Total 3 3 13" xfId="38405"/>
    <cellStyle name="Total 3 3 2" xfId="2371"/>
    <cellStyle name="Total 3 3 2 10" xfId="15449"/>
    <cellStyle name="Total 3 3 2 11" xfId="22621"/>
    <cellStyle name="Total 3 3 2 12" xfId="30130"/>
    <cellStyle name="Total 3 3 2 13" xfId="34114"/>
    <cellStyle name="Total 3 3 2 14" xfId="37676"/>
    <cellStyle name="Total 3 3 2 2" xfId="2771"/>
    <cellStyle name="Total 3 3 2 2 2" xfId="8608"/>
    <cellStyle name="Total 3 3 2 2 3" xfId="11925"/>
    <cellStyle name="Total 3 3 2 2 4" xfId="18928"/>
    <cellStyle name="Total 3 3 2 2 5" xfId="28396"/>
    <cellStyle name="Total 3 3 2 2 6" xfId="28068"/>
    <cellStyle name="Total 3 3 2 2 7" xfId="29948"/>
    <cellStyle name="Total 3 3 2 2 8" xfId="33925"/>
    <cellStyle name="Total 3 3 2 2 9" xfId="37487"/>
    <cellStyle name="Total 3 3 2 3" xfId="4053"/>
    <cellStyle name="Total 3 3 2 3 2" xfId="8609"/>
    <cellStyle name="Total 3 3 2 3 3" xfId="13207"/>
    <cellStyle name="Total 3 3 2 3 4" xfId="20205"/>
    <cellStyle name="Total 3 3 2 3 5" xfId="27799"/>
    <cellStyle name="Total 3 3 2 3 6" xfId="18182"/>
    <cellStyle name="Total 3 3 2 3 7" xfId="24279"/>
    <cellStyle name="Total 3 3 2 3 8" xfId="33430"/>
    <cellStyle name="Total 3 3 2 3 9" xfId="37105"/>
    <cellStyle name="Total 3 3 2 4" xfId="4491"/>
    <cellStyle name="Total 3 3 2 4 2" xfId="8610"/>
    <cellStyle name="Total 3 3 2 4 3" xfId="13645"/>
    <cellStyle name="Total 3 3 2 4 4" xfId="20643"/>
    <cellStyle name="Total 3 3 2 4 5" xfId="24020"/>
    <cellStyle name="Total 3 3 2 4 6" xfId="25022"/>
    <cellStyle name="Total 3 3 2 4 7" xfId="20039"/>
    <cellStyle name="Total 3 3 2 4 8" xfId="32269"/>
    <cellStyle name="Total 3 3 2 4 9" xfId="35944"/>
    <cellStyle name="Total 3 3 2 5" xfId="4745"/>
    <cellStyle name="Total 3 3 2 5 2" xfId="8611"/>
    <cellStyle name="Total 3 3 2 5 3" xfId="13899"/>
    <cellStyle name="Total 3 3 2 5 4" xfId="20897"/>
    <cellStyle name="Total 3 3 2 5 5" xfId="27465"/>
    <cellStyle name="Total 3 3 2 5 6" xfId="26735"/>
    <cellStyle name="Total 3 3 2 5 7" xfId="25870"/>
    <cellStyle name="Total 3 3 2 5 8" xfId="32153"/>
    <cellStyle name="Total 3 3 2 5 9" xfId="35828"/>
    <cellStyle name="Total 3 3 2 6" xfId="4991"/>
    <cellStyle name="Total 3 3 2 6 2" xfId="8612"/>
    <cellStyle name="Total 3 3 2 6 3" xfId="14145"/>
    <cellStyle name="Total 3 3 2 6 4" xfId="21143"/>
    <cellStyle name="Total 3 3 2 6 5" xfId="27343"/>
    <cellStyle name="Total 3 3 2 6 6" xfId="29306"/>
    <cellStyle name="Total 3 3 2 6 7" xfId="32037"/>
    <cellStyle name="Total 3 3 2 6 8" xfId="35715"/>
    <cellStyle name="Total 3 3 2 6 9" xfId="38626"/>
    <cellStyle name="Total 3 3 2 7" xfId="8607"/>
    <cellStyle name="Total 3 3 2 8" xfId="11525"/>
    <cellStyle name="Total 3 3 2 9" xfId="18528"/>
    <cellStyle name="Total 3 3 3" xfId="2395"/>
    <cellStyle name="Total 3 3 3 10" xfId="22502"/>
    <cellStyle name="Total 3 3 3 11" xfId="23050"/>
    <cellStyle name="Total 3 3 3 12" xfId="25930"/>
    <cellStyle name="Total 3 3 3 13" xfId="31483"/>
    <cellStyle name="Total 3 3 3 14" xfId="35194"/>
    <cellStyle name="Total 3 3 3 2" xfId="2795"/>
    <cellStyle name="Total 3 3 3 2 2" xfId="8614"/>
    <cellStyle name="Total 3 3 3 2 3" xfId="11949"/>
    <cellStyle name="Total 3 3 3 2 4" xfId="18952"/>
    <cellStyle name="Total 3 3 3 2 5" xfId="23994"/>
    <cellStyle name="Total 3 3 3 2 6" xfId="17035"/>
    <cellStyle name="Total 3 3 3 2 7" xfId="26501"/>
    <cellStyle name="Total 3 3 3 2 8" xfId="29388"/>
    <cellStyle name="Total 3 3 3 2 9" xfId="31609"/>
    <cellStyle name="Total 3 3 3 3" xfId="4077"/>
    <cellStyle name="Total 3 3 3 3 2" xfId="8615"/>
    <cellStyle name="Total 3 3 3 3 3" xfId="13231"/>
    <cellStyle name="Total 3 3 3 3 4" xfId="20229"/>
    <cellStyle name="Total 3 3 3 3 5" xfId="27787"/>
    <cellStyle name="Total 3 3 3 3 6" xfId="23519"/>
    <cellStyle name="Total 3 3 3 3 7" xfId="25884"/>
    <cellStyle name="Total 3 3 3 3 8" xfId="33429"/>
    <cellStyle name="Total 3 3 3 3 9" xfId="37104"/>
    <cellStyle name="Total 3 3 3 4" xfId="4515"/>
    <cellStyle name="Total 3 3 3 4 2" xfId="8616"/>
    <cellStyle name="Total 3 3 3 4 3" xfId="13669"/>
    <cellStyle name="Total 3 3 3 4 4" xfId="20667"/>
    <cellStyle name="Total 3 3 3 4 5" xfId="17535"/>
    <cellStyle name="Total 3 3 3 4 6" xfId="29528"/>
    <cellStyle name="Total 3 3 3 4 7" xfId="24314"/>
    <cellStyle name="Total 3 3 3 4 8" xfId="30956"/>
    <cellStyle name="Total 3 3 3 4 9" xfId="34883"/>
    <cellStyle name="Total 3 3 3 5" xfId="4769"/>
    <cellStyle name="Total 3 3 3 5 2" xfId="8617"/>
    <cellStyle name="Total 3 3 3 5 3" xfId="13923"/>
    <cellStyle name="Total 3 3 3 5 4" xfId="20921"/>
    <cellStyle name="Total 3 3 3 5 5" xfId="24258"/>
    <cellStyle name="Total 3 3 3 5 6" xfId="29273"/>
    <cellStyle name="Total 3 3 3 5 7" xfId="18045"/>
    <cellStyle name="Total 3 3 3 5 8" xfId="26068"/>
    <cellStyle name="Total 3 3 3 5 9" xfId="30245"/>
    <cellStyle name="Total 3 3 3 6" xfId="5015"/>
    <cellStyle name="Total 3 3 3 6 2" xfId="8618"/>
    <cellStyle name="Total 3 3 3 6 3" xfId="14169"/>
    <cellStyle name="Total 3 3 3 6 4" xfId="21167"/>
    <cellStyle name="Total 3 3 3 6 5" xfId="24818"/>
    <cellStyle name="Total 3 3 3 6 6" xfId="19753"/>
    <cellStyle name="Total 3 3 3 6 7" xfId="32061"/>
    <cellStyle name="Total 3 3 3 6 8" xfId="35739"/>
    <cellStyle name="Total 3 3 3 6 9" xfId="38650"/>
    <cellStyle name="Total 3 3 3 7" xfId="8613"/>
    <cellStyle name="Total 3 3 3 8" xfId="11549"/>
    <cellStyle name="Total 3 3 3 9" xfId="18552"/>
    <cellStyle name="Total 3 3 4" xfId="2419"/>
    <cellStyle name="Total 3 3 4 10" xfId="17820"/>
    <cellStyle name="Total 3 3 4 11" xfId="26180"/>
    <cellStyle name="Total 3 3 4 12" xfId="30114"/>
    <cellStyle name="Total 3 3 4 13" xfId="31487"/>
    <cellStyle name="Total 3 3 4 14" xfId="35196"/>
    <cellStyle name="Total 3 3 4 2" xfId="2819"/>
    <cellStyle name="Total 3 3 4 2 2" xfId="8620"/>
    <cellStyle name="Total 3 3 4 2 3" xfId="11973"/>
    <cellStyle name="Total 3 3 4 2 4" xfId="18976"/>
    <cellStyle name="Total 3 3 4 2 5" xfId="24649"/>
    <cellStyle name="Total 3 3 4 2 6" xfId="23218"/>
    <cellStyle name="Total 3 3 4 2 7" xfId="29090"/>
    <cellStyle name="Total 3 3 4 2 8" xfId="33900"/>
    <cellStyle name="Total 3 3 4 2 9" xfId="37462"/>
    <cellStyle name="Total 3 3 4 3" xfId="4101"/>
    <cellStyle name="Total 3 3 4 3 2" xfId="8621"/>
    <cellStyle name="Total 3 3 4 3 3" xfId="13255"/>
    <cellStyle name="Total 3 3 4 3 4" xfId="20253"/>
    <cellStyle name="Total 3 3 4 3 5" xfId="27781"/>
    <cellStyle name="Total 3 3 4 3 6" xfId="23104"/>
    <cellStyle name="Total 3 3 4 3 7" xfId="28884"/>
    <cellStyle name="Total 3 3 4 3 8" xfId="24634"/>
    <cellStyle name="Total 3 3 4 3 9" xfId="17332"/>
    <cellStyle name="Total 3 3 4 4" xfId="4539"/>
    <cellStyle name="Total 3 3 4 4 2" xfId="8622"/>
    <cellStyle name="Total 3 3 4 4 3" xfId="13693"/>
    <cellStyle name="Total 3 3 4 4 4" xfId="20691"/>
    <cellStyle name="Total 3 3 4 4 5" xfId="27566"/>
    <cellStyle name="Total 3 3 4 4 6" xfId="28593"/>
    <cellStyle name="Total 3 3 4 4 7" xfId="26830"/>
    <cellStyle name="Total 3 3 4 4 8" xfId="32248"/>
    <cellStyle name="Total 3 3 4 4 9" xfId="35923"/>
    <cellStyle name="Total 3 3 4 5" xfId="4793"/>
    <cellStyle name="Total 3 3 4 5 2" xfId="8623"/>
    <cellStyle name="Total 3 3 4 5 3" xfId="13947"/>
    <cellStyle name="Total 3 3 4 5 4" xfId="20945"/>
    <cellStyle name="Total 3 3 4 5 5" xfId="24261"/>
    <cellStyle name="Total 3 3 4 5 6" xfId="23396"/>
    <cellStyle name="Total 3 3 4 5 7" xfId="28955"/>
    <cellStyle name="Total 3 3 4 5 8" xfId="30975"/>
    <cellStyle name="Total 3 3 4 5 9" xfId="34898"/>
    <cellStyle name="Total 3 3 4 6" xfId="5039"/>
    <cellStyle name="Total 3 3 4 6 2" xfId="8624"/>
    <cellStyle name="Total 3 3 4 6 3" xfId="14193"/>
    <cellStyle name="Total 3 3 4 6 4" xfId="21191"/>
    <cellStyle name="Total 3 3 4 6 5" xfId="10003"/>
    <cellStyle name="Total 3 3 4 6 6" xfId="25192"/>
    <cellStyle name="Total 3 3 4 6 7" xfId="32085"/>
    <cellStyle name="Total 3 3 4 6 8" xfId="35763"/>
    <cellStyle name="Total 3 3 4 6 9" xfId="38674"/>
    <cellStyle name="Total 3 3 4 7" xfId="8619"/>
    <cellStyle name="Total 3 3 4 8" xfId="11573"/>
    <cellStyle name="Total 3 3 4 9" xfId="18576"/>
    <cellStyle name="Total 3 3 5" xfId="2621"/>
    <cellStyle name="Total 3 3 5 10" xfId="23004"/>
    <cellStyle name="Total 3 3 5 11" xfId="30023"/>
    <cellStyle name="Total 3 3 5 12" xfId="33998"/>
    <cellStyle name="Total 3 3 5 13" xfId="37560"/>
    <cellStyle name="Total 3 3 5 2" xfId="3914"/>
    <cellStyle name="Total 3 3 5 2 2" xfId="8626"/>
    <cellStyle name="Total 3 3 5 2 3" xfId="13068"/>
    <cellStyle name="Total 3 3 5 2 4" xfId="20066"/>
    <cellStyle name="Total 3 3 5 2 5" xfId="27873"/>
    <cellStyle name="Total 3 3 5 2 6" xfId="17962"/>
    <cellStyle name="Total 3 3 5 2 7" xfId="10144"/>
    <cellStyle name="Total 3 3 5 2 8" xfId="33469"/>
    <cellStyle name="Total 3 3 5 2 9" xfId="37142"/>
    <cellStyle name="Total 3 3 5 3" xfId="4353"/>
    <cellStyle name="Total 3 3 5 3 2" xfId="8627"/>
    <cellStyle name="Total 3 3 5 3 3" xfId="13507"/>
    <cellStyle name="Total 3 3 5 3 4" xfId="20505"/>
    <cellStyle name="Total 3 3 5 3 5" xfId="27655"/>
    <cellStyle name="Total 3 3 5 3 6" xfId="17558"/>
    <cellStyle name="Total 3 3 5 3 7" xfId="25995"/>
    <cellStyle name="Total 3 3 5 3 8" xfId="26064"/>
    <cellStyle name="Total 3 3 5 3 9" xfId="30324"/>
    <cellStyle name="Total 3 3 5 4" xfId="4607"/>
    <cellStyle name="Total 3 3 5 4 2" xfId="8628"/>
    <cellStyle name="Total 3 3 5 4 3" xfId="13761"/>
    <cellStyle name="Total 3 3 5 4 4" xfId="20759"/>
    <cellStyle name="Total 3 3 5 4 5" xfId="27533"/>
    <cellStyle name="Total 3 3 5 4 6" xfId="18076"/>
    <cellStyle name="Total 3 3 5 4 7" xfId="24974"/>
    <cellStyle name="Total 3 3 5 4 8" xfId="32216"/>
    <cellStyle name="Total 3 3 5 4 9" xfId="35891"/>
    <cellStyle name="Total 3 3 5 5" xfId="4853"/>
    <cellStyle name="Total 3 3 5 5 2" xfId="8629"/>
    <cellStyle name="Total 3 3 5 5 3" xfId="14007"/>
    <cellStyle name="Total 3 3 5 5 4" xfId="21005"/>
    <cellStyle name="Total 3 3 5 5 5" xfId="27412"/>
    <cellStyle name="Total 3 3 5 5 6" xfId="23231"/>
    <cellStyle name="Total 3 3 5 5 7" xfId="25556"/>
    <cellStyle name="Total 3 3 5 5 8" xfId="31798"/>
    <cellStyle name="Total 3 3 5 5 9" xfId="35477"/>
    <cellStyle name="Total 3 3 5 6" xfId="8625"/>
    <cellStyle name="Total 3 3 5 7" xfId="11775"/>
    <cellStyle name="Total 3 3 5 8" xfId="18778"/>
    <cellStyle name="Total 3 3 5 9" xfId="23010"/>
    <cellStyle name="Total 3 3 6" xfId="2220"/>
    <cellStyle name="Total 3 3 6 2" xfId="8630"/>
    <cellStyle name="Total 3 3 6 3" xfId="11374"/>
    <cellStyle name="Total 3 3 6 4" xfId="18377"/>
    <cellStyle name="Total 3 3 6 5" xfId="17961"/>
    <cellStyle name="Total 3 3 6 6" xfId="17916"/>
    <cellStyle name="Total 3 3 6 7" xfId="30220"/>
    <cellStyle name="Total 3 3 6 8" xfId="27284"/>
    <cellStyle name="Total 3 3 6 9" xfId="33464"/>
    <cellStyle name="Total 3 3 7" xfId="8606"/>
    <cellStyle name="Total 3 3 8" xfId="10342"/>
    <cellStyle name="Total 3 3 9" xfId="10075"/>
    <cellStyle name="Total 3 4" xfId="1189"/>
    <cellStyle name="Total 3 4 10" xfId="3159"/>
    <cellStyle name="Total 3 4 10 2" xfId="8632"/>
    <cellStyle name="Total 3 4 10 3" xfId="12313"/>
    <cellStyle name="Total 3 4 10 4" xfId="19316"/>
    <cellStyle name="Total 3 4 10 5" xfId="18319"/>
    <cellStyle name="Total 3 4 10 6" xfId="26431"/>
    <cellStyle name="Total 3 4 10 7" xfId="29761"/>
    <cellStyle name="Total 3 4 10 8" xfId="33738"/>
    <cellStyle name="Total 3 4 10 9" xfId="37300"/>
    <cellStyle name="Total 3 4 11" xfId="2232"/>
    <cellStyle name="Total 3 4 11 2" xfId="8633"/>
    <cellStyle name="Total 3 4 11 3" xfId="11386"/>
    <cellStyle name="Total 3 4 11 4" xfId="18389"/>
    <cellStyle name="Total 3 4 11 5" xfId="18214"/>
    <cellStyle name="Total 3 4 11 6" xfId="26103"/>
    <cellStyle name="Total 3 4 11 7" xfId="30214"/>
    <cellStyle name="Total 3 4 11 8" xfId="25422"/>
    <cellStyle name="Total 3 4 11 9" xfId="25550"/>
    <cellStyle name="Total 3 4 12" xfId="8631"/>
    <cellStyle name="Total 3 4 13" xfId="10343"/>
    <cellStyle name="Total 3 4 14" xfId="17252"/>
    <cellStyle name="Total 3 4 15" xfId="25864"/>
    <cellStyle name="Total 3 4 16" xfId="31196"/>
    <cellStyle name="Total 3 4 17" xfId="31289"/>
    <cellStyle name="Total 3 4 18" xfId="35106"/>
    <cellStyle name="Total 3 4 2" xfId="2355"/>
    <cellStyle name="Total 3 4 2 10" xfId="17134"/>
    <cellStyle name="Total 3 4 2 11" xfId="26143"/>
    <cellStyle name="Total 3 4 2 12" xfId="30146"/>
    <cellStyle name="Total 3 4 2 13" xfId="31478"/>
    <cellStyle name="Total 3 4 2 14" xfId="35188"/>
    <cellStyle name="Total 3 4 2 2" xfId="2755"/>
    <cellStyle name="Total 3 4 2 2 2" xfId="8635"/>
    <cellStyle name="Total 3 4 2 2 3" xfId="11909"/>
    <cellStyle name="Total 3 4 2 2 4" xfId="18912"/>
    <cellStyle name="Total 3 4 2 2 5" xfId="28405"/>
    <cellStyle name="Total 3 4 2 2 6" xfId="21327"/>
    <cellStyle name="Total 3 4 2 2 7" xfId="29956"/>
    <cellStyle name="Total 3 4 2 2 8" xfId="29649"/>
    <cellStyle name="Total 3 4 2 2 9" xfId="33635"/>
    <cellStyle name="Total 3 4 2 3" xfId="4037"/>
    <cellStyle name="Total 3 4 2 3 2" xfId="8636"/>
    <cellStyle name="Total 3 4 2 3 3" xfId="13191"/>
    <cellStyle name="Total 3 4 2 3 4" xfId="20189"/>
    <cellStyle name="Total 3 4 2 3 5" xfId="19470"/>
    <cellStyle name="Total 3 4 2 3 6" xfId="24608"/>
    <cellStyle name="Total 3 4 2 3 7" xfId="17113"/>
    <cellStyle name="Total 3 4 2 3 8" xfId="33442"/>
    <cellStyle name="Total 3 4 2 3 9" xfId="37117"/>
    <cellStyle name="Total 3 4 2 4" xfId="4475"/>
    <cellStyle name="Total 3 4 2 4 2" xfId="8637"/>
    <cellStyle name="Total 3 4 2 4 3" xfId="13629"/>
    <cellStyle name="Total 3 4 2 4 4" xfId="20627"/>
    <cellStyle name="Total 3 4 2 4 5" xfId="27598"/>
    <cellStyle name="Total 3 4 2 4 6" xfId="10112"/>
    <cellStyle name="Total 3 4 2 4 7" xfId="9363"/>
    <cellStyle name="Total 3 4 2 4 8" xfId="32276"/>
    <cellStyle name="Total 3 4 2 4 9" xfId="35951"/>
    <cellStyle name="Total 3 4 2 5" xfId="4729"/>
    <cellStyle name="Total 3 4 2 5 2" xfId="8638"/>
    <cellStyle name="Total 3 4 2 5 3" xfId="13883"/>
    <cellStyle name="Total 3 4 2 5 4" xfId="20881"/>
    <cellStyle name="Total 3 4 2 5 5" xfId="9341"/>
    <cellStyle name="Total 3 4 2 5 6" xfId="26739"/>
    <cellStyle name="Total 3 4 2 5 7" xfId="26806"/>
    <cellStyle name="Total 3 4 2 5 8" xfId="32161"/>
    <cellStyle name="Total 3 4 2 5 9" xfId="35836"/>
    <cellStyle name="Total 3 4 2 6" xfId="4975"/>
    <cellStyle name="Total 3 4 2 6 2" xfId="8639"/>
    <cellStyle name="Total 3 4 2 6 3" xfId="14129"/>
    <cellStyle name="Total 3 4 2 6 4" xfId="21127"/>
    <cellStyle name="Total 3 4 2 6 5" xfId="9952"/>
    <cellStyle name="Total 3 4 2 6 6" xfId="29300"/>
    <cellStyle name="Total 3 4 2 6 7" xfId="32021"/>
    <cellStyle name="Total 3 4 2 6 8" xfId="35699"/>
    <cellStyle name="Total 3 4 2 6 9" xfId="38610"/>
    <cellStyle name="Total 3 4 2 7" xfId="8634"/>
    <cellStyle name="Total 3 4 2 8" xfId="11509"/>
    <cellStyle name="Total 3 4 2 9" xfId="18512"/>
    <cellStyle name="Total 3 4 3" xfId="2383"/>
    <cellStyle name="Total 3 4 3 10" xfId="23271"/>
    <cellStyle name="Total 3 4 3 11" xfId="18181"/>
    <cellStyle name="Total 3 4 3 12" xfId="30140"/>
    <cellStyle name="Total 3 4 3 13" xfId="34116"/>
    <cellStyle name="Total 3 4 3 14" xfId="37678"/>
    <cellStyle name="Total 3 4 3 2" xfId="2783"/>
    <cellStyle name="Total 3 4 3 2 2" xfId="8641"/>
    <cellStyle name="Total 3 4 3 2 3" xfId="11937"/>
    <cellStyle name="Total 3 4 3 2 4" xfId="18940"/>
    <cellStyle name="Total 3 4 3 2 5" xfId="28391"/>
    <cellStyle name="Total 3 4 3 2 6" xfId="26339"/>
    <cellStyle name="Total 3 4 3 2 7" xfId="25919"/>
    <cellStyle name="Total 3 4 3 2 8" xfId="33915"/>
    <cellStyle name="Total 3 4 3 2 9" xfId="37477"/>
    <cellStyle name="Total 3 4 3 3" xfId="4065"/>
    <cellStyle name="Total 3 4 3 3 2" xfId="8642"/>
    <cellStyle name="Total 3 4 3 3 3" xfId="13219"/>
    <cellStyle name="Total 3 4 3 3 4" xfId="20217"/>
    <cellStyle name="Total 3 4 3 3 5" xfId="27793"/>
    <cellStyle name="Total 3 4 3 3 6" xfId="22475"/>
    <cellStyle name="Total 3 4 3 3 7" xfId="9349"/>
    <cellStyle name="Total 3 4 3 3 8" xfId="33432"/>
    <cellStyle name="Total 3 4 3 3 9" xfId="37107"/>
    <cellStyle name="Total 3 4 3 4" xfId="4503"/>
    <cellStyle name="Total 3 4 3 4 2" xfId="8643"/>
    <cellStyle name="Total 3 4 3 4 3" xfId="13657"/>
    <cellStyle name="Total 3 4 3 4 4" xfId="20655"/>
    <cellStyle name="Total 3 4 3 4 5" xfId="24244"/>
    <cellStyle name="Total 3 4 3 4 6" xfId="28162"/>
    <cellStyle name="Total 3 4 3 4 7" xfId="21382"/>
    <cellStyle name="Total 3 4 3 4 8" xfId="28452"/>
    <cellStyle name="Total 3 4 3 4 9" xfId="33692"/>
    <cellStyle name="Total 3 4 3 5" xfId="4757"/>
    <cellStyle name="Total 3 4 3 5 2" xfId="8644"/>
    <cellStyle name="Total 3 4 3 5 3" xfId="13911"/>
    <cellStyle name="Total 3 4 3 5 4" xfId="20909"/>
    <cellStyle name="Total 3 4 3 5 5" xfId="24788"/>
    <cellStyle name="Total 3 4 3 5 6" xfId="29272"/>
    <cellStyle name="Total 3 4 3 5 7" xfId="26453"/>
    <cellStyle name="Total 3 4 3 5 8" xfId="32147"/>
    <cellStyle name="Total 3 4 3 5 9" xfId="35822"/>
    <cellStyle name="Total 3 4 3 6" xfId="5003"/>
    <cellStyle name="Total 3 4 3 6 2" xfId="8645"/>
    <cellStyle name="Total 3 4 3 6 3" xfId="14157"/>
    <cellStyle name="Total 3 4 3 6 4" xfId="21155"/>
    <cellStyle name="Total 3 4 3 6 5" xfId="24270"/>
    <cellStyle name="Total 3 4 3 6 6" xfId="23393"/>
    <cellStyle name="Total 3 4 3 6 7" xfId="32049"/>
    <cellStyle name="Total 3 4 3 6 8" xfId="35727"/>
    <cellStyle name="Total 3 4 3 6 9" xfId="38638"/>
    <cellStyle name="Total 3 4 3 7" xfId="8640"/>
    <cellStyle name="Total 3 4 3 8" xfId="11537"/>
    <cellStyle name="Total 3 4 3 9" xfId="18540"/>
    <cellStyle name="Total 3 4 4" xfId="2407"/>
    <cellStyle name="Total 3 4 4 10" xfId="17802"/>
    <cellStyle name="Total 3 4 4 11" xfId="17159"/>
    <cellStyle name="Total 3 4 4 12" xfId="28801"/>
    <cellStyle name="Total 3 4 4 13" xfId="34103"/>
    <cellStyle name="Total 3 4 4 14" xfId="37665"/>
    <cellStyle name="Total 3 4 4 2" xfId="2807"/>
    <cellStyle name="Total 3 4 4 2 2" xfId="8647"/>
    <cellStyle name="Total 3 4 4 2 3" xfId="11961"/>
    <cellStyle name="Total 3 4 4 2 4" xfId="18964"/>
    <cellStyle name="Total 3 4 4 2 5" xfId="24215"/>
    <cellStyle name="Total 3 4 4 2 6" xfId="28927"/>
    <cellStyle name="Total 3 4 4 2 7" xfId="29930"/>
    <cellStyle name="Total 3 4 4 2 8" xfId="31538"/>
    <cellStyle name="Total 3 4 4 2 9" xfId="35248"/>
    <cellStyle name="Total 3 4 4 3" xfId="4089"/>
    <cellStyle name="Total 3 4 4 3 2" xfId="8648"/>
    <cellStyle name="Total 3 4 4 3 3" xfId="13243"/>
    <cellStyle name="Total 3 4 4 3 4" xfId="20241"/>
    <cellStyle name="Total 3 4 4 3 5" xfId="27786"/>
    <cellStyle name="Total 3 4 4 3 6" xfId="28826"/>
    <cellStyle name="Total 3 4 4 3 7" xfId="24382"/>
    <cellStyle name="Total 3 4 4 3 8" xfId="33421"/>
    <cellStyle name="Total 3 4 4 3 9" xfId="37096"/>
    <cellStyle name="Total 3 4 4 4" xfId="4527"/>
    <cellStyle name="Total 3 4 4 4 2" xfId="8649"/>
    <cellStyle name="Total 3 4 4 4 3" xfId="13681"/>
    <cellStyle name="Total 3 4 4 4 4" xfId="20679"/>
    <cellStyle name="Total 3 4 4 4 5" xfId="27573"/>
    <cellStyle name="Total 3 4 4 4 6" xfId="28856"/>
    <cellStyle name="Total 3 4 4 4 7" xfId="22830"/>
    <cellStyle name="Total 3 4 4 4 8" xfId="32253"/>
    <cellStyle name="Total 3 4 4 4 9" xfId="35928"/>
    <cellStyle name="Total 3 4 4 5" xfId="4781"/>
    <cellStyle name="Total 3 4 4 5 2" xfId="8650"/>
    <cellStyle name="Total 3 4 4 5 3" xfId="13935"/>
    <cellStyle name="Total 3 4 4 5 4" xfId="20933"/>
    <cellStyle name="Total 3 4 4 5 5" xfId="24032"/>
    <cellStyle name="Total 3 4 4 5 6" xfId="22885"/>
    <cellStyle name="Total 3 4 4 5 7" xfId="17277"/>
    <cellStyle name="Total 3 4 4 5 8" xfId="10278"/>
    <cellStyle name="Total 3 4 4 5 9" xfId="29373"/>
    <cellStyle name="Total 3 4 4 6" xfId="5027"/>
    <cellStyle name="Total 3 4 4 6 2" xfId="8651"/>
    <cellStyle name="Total 3 4 4 6 3" xfId="14181"/>
    <cellStyle name="Total 3 4 4 6 4" xfId="21179"/>
    <cellStyle name="Total 3 4 4 6 5" xfId="17511"/>
    <cellStyle name="Total 3 4 4 6 6" xfId="26794"/>
    <cellStyle name="Total 3 4 4 6 7" xfId="32073"/>
    <cellStyle name="Total 3 4 4 6 8" xfId="35751"/>
    <cellStyle name="Total 3 4 4 6 9" xfId="38662"/>
    <cellStyle name="Total 3 4 4 7" xfId="8646"/>
    <cellStyle name="Total 3 4 4 8" xfId="11561"/>
    <cellStyle name="Total 3 4 4 9" xfId="18564"/>
    <cellStyle name="Total 3 4 5" xfId="2431"/>
    <cellStyle name="Total 3 4 5 10" xfId="18037"/>
    <cellStyle name="Total 3 4 5 11" xfId="26186"/>
    <cellStyle name="Total 3 4 5 12" xfId="30116"/>
    <cellStyle name="Total 3 4 5 13" xfId="29630"/>
    <cellStyle name="Total 3 4 5 14" xfId="33616"/>
    <cellStyle name="Total 3 4 5 2" xfId="2831"/>
    <cellStyle name="Total 3 4 5 2 2" xfId="8653"/>
    <cellStyle name="Total 3 4 5 2 3" xfId="11985"/>
    <cellStyle name="Total 3 4 5 2 4" xfId="18988"/>
    <cellStyle name="Total 3 4 5 2 5" xfId="22734"/>
    <cellStyle name="Total 3 4 5 2 6" xfId="9729"/>
    <cellStyle name="Total 3 4 5 2 7" xfId="29917"/>
    <cellStyle name="Total 3 4 5 2 8" xfId="25704"/>
    <cellStyle name="Total 3 4 5 2 9" xfId="31425"/>
    <cellStyle name="Total 3 4 5 3" xfId="4113"/>
    <cellStyle name="Total 3 4 5 3 2" xfId="8654"/>
    <cellStyle name="Total 3 4 5 3 3" xfId="13267"/>
    <cellStyle name="Total 3 4 5 3 4" xfId="20265"/>
    <cellStyle name="Total 3 4 5 3 5" xfId="27775"/>
    <cellStyle name="Total 3 4 5 3 6" xfId="20042"/>
    <cellStyle name="Total 3 4 5 3 7" xfId="22802"/>
    <cellStyle name="Total 3 4 5 3 8" xfId="33413"/>
    <cellStyle name="Total 3 4 5 3 9" xfId="37088"/>
    <cellStyle name="Total 3 4 5 4" xfId="4551"/>
    <cellStyle name="Total 3 4 5 4 2" xfId="8655"/>
    <cellStyle name="Total 3 4 5 4 3" xfId="13705"/>
    <cellStyle name="Total 3 4 5 4 4" xfId="20703"/>
    <cellStyle name="Total 3 4 5 4 5" xfId="27561"/>
    <cellStyle name="Total 3 4 5 4 6" xfId="28859"/>
    <cellStyle name="Total 3 4 5 4 7" xfId="24068"/>
    <cellStyle name="Total 3 4 5 4 8" xfId="24429"/>
    <cellStyle name="Total 3 4 5 4 9" xfId="31023"/>
    <cellStyle name="Total 3 4 5 5" xfId="4805"/>
    <cellStyle name="Total 3 4 5 5 2" xfId="8656"/>
    <cellStyle name="Total 3 4 5 5 3" xfId="13959"/>
    <cellStyle name="Total 3 4 5 5 4" xfId="20957"/>
    <cellStyle name="Total 3 4 5 5 5" xfId="24789"/>
    <cellStyle name="Total 3 4 5 5 6" xfId="9558"/>
    <cellStyle name="Total 3 4 5 5 7" xfId="25183"/>
    <cellStyle name="Total 3 4 5 5 8" xfId="32125"/>
    <cellStyle name="Total 3 4 5 5 9" xfId="35800"/>
    <cellStyle name="Total 3 4 5 6" xfId="5051"/>
    <cellStyle name="Total 3 4 5 6 2" xfId="8657"/>
    <cellStyle name="Total 3 4 5 6 3" xfId="14205"/>
    <cellStyle name="Total 3 4 5 6 4" xfId="21203"/>
    <cellStyle name="Total 3 4 5 6 5" xfId="27314"/>
    <cellStyle name="Total 3 4 5 6 6" xfId="26796"/>
    <cellStyle name="Total 3 4 5 6 7" xfId="32097"/>
    <cellStyle name="Total 3 4 5 6 8" xfId="35775"/>
    <cellStyle name="Total 3 4 5 6 9" xfId="38686"/>
    <cellStyle name="Total 3 4 5 7" xfId="8652"/>
    <cellStyle name="Total 3 4 5 8" xfId="11585"/>
    <cellStyle name="Total 3 4 5 9" xfId="18588"/>
    <cellStyle name="Total 3 4 6" xfId="2633"/>
    <cellStyle name="Total 3 4 6 2" xfId="8658"/>
    <cellStyle name="Total 3 4 6 3" xfId="11787"/>
    <cellStyle name="Total 3 4 6 4" xfId="18790"/>
    <cellStyle name="Total 3 4 6 5" xfId="21388"/>
    <cellStyle name="Total 3 4 6 6" xfId="22960"/>
    <cellStyle name="Total 3 4 6 7" xfId="30013"/>
    <cellStyle name="Total 3 4 6 8" xfId="33985"/>
    <cellStyle name="Total 3 4 6 9" xfId="37547"/>
    <cellStyle name="Total 3 4 7" xfId="3201"/>
    <cellStyle name="Total 3 4 7 2" xfId="8659"/>
    <cellStyle name="Total 3 4 7 3" xfId="12355"/>
    <cellStyle name="Total 3 4 7 4" xfId="19358"/>
    <cellStyle name="Total 3 4 7 5" xfId="28226"/>
    <cellStyle name="Total 3 4 7 6" xfId="26441"/>
    <cellStyle name="Total 3 4 7 7" xfId="29740"/>
    <cellStyle name="Total 3 4 7 8" xfId="31589"/>
    <cellStyle name="Total 3 4 7 9" xfId="35298"/>
    <cellStyle name="Total 3 4 8" xfId="2966"/>
    <cellStyle name="Total 3 4 8 2" xfId="8660"/>
    <cellStyle name="Total 3 4 8 3" xfId="12120"/>
    <cellStyle name="Total 3 4 8 4" xfId="19123"/>
    <cellStyle name="Total 3 4 8 5" xfId="17306"/>
    <cellStyle name="Total 3 4 8 6" xfId="25413"/>
    <cellStyle name="Total 3 4 8 7" xfId="29848"/>
    <cellStyle name="Total 3 4 8 8" xfId="33825"/>
    <cellStyle name="Total 3 4 8 9" xfId="37387"/>
    <cellStyle name="Total 3 4 9" xfId="3042"/>
    <cellStyle name="Total 3 4 9 2" xfId="8661"/>
    <cellStyle name="Total 3 4 9 3" xfId="12196"/>
    <cellStyle name="Total 3 4 9 4" xfId="19199"/>
    <cellStyle name="Total 3 4 9 5" xfId="24694"/>
    <cellStyle name="Total 3 4 9 6" xfId="23116"/>
    <cellStyle name="Total 3 4 9 7" xfId="17097"/>
    <cellStyle name="Total 3 4 9 8" xfId="19393"/>
    <cellStyle name="Total 3 4 9 9" xfId="33649"/>
    <cellStyle name="Total 3 5" xfId="2308"/>
    <cellStyle name="Total 3 5 10" xfId="19586"/>
    <cellStyle name="Total 3 5 11" xfId="26125"/>
    <cellStyle name="Total 3 5 12" xfId="25931"/>
    <cellStyle name="Total 3 5 13" xfId="34152"/>
    <cellStyle name="Total 3 5 14" xfId="37714"/>
    <cellStyle name="Total 3 5 2" xfId="2708"/>
    <cellStyle name="Total 3 5 2 2" xfId="8663"/>
    <cellStyle name="Total 3 5 2 3" xfId="11862"/>
    <cellStyle name="Total 3 5 2 4" xfId="18865"/>
    <cellStyle name="Total 3 5 2 5" xfId="24629"/>
    <cellStyle name="Total 3 5 2 6" xfId="17465"/>
    <cellStyle name="Total 3 5 2 7" xfId="29979"/>
    <cellStyle name="Total 3 5 2 8" xfId="33956"/>
    <cellStyle name="Total 3 5 2 9" xfId="37518"/>
    <cellStyle name="Total 3 5 3" xfId="3990"/>
    <cellStyle name="Total 3 5 3 2" xfId="8664"/>
    <cellStyle name="Total 3 5 3 3" xfId="13144"/>
    <cellStyle name="Total 3 5 3 4" xfId="20142"/>
    <cellStyle name="Total 3 5 3 5" xfId="9636"/>
    <cellStyle name="Total 3 5 3 6" xfId="28913"/>
    <cellStyle name="Total 3 5 3 7" xfId="23374"/>
    <cellStyle name="Total 3 5 3 8" xfId="31837"/>
    <cellStyle name="Total 3 5 3 9" xfId="35491"/>
    <cellStyle name="Total 3 5 4" xfId="4428"/>
    <cellStyle name="Total 3 5 4 2" xfId="8665"/>
    <cellStyle name="Total 3 5 4 3" xfId="13582"/>
    <cellStyle name="Total 3 5 4 4" xfId="20580"/>
    <cellStyle name="Total 3 5 4 5" xfId="17572"/>
    <cellStyle name="Total 3 5 4 6" xfId="17797"/>
    <cellStyle name="Total 3 5 4 7" xfId="28942"/>
    <cellStyle name="Total 3 5 4 8" xfId="31759"/>
    <cellStyle name="Total 3 5 4 9" xfId="35439"/>
    <cellStyle name="Total 3 5 5" xfId="4682"/>
    <cellStyle name="Total 3 5 5 2" xfId="8666"/>
    <cellStyle name="Total 3 5 5 3" xfId="13836"/>
    <cellStyle name="Total 3 5 5 4" xfId="20834"/>
    <cellStyle name="Total 3 5 5 5" xfId="27496"/>
    <cellStyle name="Total 3 5 5 6" xfId="26730"/>
    <cellStyle name="Total 3 5 5 7" xfId="28940"/>
    <cellStyle name="Total 3 5 5 8" xfId="17978"/>
    <cellStyle name="Total 3 5 5 9" xfId="25755"/>
    <cellStyle name="Total 3 5 6" xfId="4928"/>
    <cellStyle name="Total 3 5 6 2" xfId="8667"/>
    <cellStyle name="Total 3 5 6 3" xfId="14082"/>
    <cellStyle name="Total 3 5 6 4" xfId="21080"/>
    <cellStyle name="Total 3 5 6 5" xfId="18343"/>
    <cellStyle name="Total 3 5 6 6" xfId="19476"/>
    <cellStyle name="Total 3 5 6 7" xfId="31974"/>
    <cellStyle name="Total 3 5 6 8" xfId="35652"/>
    <cellStyle name="Total 3 5 6 9" xfId="38563"/>
    <cellStyle name="Total 3 5 7" xfId="8662"/>
    <cellStyle name="Total 3 5 8" xfId="11462"/>
    <cellStyle name="Total 3 5 9" xfId="18465"/>
    <cellStyle name="Total 3 6" xfId="2039"/>
    <cellStyle name="Total 3 6 10" xfId="28482"/>
    <cellStyle name="Total 3 6 11" xfId="28061"/>
    <cellStyle name="Total 3 6 12" xfId="30833"/>
    <cellStyle name="Total 3 6 13" xfId="31061"/>
    <cellStyle name="Total 3 6 14" xfId="31338"/>
    <cellStyle name="Total 3 6 2" xfId="2580"/>
    <cellStyle name="Total 3 6 2 2" xfId="8669"/>
    <cellStyle name="Total 3 6 2 3" xfId="11734"/>
    <cellStyle name="Total 3 6 2 4" xfId="18737"/>
    <cellStyle name="Total 3 6 2 5" xfId="18169"/>
    <cellStyle name="Total 3 6 2 6" xfId="26259"/>
    <cellStyle name="Total 3 6 2 7" xfId="30035"/>
    <cellStyle name="Total 3 6 2 8" xfId="31508"/>
    <cellStyle name="Total 3 6 2 9" xfId="35218"/>
    <cellStyle name="Total 3 6 3" xfId="3813"/>
    <cellStyle name="Total 3 6 3 2" xfId="8670"/>
    <cellStyle name="Total 3 6 3 3" xfId="12967"/>
    <cellStyle name="Total 3 6 3 4" xfId="19966"/>
    <cellStyle name="Total 3 6 3 5" xfId="27923"/>
    <cellStyle name="Total 3 6 3 6" xfId="17932"/>
    <cellStyle name="Total 3 6 3 7" xfId="29372"/>
    <cellStyle name="Total 3 6 3 8" xfId="25793"/>
    <cellStyle name="Total 3 6 3 9" xfId="29592"/>
    <cellStyle name="Total 3 6 4" xfId="4289"/>
    <cellStyle name="Total 3 6 4 2" xfId="8671"/>
    <cellStyle name="Total 3 6 4 3" xfId="13443"/>
    <cellStyle name="Total 3 6 4 4" xfId="20441"/>
    <cellStyle name="Total 3 6 4 5" xfId="27682"/>
    <cellStyle name="Total 3 6 4 6" xfId="17478"/>
    <cellStyle name="Total 3 6 4 7" xfId="25522"/>
    <cellStyle name="Total 3 6 4 8" xfId="31713"/>
    <cellStyle name="Total 3 6 4 9" xfId="35393"/>
    <cellStyle name="Total 3 6 5" xfId="4562"/>
    <cellStyle name="Total 3 6 5 2" xfId="8672"/>
    <cellStyle name="Total 3 6 5 3" xfId="13716"/>
    <cellStyle name="Total 3 6 5 4" xfId="20714"/>
    <cellStyle name="Total 3 6 5 5" xfId="27556"/>
    <cellStyle name="Total 3 6 5 6" xfId="24203"/>
    <cellStyle name="Total 3 6 5 7" xfId="26841"/>
    <cellStyle name="Total 3 6 5 8" xfId="18334"/>
    <cellStyle name="Total 3 6 5 9" xfId="35049"/>
    <cellStyle name="Total 3 6 6" xfId="4812"/>
    <cellStyle name="Total 3 6 6 2" xfId="8673"/>
    <cellStyle name="Total 3 6 6 3" xfId="13966"/>
    <cellStyle name="Total 3 6 6 4" xfId="20964"/>
    <cellStyle name="Total 3 6 6 5" xfId="24033"/>
    <cellStyle name="Total 3 6 6 6" xfId="26759"/>
    <cellStyle name="Total 3 6 6 7" xfId="17046"/>
    <cellStyle name="Total 3 6 6 8" xfId="31878"/>
    <cellStyle name="Total 3 6 6 9" xfId="35531"/>
    <cellStyle name="Total 3 6 7" xfId="8668"/>
    <cellStyle name="Total 3 6 8" xfId="11193"/>
    <cellStyle name="Total 3 6 9" xfId="9492"/>
    <cellStyle name="Total 3 7" xfId="2296"/>
    <cellStyle name="Total 3 7 10" xfId="17823"/>
    <cellStyle name="Total 3 7 11" xfId="26119"/>
    <cellStyle name="Total 3 7 12" xfId="27890"/>
    <cellStyle name="Total 3 7 13" xfId="34157"/>
    <cellStyle name="Total 3 7 14" xfId="37719"/>
    <cellStyle name="Total 3 7 2" xfId="2696"/>
    <cellStyle name="Total 3 7 2 2" xfId="8675"/>
    <cellStyle name="Total 3 7 2 3" xfId="11850"/>
    <cellStyle name="Total 3 7 2 4" xfId="18853"/>
    <cellStyle name="Total 3 7 2 5" xfId="19521"/>
    <cellStyle name="Total 3 7 2 6" xfId="23299"/>
    <cellStyle name="Total 3 7 2 7" xfId="29969"/>
    <cellStyle name="Total 3 7 2 8" xfId="33954"/>
    <cellStyle name="Total 3 7 2 9" xfId="37516"/>
    <cellStyle name="Total 3 7 3" xfId="3978"/>
    <cellStyle name="Total 3 7 3 2" xfId="8676"/>
    <cellStyle name="Total 3 7 3 3" xfId="13132"/>
    <cellStyle name="Total 3 7 3 4" xfId="20130"/>
    <cellStyle name="Total 3 7 3 5" xfId="19418"/>
    <cellStyle name="Total 3 7 3 6" xfId="29196"/>
    <cellStyle name="Total 3 7 3 7" xfId="28932"/>
    <cellStyle name="Total 3 7 3 8" xfId="26547"/>
    <cellStyle name="Total 3 7 3 9" xfId="29571"/>
    <cellStyle name="Total 3 7 4" xfId="4416"/>
    <cellStyle name="Total 3 7 4 2" xfId="8677"/>
    <cellStyle name="Total 3 7 4 3" xfId="13570"/>
    <cellStyle name="Total 3 7 4 4" xfId="20568"/>
    <cellStyle name="Total 3 7 4 5" xfId="24014"/>
    <cellStyle name="Total 3 7 4 6" xfId="28850"/>
    <cellStyle name="Total 3 7 4 7" xfId="24123"/>
    <cellStyle name="Total 3 7 4 8" xfId="31753"/>
    <cellStyle name="Total 3 7 4 9" xfId="35433"/>
    <cellStyle name="Total 3 7 5" xfId="4670"/>
    <cellStyle name="Total 3 7 5 2" xfId="8678"/>
    <cellStyle name="Total 3 7 5 3" xfId="13824"/>
    <cellStyle name="Total 3 7 5 4" xfId="20822"/>
    <cellStyle name="Total 3 7 5 5" xfId="27502"/>
    <cellStyle name="Total 3 7 5 6" xfId="26727"/>
    <cellStyle name="Total 3 7 5 7" xfId="17111"/>
    <cellStyle name="Total 3 7 5 8" xfId="25643"/>
    <cellStyle name="Total 3 7 5 9" xfId="9229"/>
    <cellStyle name="Total 3 7 6" xfId="4916"/>
    <cellStyle name="Total 3 7 6 2" xfId="8679"/>
    <cellStyle name="Total 3 7 6 3" xfId="14070"/>
    <cellStyle name="Total 3 7 6 4" xfId="21068"/>
    <cellStyle name="Total 3 7 6 5" xfId="27381"/>
    <cellStyle name="Total 3 7 6 6" xfId="24418"/>
    <cellStyle name="Total 3 7 6 7" xfId="31962"/>
    <cellStyle name="Total 3 7 6 8" xfId="35640"/>
    <cellStyle name="Total 3 7 6 9" xfId="38551"/>
    <cellStyle name="Total 3 7 7" xfId="8674"/>
    <cellStyle name="Total 3 7 8" xfId="11450"/>
    <cellStyle name="Total 3 7 9" xfId="18453"/>
    <cellStyle name="Total 3 8" xfId="1705"/>
    <cellStyle name="Total 3 8 10" xfId="24490"/>
    <cellStyle name="Total 3 8 11" xfId="29071"/>
    <cellStyle name="Total 3 8 12" xfId="25730"/>
    <cellStyle name="Total 3 8 13" xfId="19796"/>
    <cellStyle name="Total 3 8 14" xfId="31343"/>
    <cellStyle name="Total 3 8 2" xfId="2525"/>
    <cellStyle name="Total 3 8 2 2" xfId="8681"/>
    <cellStyle name="Total 3 8 2 3" xfId="11679"/>
    <cellStyle name="Total 3 8 2 4" xfId="18682"/>
    <cellStyle name="Total 3 8 2 5" xfId="9202"/>
    <cellStyle name="Total 3 8 2 6" xfId="26232"/>
    <cellStyle name="Total 3 8 2 7" xfId="25333"/>
    <cellStyle name="Total 3 8 2 8" xfId="34046"/>
    <cellStyle name="Total 3 8 2 9" xfId="37608"/>
    <cellStyle name="Total 3 8 3" xfId="3679"/>
    <cellStyle name="Total 3 8 3 2" xfId="8682"/>
    <cellStyle name="Total 3 8 3 3" xfId="12833"/>
    <cellStyle name="Total 3 8 3 4" xfId="19832"/>
    <cellStyle name="Total 3 8 3 5" xfId="19398"/>
    <cellStyle name="Total 3 8 3 6" xfId="9215"/>
    <cellStyle name="Total 3 8 3 7" xfId="28896"/>
    <cellStyle name="Total 3 8 3 8" xfId="35536"/>
    <cellStyle name="Total 3 8 3 9" xfId="38460"/>
    <cellStyle name="Total 3 8 4" xfId="4186"/>
    <cellStyle name="Total 3 8 4 2" xfId="8683"/>
    <cellStyle name="Total 3 8 4 3" xfId="13340"/>
    <cellStyle name="Total 3 8 4 4" xfId="20338"/>
    <cellStyle name="Total 3 8 4 5" xfId="27739"/>
    <cellStyle name="Total 3 8 4 6" xfId="22538"/>
    <cellStyle name="Total 3 8 4 7" xfId="28197"/>
    <cellStyle name="Total 3 8 4 8" xfId="33377"/>
    <cellStyle name="Total 3 8 4 9" xfId="37052"/>
    <cellStyle name="Total 3 8 5" xfId="3226"/>
    <cellStyle name="Total 3 8 5 2" xfId="8684"/>
    <cellStyle name="Total 3 8 5 3" xfId="12380"/>
    <cellStyle name="Total 3 8 5 4" xfId="19383"/>
    <cellStyle name="Total 3 8 5 5" xfId="23105"/>
    <cellStyle name="Total 3 8 5 6" xfId="24541"/>
    <cellStyle name="Total 3 8 5 7" xfId="25644"/>
    <cellStyle name="Total 3 8 5 8" xfId="30895"/>
    <cellStyle name="Total 3 8 5 9" xfId="31407"/>
    <cellStyle name="Total 3 8 6" xfId="2989"/>
    <cellStyle name="Total 3 8 6 2" xfId="8685"/>
    <cellStyle name="Total 3 8 6 3" xfId="12143"/>
    <cellStyle name="Total 3 8 6 4" xfId="19146"/>
    <cellStyle name="Total 3 8 6 5" xfId="24680"/>
    <cellStyle name="Total 3 8 6 6" xfId="28771"/>
    <cellStyle name="Total 3 8 6 7" xfId="25657"/>
    <cellStyle name="Total 3 8 6 8" xfId="25713"/>
    <cellStyle name="Total 3 8 6 9" xfId="31413"/>
    <cellStyle name="Total 3 8 7" xfId="8680"/>
    <cellStyle name="Total 3 8 8" xfId="10859"/>
    <cellStyle name="Total 3 8 9" xfId="9707"/>
    <cellStyle name="Total 3 9" xfId="1617"/>
    <cellStyle name="Total 3 9 2" xfId="8686"/>
    <cellStyle name="Total 3 9 3" xfId="10771"/>
    <cellStyle name="Total 3 9 4" xfId="16540"/>
    <cellStyle name="Total 3 9 5" xfId="28693"/>
    <cellStyle name="Total 3 9 6" xfId="25967"/>
    <cellStyle name="Total 3 9 7" xfId="25742"/>
    <cellStyle name="Total 3 9 8" xfId="25551"/>
    <cellStyle name="Total 3 9 9" xfId="31275"/>
    <cellStyle name="Total 4" xfId="1033"/>
    <cellStyle name="Total 4 10" xfId="3732"/>
    <cellStyle name="Total 4 10 2" xfId="8688"/>
    <cellStyle name="Total 4 10 3" xfId="12886"/>
    <cellStyle name="Total 4 10 4" xfId="19885"/>
    <cellStyle name="Total 4 10 5" xfId="19396"/>
    <cellStyle name="Total 4 10 6" xfId="26573"/>
    <cellStyle name="Total 4 10 7" xfId="24595"/>
    <cellStyle name="Total 4 10 8" xfId="31143"/>
    <cellStyle name="Total 4 10 9" xfId="35015"/>
    <cellStyle name="Total 4 11" xfId="3038"/>
    <cellStyle name="Total 4 11 2" xfId="8689"/>
    <cellStyle name="Total 4 11 3" xfId="12192"/>
    <cellStyle name="Total 4 11 4" xfId="19195"/>
    <cellStyle name="Total 4 11 5" xfId="28296"/>
    <cellStyle name="Total 4 11 6" xfId="26407"/>
    <cellStyle name="Total 4 11 7" xfId="19480"/>
    <cellStyle name="Total 4 11 8" xfId="33789"/>
    <cellStyle name="Total 4 11 9" xfId="37351"/>
    <cellStyle name="Total 4 12" xfId="3717"/>
    <cellStyle name="Total 4 12 2" xfId="8690"/>
    <cellStyle name="Total 4 12 3" xfId="12871"/>
    <cellStyle name="Total 4 12 4" xfId="19870"/>
    <cellStyle name="Total 4 12 5" xfId="27971"/>
    <cellStyle name="Total 4 12 6" xfId="18316"/>
    <cellStyle name="Total 4 12 7" xfId="29535"/>
    <cellStyle name="Total 4 12 8" xfId="28478"/>
    <cellStyle name="Total 4 12 9" xfId="31042"/>
    <cellStyle name="Total 4 13" xfId="8687"/>
    <cellStyle name="Total 4 14" xfId="10187"/>
    <cellStyle name="Total 4 15" xfId="17355"/>
    <cellStyle name="Total 4 16" xfId="10053"/>
    <cellStyle name="Total 4 17" xfId="17829"/>
    <cellStyle name="Total 4 18" xfId="31264"/>
    <cellStyle name="Total 4 19" xfId="17808"/>
    <cellStyle name="Total 4 2" xfId="1034"/>
    <cellStyle name="Total 4 2 10" xfId="3733"/>
    <cellStyle name="Total 4 2 10 2" xfId="8692"/>
    <cellStyle name="Total 4 2 10 3" xfId="12887"/>
    <cellStyle name="Total 4 2 10 4" xfId="19886"/>
    <cellStyle name="Total 4 2 10 5" xfId="27963"/>
    <cellStyle name="Total 4 2 10 6" xfId="28224"/>
    <cellStyle name="Total 4 2 10 7" xfId="28212"/>
    <cellStyle name="Total 4 2 10 8" xfId="33548"/>
    <cellStyle name="Total 4 2 10 9" xfId="37216"/>
    <cellStyle name="Total 4 2 11" xfId="3802"/>
    <cellStyle name="Total 4 2 11 2" xfId="8693"/>
    <cellStyle name="Total 4 2 11 3" xfId="12956"/>
    <cellStyle name="Total 4 2 11 4" xfId="19955"/>
    <cellStyle name="Total 4 2 11 5" xfId="27929"/>
    <cellStyle name="Total 4 2 11 6" xfId="23305"/>
    <cellStyle name="Total 4 2 11 7" xfId="27302"/>
    <cellStyle name="Total 4 2 11 8" xfId="33514"/>
    <cellStyle name="Total 4 2 11 9" xfId="37182"/>
    <cellStyle name="Total 4 2 12" xfId="4340"/>
    <cellStyle name="Total 4 2 12 2" xfId="8694"/>
    <cellStyle name="Total 4 2 12 3" xfId="13494"/>
    <cellStyle name="Total 4 2 12 4" xfId="20492"/>
    <cellStyle name="Total 4 2 12 5" xfId="17600"/>
    <cellStyle name="Total 4 2 12 6" xfId="15480"/>
    <cellStyle name="Total 4 2 12 7" xfId="17375"/>
    <cellStyle name="Total 4 2 12 8" xfId="33326"/>
    <cellStyle name="Total 4 2 12 9" xfId="37001"/>
    <cellStyle name="Total 4 2 13" xfId="8691"/>
    <cellStyle name="Total 4 2 14" xfId="10188"/>
    <cellStyle name="Total 4 2 15" xfId="10128"/>
    <cellStyle name="Total 4 2 16" xfId="28977"/>
    <cellStyle name="Total 4 2 17" xfId="25819"/>
    <cellStyle name="Total 4 2 18" xfId="24364"/>
    <cellStyle name="Total 4 2 19" xfId="35093"/>
    <cellStyle name="Total 4 2 2" xfId="1035"/>
    <cellStyle name="Total 4 2 2 10" xfId="3857"/>
    <cellStyle name="Total 4 2 2 10 2" xfId="8696"/>
    <cellStyle name="Total 4 2 2 10 3" xfId="13011"/>
    <cellStyle name="Total 4 2 2 10 4" xfId="20010"/>
    <cellStyle name="Total 4 2 2 10 5" xfId="17760"/>
    <cellStyle name="Total 4 2 2 10 6" xfId="28550"/>
    <cellStyle name="Total 4 2 2 10 7" xfId="17975"/>
    <cellStyle name="Total 4 2 2 10 8" xfId="18308"/>
    <cellStyle name="Total 4 2 2 10 9" xfId="31814"/>
    <cellStyle name="Total 4 2 2 11" xfId="4147"/>
    <cellStyle name="Total 4 2 2 11 2" xfId="8697"/>
    <cellStyle name="Total 4 2 2 11 3" xfId="13301"/>
    <cellStyle name="Total 4 2 2 11 4" xfId="20299"/>
    <cellStyle name="Total 4 2 2 11 5" xfId="18199"/>
    <cellStyle name="Total 4 2 2 11 6" xfId="28560"/>
    <cellStyle name="Total 4 2 2 11 7" xfId="28029"/>
    <cellStyle name="Total 4 2 2 11 8" xfId="33396"/>
    <cellStyle name="Total 4 2 2 11 9" xfId="37071"/>
    <cellStyle name="Total 4 2 2 12" xfId="8695"/>
    <cellStyle name="Total 4 2 2 13" xfId="10189"/>
    <cellStyle name="Total 4 2 2 14" xfId="17351"/>
    <cellStyle name="Total 4 2 2 15" xfId="22602"/>
    <cellStyle name="Total 4 2 2 16" xfId="17991"/>
    <cellStyle name="Total 4 2 2 17" xfId="31263"/>
    <cellStyle name="Total 4 2 2 18" xfId="31268"/>
    <cellStyle name="Total 4 2 2 19" xfId="35097"/>
    <cellStyle name="Total 4 2 2 2" xfId="2313"/>
    <cellStyle name="Total 4 2 2 2 10" xfId="22436"/>
    <cellStyle name="Total 4 2 2 2 11" xfId="17225"/>
    <cellStyle name="Total 4 2 2 2 12" xfId="10105"/>
    <cellStyle name="Total 4 2 2 2 13" xfId="17897"/>
    <cellStyle name="Total 4 2 2 2 14" xfId="23384"/>
    <cellStyle name="Total 4 2 2 2 2" xfId="2713"/>
    <cellStyle name="Total 4 2 2 2 2 2" xfId="8699"/>
    <cellStyle name="Total 4 2 2 2 2 3" xfId="11867"/>
    <cellStyle name="Total 4 2 2 2 2 4" xfId="18870"/>
    <cellStyle name="Total 4 2 2 2 2 5" xfId="24627"/>
    <cellStyle name="Total 4 2 2 2 2 6" xfId="26318"/>
    <cellStyle name="Total 4 2 2 2 2 7" xfId="24589"/>
    <cellStyle name="Total 4 2 2 2 2 8" xfId="33952"/>
    <cellStyle name="Total 4 2 2 2 2 9" xfId="37514"/>
    <cellStyle name="Total 4 2 2 2 3" xfId="3995"/>
    <cellStyle name="Total 4 2 2 2 3 2" xfId="8700"/>
    <cellStyle name="Total 4 2 2 2 3 3" xfId="13149"/>
    <cellStyle name="Total 4 2 2 2 3 4" xfId="20147"/>
    <cellStyle name="Total 4 2 2 2 3 5" xfId="23268"/>
    <cellStyle name="Total 4 2 2 2 3 6" xfId="17884"/>
    <cellStyle name="Total 4 2 2 2 3 7" xfId="25113"/>
    <cellStyle name="Total 4 2 2 2 3 8" xfId="31672"/>
    <cellStyle name="Total 4 2 2 2 3 9" xfId="35352"/>
    <cellStyle name="Total 4 2 2 2 4" xfId="4433"/>
    <cellStyle name="Total 4 2 2 2 4 2" xfId="8701"/>
    <cellStyle name="Total 4 2 2 2 4 3" xfId="13587"/>
    <cellStyle name="Total 4 2 2 2 4 4" xfId="20585"/>
    <cellStyle name="Total 4 2 2 2 4 5" xfId="27619"/>
    <cellStyle name="Total 4 2 2 2 4 6" xfId="22696"/>
    <cellStyle name="Total 4 2 2 2 4 7" xfId="31892"/>
    <cellStyle name="Total 4 2 2 2 4 8" xfId="31222"/>
    <cellStyle name="Total 4 2 2 2 4 9" xfId="35088"/>
    <cellStyle name="Total 4 2 2 2 5" xfId="4687"/>
    <cellStyle name="Total 4 2 2 2 5 2" xfId="8702"/>
    <cellStyle name="Total 4 2 2 2 5 3" xfId="13841"/>
    <cellStyle name="Total 4 2 2 2 5 4" xfId="20839"/>
    <cellStyle name="Total 4 2 2 2 5 5" xfId="27494"/>
    <cellStyle name="Total 4 2 2 2 5 6" xfId="26731"/>
    <cellStyle name="Total 4 2 2 2 5 7" xfId="17588"/>
    <cellStyle name="Total 4 2 2 2 5 8" xfId="18174"/>
    <cellStyle name="Total 4 2 2 2 5 9" xfId="35056"/>
    <cellStyle name="Total 4 2 2 2 6" xfId="4933"/>
    <cellStyle name="Total 4 2 2 2 6 2" xfId="8703"/>
    <cellStyle name="Total 4 2 2 2 6 3" xfId="14087"/>
    <cellStyle name="Total 4 2 2 2 6 4" xfId="21085"/>
    <cellStyle name="Total 4 2 2 2 6 5" xfId="27372"/>
    <cellStyle name="Total 4 2 2 2 6 6" xfId="19661"/>
    <cellStyle name="Total 4 2 2 2 6 7" xfId="31979"/>
    <cellStyle name="Total 4 2 2 2 6 8" xfId="35657"/>
    <cellStyle name="Total 4 2 2 2 6 9" xfId="38568"/>
    <cellStyle name="Total 4 2 2 2 7" xfId="8698"/>
    <cellStyle name="Total 4 2 2 2 8" xfId="11467"/>
    <cellStyle name="Total 4 2 2 2 9" xfId="18470"/>
    <cellStyle name="Total 4 2 2 3" xfId="1688"/>
    <cellStyle name="Total 4 2 2 3 10" xfId="28658"/>
    <cellStyle name="Total 4 2 2 3 11" xfId="25980"/>
    <cellStyle name="Total 4 2 2 3 12" xfId="30987"/>
    <cellStyle name="Total 4 2 2 3 13" xfId="34907"/>
    <cellStyle name="Total 4 2 2 3 14" xfId="38371"/>
    <cellStyle name="Total 4 2 2 3 2" xfId="2513"/>
    <cellStyle name="Total 4 2 2 3 2 2" xfId="8705"/>
    <cellStyle name="Total 4 2 2 3 2 3" xfId="11667"/>
    <cellStyle name="Total 4 2 2 3 2 4" xfId="18670"/>
    <cellStyle name="Total 4 2 2 3 2 5" xfId="23524"/>
    <cellStyle name="Total 4 2 2 3 2 6" xfId="26226"/>
    <cellStyle name="Total 4 2 2 3 2 7" xfId="30075"/>
    <cellStyle name="Total 4 2 2 3 2 8" xfId="34052"/>
    <cellStyle name="Total 4 2 2 3 2 9" xfId="37614"/>
    <cellStyle name="Total 4 2 2 3 3" xfId="3665"/>
    <cellStyle name="Total 4 2 2 3 3 2" xfId="8706"/>
    <cellStyle name="Total 4 2 2 3 3 3" xfId="12819"/>
    <cellStyle name="Total 4 2 2 3 3 4" xfId="19818"/>
    <cellStyle name="Total 4 2 2 3 3 5" xfId="25430"/>
    <cellStyle name="Total 4 2 2 3 3 6" xfId="23151"/>
    <cellStyle name="Total 4 2 2 3 3 7" xfId="26017"/>
    <cellStyle name="Total 4 2 2 3 3 8" xfId="33576"/>
    <cellStyle name="Total 4 2 2 3 3 9" xfId="37244"/>
    <cellStyle name="Total 4 2 2 3 4" xfId="4172"/>
    <cellStyle name="Total 4 2 2 3 4 2" xfId="8707"/>
    <cellStyle name="Total 4 2 2 3 4 3" xfId="13326"/>
    <cellStyle name="Total 4 2 2 3 4 4" xfId="20324"/>
    <cellStyle name="Total 4 2 2 3 4 5" xfId="27746"/>
    <cellStyle name="Total 4 2 2 3 4 6" xfId="26669"/>
    <cellStyle name="Total 4 2 2 3 4 7" xfId="21261"/>
    <cellStyle name="Total 4 2 2 3 4 8" xfId="31163"/>
    <cellStyle name="Total 4 2 2 3 4 9" xfId="35036"/>
    <cellStyle name="Total 4 2 2 3 5" xfId="3188"/>
    <cellStyle name="Total 4 2 2 3 5 2" xfId="8708"/>
    <cellStyle name="Total 4 2 2 3 5 3" xfId="12342"/>
    <cellStyle name="Total 4 2 2 3 5 4" xfId="19345"/>
    <cellStyle name="Total 4 2 2 3 5 5" xfId="18368"/>
    <cellStyle name="Total 4 2 2 3 5 6" xfId="18059"/>
    <cellStyle name="Total 4 2 2 3 5 7" xfId="26094"/>
    <cellStyle name="Total 4 2 2 3 5 8" xfId="33723"/>
    <cellStyle name="Total 4 2 2 3 5 9" xfId="37285"/>
    <cellStyle name="Total 4 2 2 3 6" xfId="2891"/>
    <cellStyle name="Total 4 2 2 3 6 2" xfId="8709"/>
    <cellStyle name="Total 4 2 2 3 6 3" xfId="12045"/>
    <cellStyle name="Total 4 2 2 3 6 4" xfId="19048"/>
    <cellStyle name="Total 4 2 2 3 6 5" xfId="24661"/>
    <cellStyle name="Total 4 2 2 3 6 6" xfId="29128"/>
    <cellStyle name="Total 4 2 2 3 6 7" xfId="29889"/>
    <cellStyle name="Total 4 2 2 3 6 8" xfId="33865"/>
    <cellStyle name="Total 4 2 2 3 6 9" xfId="37427"/>
    <cellStyle name="Total 4 2 2 3 7" xfId="8704"/>
    <cellStyle name="Total 4 2 2 3 8" xfId="10842"/>
    <cellStyle name="Total 4 2 2 3 9" xfId="9261"/>
    <cellStyle name="Total 4 2 2 4" xfId="2329"/>
    <cellStyle name="Total 4 2 2 4 10" xfId="25339"/>
    <cellStyle name="Total 4 2 2 4 11" xfId="18158"/>
    <cellStyle name="Total 4 2 2 4 12" xfId="30163"/>
    <cellStyle name="Total 4 2 2 4 13" xfId="34141"/>
    <cellStyle name="Total 4 2 2 4 14" xfId="37703"/>
    <cellStyle name="Total 4 2 2 4 2" xfId="2729"/>
    <cellStyle name="Total 4 2 2 4 2 2" xfId="8711"/>
    <cellStyle name="Total 4 2 2 4 2 3" xfId="11883"/>
    <cellStyle name="Total 4 2 2 4 2 4" xfId="18886"/>
    <cellStyle name="Total 4 2 2 4 2 5" xfId="24407"/>
    <cellStyle name="Total 4 2 2 4 2 6" xfId="17876"/>
    <cellStyle name="Total 4 2 2 4 2 7" xfId="22637"/>
    <cellStyle name="Total 4 2 2 4 2 8" xfId="33945"/>
    <cellStyle name="Total 4 2 2 4 2 9" xfId="37507"/>
    <cellStyle name="Total 4 2 2 4 3" xfId="4011"/>
    <cellStyle name="Total 4 2 2 4 3 2" xfId="8712"/>
    <cellStyle name="Total 4 2 2 4 3 3" xfId="13165"/>
    <cellStyle name="Total 4 2 2 4 3 4" xfId="20163"/>
    <cellStyle name="Total 4 2 2 4 3 5" xfId="27825"/>
    <cellStyle name="Total 4 2 2 4 3 6" xfId="23378"/>
    <cellStyle name="Total 4 2 2 4 3 7" xfId="17644"/>
    <cellStyle name="Total 4 2 2 4 3 8" xfId="29387"/>
    <cellStyle name="Total 4 2 2 4 3 9" xfId="31239"/>
    <cellStyle name="Total 4 2 2 4 4" xfId="4449"/>
    <cellStyle name="Total 4 2 2 4 4 2" xfId="8713"/>
    <cellStyle name="Total 4 2 2 4 4 3" xfId="13603"/>
    <cellStyle name="Total 4 2 2 4 4 4" xfId="20601"/>
    <cellStyle name="Total 4 2 2 4 4 5" xfId="9343"/>
    <cellStyle name="Total 4 2 2 4 4 6" xfId="25281"/>
    <cellStyle name="Total 4 2 2 4 4 7" xfId="18207"/>
    <cellStyle name="Total 4 2 2 4 4 8" xfId="28756"/>
    <cellStyle name="Total 4 2 2 4 4 9" xfId="25690"/>
    <cellStyle name="Total 4 2 2 4 5" xfId="4703"/>
    <cellStyle name="Total 4 2 2 4 5 2" xfId="8714"/>
    <cellStyle name="Total 4 2 2 4 5 3" xfId="13857"/>
    <cellStyle name="Total 4 2 2 4 5 4" xfId="20855"/>
    <cellStyle name="Total 4 2 2 4 5 5" xfId="27482"/>
    <cellStyle name="Total 4 2 2 4 5 6" xfId="24344"/>
    <cellStyle name="Total 4 2 2 4 5 7" xfId="26807"/>
    <cellStyle name="Total 4 2 2 4 5 8" xfId="22533"/>
    <cellStyle name="Total 4 2 2 4 5 9" xfId="31223"/>
    <cellStyle name="Total 4 2 2 4 6" xfId="4949"/>
    <cellStyle name="Total 4 2 2 4 6 2" xfId="8715"/>
    <cellStyle name="Total 4 2 2 4 6 3" xfId="14103"/>
    <cellStyle name="Total 4 2 2 4 6 4" xfId="21101"/>
    <cellStyle name="Total 4 2 2 4 6 5" xfId="15487"/>
    <cellStyle name="Total 4 2 2 4 6 6" xfId="22888"/>
    <cellStyle name="Total 4 2 2 4 6 7" xfId="31995"/>
    <cellStyle name="Total 4 2 2 4 6 8" xfId="35673"/>
    <cellStyle name="Total 4 2 2 4 6 9" xfId="38584"/>
    <cellStyle name="Total 4 2 2 4 7" xfId="8710"/>
    <cellStyle name="Total 4 2 2 4 8" xfId="11483"/>
    <cellStyle name="Total 4 2 2 4 9" xfId="18486"/>
    <cellStyle name="Total 4 2 2 5" xfId="1812"/>
    <cellStyle name="Total 4 2 2 5 10" xfId="28596"/>
    <cellStyle name="Total 4 2 2 5 11" xfId="22897"/>
    <cellStyle name="Total 4 2 2 5 12" xfId="30926"/>
    <cellStyle name="Total 4 2 2 5 13" xfId="34850"/>
    <cellStyle name="Total 4 2 2 5 14" xfId="38349"/>
    <cellStyle name="Total 4 2 2 5 2" xfId="2556"/>
    <cellStyle name="Total 4 2 2 5 2 2" xfId="8717"/>
    <cellStyle name="Total 4 2 2 5 2 3" xfId="11710"/>
    <cellStyle name="Total 4 2 2 5 2 4" xfId="18713"/>
    <cellStyle name="Total 4 2 2 5 2 5" xfId="9254"/>
    <cellStyle name="Total 4 2 2 5 2 6" xfId="19475"/>
    <cellStyle name="Total 4 2 2 5 2 7" xfId="24428"/>
    <cellStyle name="Total 4 2 2 5 2 8" xfId="31505"/>
    <cellStyle name="Total 4 2 2 5 2 9" xfId="35215"/>
    <cellStyle name="Total 4 2 2 5 3" xfId="3730"/>
    <cellStyle name="Total 4 2 2 5 3 2" xfId="8718"/>
    <cellStyle name="Total 4 2 2 5 3 3" xfId="12884"/>
    <cellStyle name="Total 4 2 2 5 3 4" xfId="19883"/>
    <cellStyle name="Total 4 2 2 5 3 5" xfId="25418"/>
    <cellStyle name="Total 4 2 2 5 3 6" xfId="17106"/>
    <cellStyle name="Total 4 2 2 5 3 7" xfId="17860"/>
    <cellStyle name="Total 4 2 2 5 3 8" xfId="33546"/>
    <cellStyle name="Total 4 2 2 5 3 9" xfId="37214"/>
    <cellStyle name="Total 4 2 2 5 4" xfId="4234"/>
    <cellStyle name="Total 4 2 2 5 4 2" xfId="8719"/>
    <cellStyle name="Total 4 2 2 5 4 3" xfId="13388"/>
    <cellStyle name="Total 4 2 2 5 4 4" xfId="20386"/>
    <cellStyle name="Total 4 2 2 5 4 5" xfId="27715"/>
    <cellStyle name="Total 4 2 2 5 4 6" xfId="24508"/>
    <cellStyle name="Total 4 2 2 5 4 7" xfId="29362"/>
    <cellStyle name="Total 4 2 2 5 4 8" xfId="21280"/>
    <cellStyle name="Total 4 2 2 5 4 9" xfId="29584"/>
    <cellStyle name="Total 4 2 2 5 5" xfId="2959"/>
    <cellStyle name="Total 4 2 2 5 5 2" xfId="8720"/>
    <cellStyle name="Total 4 2 2 5 5 3" xfId="12113"/>
    <cellStyle name="Total 4 2 2 5 5 4" xfId="19116"/>
    <cellStyle name="Total 4 2 2 5 5 5" xfId="19782"/>
    <cellStyle name="Total 4 2 2 5 5 6" xfId="23085"/>
    <cellStyle name="Total 4 2 2 5 5 7" xfId="29839"/>
    <cellStyle name="Total 4 2 2 5 5 8" xfId="33824"/>
    <cellStyle name="Total 4 2 2 5 5 9" xfId="37386"/>
    <cellStyle name="Total 4 2 2 5 6" xfId="2913"/>
    <cellStyle name="Total 4 2 2 5 6 2" xfId="8721"/>
    <cellStyle name="Total 4 2 2 5 6 3" xfId="12067"/>
    <cellStyle name="Total 4 2 2 5 6 4" xfId="19070"/>
    <cellStyle name="Total 4 2 2 5 6 5" xfId="17743"/>
    <cellStyle name="Total 4 2 2 5 6 6" xfId="28221"/>
    <cellStyle name="Total 4 2 2 5 6 7" xfId="28906"/>
    <cellStyle name="Total 4 2 2 5 6 8" xfId="33853"/>
    <cellStyle name="Total 4 2 2 5 6 9" xfId="37415"/>
    <cellStyle name="Total 4 2 2 5 7" xfId="8716"/>
    <cellStyle name="Total 4 2 2 5 8" xfId="10966"/>
    <cellStyle name="Total 4 2 2 5 9" xfId="15548"/>
    <cellStyle name="Total 4 2 2 6" xfId="1665"/>
    <cellStyle name="Total 4 2 2 6 10" xfId="24585"/>
    <cellStyle name="Total 4 2 2 6 11" xfId="25734"/>
    <cellStyle name="Total 4 2 2 6 12" xfId="34915"/>
    <cellStyle name="Total 4 2 2 6 13" xfId="38378"/>
    <cellStyle name="Total 4 2 2 6 2" xfId="3593"/>
    <cellStyle name="Total 4 2 2 6 2 2" xfId="8723"/>
    <cellStyle name="Total 4 2 2 6 2 3" xfId="12747"/>
    <cellStyle name="Total 4 2 2 6 2 4" xfId="19748"/>
    <cellStyle name="Total 4 2 2 6 2 5" xfId="17112"/>
    <cellStyle name="Total 4 2 2 6 2 6" xfId="23208"/>
    <cellStyle name="Total 4 2 2 6 2 7" xfId="29587"/>
    <cellStyle name="Total 4 2 2 6 2 8" xfId="33587"/>
    <cellStyle name="Total 4 2 2 6 2 9" xfId="37255"/>
    <cellStyle name="Total 4 2 2 6 3" xfId="4142"/>
    <cellStyle name="Total 4 2 2 6 3 2" xfId="8724"/>
    <cellStyle name="Total 4 2 2 6 3 3" xfId="13296"/>
    <cellStyle name="Total 4 2 2 6 3 4" xfId="20294"/>
    <cellStyle name="Total 4 2 2 6 3 5" xfId="27761"/>
    <cellStyle name="Total 4 2 2 6 3 6" xfId="26662"/>
    <cellStyle name="Total 4 2 2 6 3 7" xfId="18230"/>
    <cellStyle name="Total 4 2 2 6 3 8" xfId="33398"/>
    <cellStyle name="Total 4 2 2 6 3 9" xfId="37073"/>
    <cellStyle name="Total 4 2 2 6 4" xfId="3828"/>
    <cellStyle name="Total 4 2 2 6 4 2" xfId="8725"/>
    <cellStyle name="Total 4 2 2 6 4 3" xfId="12982"/>
    <cellStyle name="Total 4 2 2 6 4 4" xfId="19981"/>
    <cellStyle name="Total 4 2 2 6 4 5" xfId="27916"/>
    <cellStyle name="Total 4 2 2 6 4 6" xfId="17019"/>
    <cellStyle name="Total 4 2 2 6 4 7" xfId="25469"/>
    <cellStyle name="Total 4 2 2 6 4 8" xfId="31655"/>
    <cellStyle name="Total 4 2 2 6 4 9" xfId="35329"/>
    <cellStyle name="Total 4 2 2 6 5" xfId="3014"/>
    <cellStyle name="Total 4 2 2 6 5 2" xfId="8726"/>
    <cellStyle name="Total 4 2 2 6 5 3" xfId="12168"/>
    <cellStyle name="Total 4 2 2 6 5 4" xfId="19171"/>
    <cellStyle name="Total 4 2 2 6 5 5" xfId="25166"/>
    <cellStyle name="Total 4 2 2 6 5 6" xfId="28779"/>
    <cellStyle name="Total 4 2 2 6 5 7" xfId="29828"/>
    <cellStyle name="Total 4 2 2 6 5 8" xfId="25642"/>
    <cellStyle name="Total 4 2 2 6 5 9" xfId="31591"/>
    <cellStyle name="Total 4 2 2 6 6" xfId="8722"/>
    <cellStyle name="Total 4 2 2 6 7" xfId="10819"/>
    <cellStyle name="Total 4 2 2 6 8" xfId="9750"/>
    <cellStyle name="Total 4 2 2 6 9" xfId="24479"/>
    <cellStyle name="Total 4 2 2 7" xfId="2493"/>
    <cellStyle name="Total 4 2 2 7 2" xfId="8727"/>
    <cellStyle name="Total 4 2 2 7 3" xfId="11647"/>
    <cellStyle name="Total 4 2 2 7 4" xfId="18650"/>
    <cellStyle name="Total 4 2 2 7 5" xfId="18221"/>
    <cellStyle name="Total 4 2 2 7 6" xfId="26216"/>
    <cellStyle name="Total 4 2 2 7 7" xfId="17632"/>
    <cellStyle name="Total 4 2 2 7 8" xfId="34058"/>
    <cellStyle name="Total 4 2 2 7 9" xfId="37620"/>
    <cellStyle name="Total 4 2 2 8" xfId="3157"/>
    <cellStyle name="Total 4 2 2 8 2" xfId="8728"/>
    <cellStyle name="Total 4 2 2 8 3" xfId="12311"/>
    <cellStyle name="Total 4 2 2 8 4" xfId="19314"/>
    <cellStyle name="Total 4 2 2 8 5" xfId="24714"/>
    <cellStyle name="Total 4 2 2 8 6" xfId="26436"/>
    <cellStyle name="Total 4 2 2 8 7" xfId="29762"/>
    <cellStyle name="Total 4 2 2 8 8" xfId="33739"/>
    <cellStyle name="Total 4 2 2 8 9" xfId="37301"/>
    <cellStyle name="Total 4 2 2 9" xfId="2984"/>
    <cellStyle name="Total 4 2 2 9 2" xfId="8729"/>
    <cellStyle name="Total 4 2 2 9 3" xfId="12138"/>
    <cellStyle name="Total 4 2 2 9 4" xfId="19141"/>
    <cellStyle name="Total 4 2 2 9 5" xfId="24678"/>
    <cellStyle name="Total 4 2 2 9 6" xfId="28085"/>
    <cellStyle name="Total 4 2 2 9 7" xfId="29843"/>
    <cellStyle name="Total 4 2 2 9 8" xfId="33819"/>
    <cellStyle name="Total 4 2 2 9 9" xfId="37381"/>
    <cellStyle name="Total 4 2 20" xfId="38420"/>
    <cellStyle name="Total 4 2 3" xfId="2312"/>
    <cellStyle name="Total 4 2 3 10" xfId="21328"/>
    <cellStyle name="Total 4 2 3 11" xfId="26130"/>
    <cellStyle name="Total 4 2 3 12" xfId="19641"/>
    <cellStyle name="Total 4 2 3 13" xfId="34150"/>
    <cellStyle name="Total 4 2 3 14" xfId="37712"/>
    <cellStyle name="Total 4 2 3 2" xfId="2712"/>
    <cellStyle name="Total 4 2 3 2 2" xfId="8731"/>
    <cellStyle name="Total 4 2 3 2 3" xfId="11866"/>
    <cellStyle name="Total 4 2 3 2 4" xfId="18869"/>
    <cellStyle name="Total 4 2 3 2 5" xfId="24632"/>
    <cellStyle name="Total 4 2 3 2 6" xfId="26315"/>
    <cellStyle name="Total 4 2 3 2 7" xfId="29977"/>
    <cellStyle name="Total 4 2 3 2 8" xfId="31526"/>
    <cellStyle name="Total 4 2 3 2 9" xfId="35236"/>
    <cellStyle name="Total 4 2 3 3" xfId="3994"/>
    <cellStyle name="Total 4 2 3 3 2" xfId="8732"/>
    <cellStyle name="Total 4 2 3 3 3" xfId="13148"/>
    <cellStyle name="Total 4 2 3 3 4" xfId="20146"/>
    <cellStyle name="Total 4 2 3 3 5" xfId="17133"/>
    <cellStyle name="Total 4 2 3 3 6" xfId="19458"/>
    <cellStyle name="Total 4 2 3 3 7" xfId="29382"/>
    <cellStyle name="Total 4 2 3 3 8" xfId="31841"/>
    <cellStyle name="Total 4 2 3 3 9" xfId="35495"/>
    <cellStyle name="Total 4 2 3 4" xfId="4432"/>
    <cellStyle name="Total 4 2 3 4 2" xfId="8733"/>
    <cellStyle name="Total 4 2 3 4 3" xfId="13586"/>
    <cellStyle name="Total 4 2 3 4 4" xfId="20584"/>
    <cellStyle name="Total 4 2 3 4 5" xfId="27616"/>
    <cellStyle name="Total 4 2 3 4 6" xfId="18008"/>
    <cellStyle name="Total 4 2 3 4 7" xfId="31893"/>
    <cellStyle name="Total 4 2 3 4 8" xfId="21386"/>
    <cellStyle name="Total 4 2 3 4 9" xfId="30237"/>
    <cellStyle name="Total 4 2 3 5" xfId="4686"/>
    <cellStyle name="Total 4 2 3 5 2" xfId="8734"/>
    <cellStyle name="Total 4 2 3 5 3" xfId="13840"/>
    <cellStyle name="Total 4 2 3 5 4" xfId="20838"/>
    <cellStyle name="Total 4 2 3 5 5" xfId="24252"/>
    <cellStyle name="Total 4 2 3 5 6" xfId="17088"/>
    <cellStyle name="Total 4 2 3 5 7" xfId="24336"/>
    <cellStyle name="Total 4 2 3 5 8" xfId="32181"/>
    <cellStyle name="Total 4 2 3 5 9" xfId="35856"/>
    <cellStyle name="Total 4 2 3 6" xfId="4932"/>
    <cellStyle name="Total 4 2 3 6 2" xfId="8735"/>
    <cellStyle name="Total 4 2 3 6 3" xfId="14086"/>
    <cellStyle name="Total 4 2 3 6 4" xfId="21084"/>
    <cellStyle name="Total 4 2 3 6 5" xfId="24268"/>
    <cellStyle name="Total 4 2 3 6 6" xfId="28871"/>
    <cellStyle name="Total 4 2 3 6 7" xfId="31978"/>
    <cellStyle name="Total 4 2 3 6 8" xfId="35656"/>
    <cellStyle name="Total 4 2 3 6 9" xfId="38567"/>
    <cellStyle name="Total 4 2 3 7" xfId="8730"/>
    <cellStyle name="Total 4 2 3 8" xfId="11466"/>
    <cellStyle name="Total 4 2 3 9" xfId="18469"/>
    <cellStyle name="Total 4 2 4" xfId="2049"/>
    <cellStyle name="Total 4 2 4 10" xfId="28477"/>
    <cellStyle name="Total 4 2 4 11" xfId="29103"/>
    <cellStyle name="Total 4 2 4 12" xfId="29021"/>
    <cellStyle name="Total 4 2 4 13" xfId="29609"/>
    <cellStyle name="Total 4 2 4 14" xfId="28991"/>
    <cellStyle name="Total 4 2 4 2" xfId="2582"/>
    <cellStyle name="Total 4 2 4 2 2" xfId="8737"/>
    <cellStyle name="Total 4 2 4 2 3" xfId="11736"/>
    <cellStyle name="Total 4 2 4 2 4" xfId="18739"/>
    <cellStyle name="Total 4 2 4 2 5" xfId="19630"/>
    <cellStyle name="Total 4 2 4 2 6" xfId="21356"/>
    <cellStyle name="Total 4 2 4 2 7" xfId="17981"/>
    <cellStyle name="Total 4 2 4 2 8" xfId="34018"/>
    <cellStyle name="Total 4 2 4 2 9" xfId="37580"/>
    <cellStyle name="Total 4 2 4 3" xfId="3818"/>
    <cellStyle name="Total 4 2 4 3 2" xfId="8738"/>
    <cellStyle name="Total 4 2 4 3 3" xfId="12972"/>
    <cellStyle name="Total 4 2 4 3 4" xfId="19971"/>
    <cellStyle name="Total 4 2 4 3 5" xfId="27921"/>
    <cellStyle name="Total 4 2 4 3 6" xfId="28817"/>
    <cellStyle name="Total 4 2 4 3 7" xfId="26014"/>
    <cellStyle name="Total 4 2 4 3 8" xfId="33504"/>
    <cellStyle name="Total 4 2 4 3 9" xfId="37172"/>
    <cellStyle name="Total 4 2 4 4" xfId="4291"/>
    <cellStyle name="Total 4 2 4 4 2" xfId="8739"/>
    <cellStyle name="Total 4 2 4 4 3" xfId="13445"/>
    <cellStyle name="Total 4 2 4 4 4" xfId="20443"/>
    <cellStyle name="Total 4 2 4 4 5" xfId="25409"/>
    <cellStyle name="Total 4 2 4 4 6" xfId="19560"/>
    <cellStyle name="Total 4 2 4 4 7" xfId="24130"/>
    <cellStyle name="Total 4 2 4 4 8" xfId="31714"/>
    <cellStyle name="Total 4 2 4 4 9" xfId="35394"/>
    <cellStyle name="Total 4 2 4 5" xfId="4564"/>
    <cellStyle name="Total 4 2 4 5 2" xfId="8740"/>
    <cellStyle name="Total 4 2 4 5 3" xfId="13718"/>
    <cellStyle name="Total 4 2 4 5 4" xfId="20716"/>
    <cellStyle name="Total 4 2 4 5 5" xfId="24763"/>
    <cellStyle name="Total 4 2 4 5 6" xfId="10079"/>
    <cellStyle name="Total 4 2 4 5 7" xfId="15482"/>
    <cellStyle name="Total 4 2 4 5 8" xfId="29719"/>
    <cellStyle name="Total 4 2 4 5 9" xfId="33697"/>
    <cellStyle name="Total 4 2 4 6" xfId="4814"/>
    <cellStyle name="Total 4 2 4 6 2" xfId="8741"/>
    <cellStyle name="Total 4 2 4 6 3" xfId="13968"/>
    <cellStyle name="Total 4 2 4 6 4" xfId="20966"/>
    <cellStyle name="Total 4 2 4 6 5" xfId="27432"/>
    <cellStyle name="Total 4 2 4 6 6" xfId="24340"/>
    <cellStyle name="Total 4 2 4 6 7" xfId="25868"/>
    <cellStyle name="Total 4 2 4 6 8" xfId="32121"/>
    <cellStyle name="Total 4 2 4 6 9" xfId="35796"/>
    <cellStyle name="Total 4 2 4 7" xfId="8736"/>
    <cellStyle name="Total 4 2 4 8" xfId="11203"/>
    <cellStyle name="Total 4 2 4 9" xfId="9485"/>
    <cellStyle name="Total 4 2 5" xfId="2301"/>
    <cellStyle name="Total 4 2 5 10" xfId="24609"/>
    <cellStyle name="Total 4 2 5 11" xfId="25327"/>
    <cellStyle name="Total 4 2 5 12" xfId="30179"/>
    <cellStyle name="Total 4 2 5 13" xfId="31070"/>
    <cellStyle name="Total 4 2 5 14" xfId="31335"/>
    <cellStyle name="Total 4 2 5 2" xfId="2701"/>
    <cellStyle name="Total 4 2 5 2 2" xfId="8743"/>
    <cellStyle name="Total 4 2 5 2 3" xfId="11855"/>
    <cellStyle name="Total 4 2 5 2 4" xfId="18858"/>
    <cellStyle name="Total 4 2 5 2 5" xfId="24623"/>
    <cellStyle name="Total 4 2 5 2 6" xfId="26307"/>
    <cellStyle name="Total 4 2 5 2 7" xfId="29982"/>
    <cellStyle name="Total 4 2 5 2 8" xfId="33959"/>
    <cellStyle name="Total 4 2 5 2 9" xfId="37521"/>
    <cellStyle name="Total 4 2 5 3" xfId="3983"/>
    <cellStyle name="Total 4 2 5 3 2" xfId="8744"/>
    <cellStyle name="Total 4 2 5 3 3" xfId="13137"/>
    <cellStyle name="Total 4 2 5 3 4" xfId="20135"/>
    <cellStyle name="Total 4 2 5 3 5" xfId="23257"/>
    <cellStyle name="Total 4 2 5 3 6" xfId="17466"/>
    <cellStyle name="Total 4 2 5 3 7" xfId="22862"/>
    <cellStyle name="Total 4 2 5 3 8" xfId="19456"/>
    <cellStyle name="Total 4 2 5 3 9" xfId="31258"/>
    <cellStyle name="Total 4 2 5 4" xfId="4421"/>
    <cellStyle name="Total 4 2 5 4 2" xfId="8745"/>
    <cellStyle name="Total 4 2 5 4 3" xfId="13575"/>
    <cellStyle name="Total 4 2 5 4 4" xfId="20573"/>
    <cellStyle name="Total 4 2 5 4 5" xfId="17425"/>
    <cellStyle name="Total 4 2 5 4 6" xfId="25024"/>
    <cellStyle name="Total 4 2 5 4 7" xfId="17037"/>
    <cellStyle name="Total 4 2 5 4 8" xfId="28984"/>
    <cellStyle name="Total 4 2 5 4 9" xfId="31197"/>
    <cellStyle name="Total 4 2 5 5" xfId="4675"/>
    <cellStyle name="Total 4 2 5 5 2" xfId="8746"/>
    <cellStyle name="Total 4 2 5 5 3" xfId="13829"/>
    <cellStyle name="Total 4 2 5 5 4" xfId="20827"/>
    <cellStyle name="Total 4 2 5 5 5" xfId="24026"/>
    <cellStyle name="Total 4 2 5 5 6" xfId="28602"/>
    <cellStyle name="Total 4 2 5 5 7" xfId="25872"/>
    <cellStyle name="Total 4 2 5 5 8" xfId="32182"/>
    <cellStyle name="Total 4 2 5 5 9" xfId="35857"/>
    <cellStyle name="Total 4 2 5 6" xfId="4921"/>
    <cellStyle name="Total 4 2 5 6 2" xfId="8747"/>
    <cellStyle name="Total 4 2 5 6 3" xfId="14075"/>
    <cellStyle name="Total 4 2 5 6 4" xfId="21073"/>
    <cellStyle name="Total 4 2 5 6 5" xfId="24811"/>
    <cellStyle name="Total 4 2 5 6 6" xfId="17568"/>
    <cellStyle name="Total 4 2 5 6 7" xfId="31967"/>
    <cellStyle name="Total 4 2 5 6 8" xfId="35645"/>
    <cellStyle name="Total 4 2 5 6 9" xfId="38556"/>
    <cellStyle name="Total 4 2 5 7" xfId="8742"/>
    <cellStyle name="Total 4 2 5 8" xfId="11455"/>
    <cellStyle name="Total 4 2 5 9" xfId="18458"/>
    <cellStyle name="Total 4 2 6" xfId="1811"/>
    <cellStyle name="Total 4 2 6 10" xfId="22705"/>
    <cellStyle name="Total 4 2 6 11" xfId="18132"/>
    <cellStyle name="Total 4 2 6 12" xfId="9160"/>
    <cellStyle name="Total 4 2 6 13" xfId="31396"/>
    <cellStyle name="Total 4 2 6 14" xfId="35141"/>
    <cellStyle name="Total 4 2 6 2" xfId="2555"/>
    <cellStyle name="Total 4 2 6 2 2" xfId="8749"/>
    <cellStyle name="Total 4 2 6 2 3" xfId="11709"/>
    <cellStyle name="Total 4 2 6 2 4" xfId="18712"/>
    <cellStyle name="Total 4 2 6 2 5" xfId="25336"/>
    <cellStyle name="Total 4 2 6 2 6" xfId="26247"/>
    <cellStyle name="Total 4 2 6 2 7" xfId="30055"/>
    <cellStyle name="Total 4 2 6 2 8" xfId="23234"/>
    <cellStyle name="Total 4 2 6 2 9" xfId="30849"/>
    <cellStyle name="Total 4 2 6 3" xfId="3729"/>
    <cellStyle name="Total 4 2 6 3 2" xfId="8750"/>
    <cellStyle name="Total 4 2 6 3 3" xfId="12883"/>
    <cellStyle name="Total 4 2 6 3 4" xfId="19882"/>
    <cellStyle name="Total 4 2 6 3 5" xfId="27965"/>
    <cellStyle name="Total 4 2 6 3 6" xfId="29426"/>
    <cellStyle name="Total 4 2 6 3 7" xfId="29080"/>
    <cellStyle name="Total 4 2 6 3 8" xfId="28951"/>
    <cellStyle name="Total 4 2 6 3 9" xfId="34844"/>
    <cellStyle name="Total 4 2 6 4" xfId="4233"/>
    <cellStyle name="Total 4 2 6 4 2" xfId="8751"/>
    <cellStyle name="Total 4 2 6 4 3" xfId="13387"/>
    <cellStyle name="Total 4 2 6 4 4" xfId="20385"/>
    <cellStyle name="Total 4 2 6 4 5" xfId="17849"/>
    <cellStyle name="Total 4 2 6 4 6" xfId="17042"/>
    <cellStyle name="Total 4 2 6 4 7" xfId="24283"/>
    <cellStyle name="Total 4 2 6 4 8" xfId="31699"/>
    <cellStyle name="Total 4 2 6 4 9" xfId="35379"/>
    <cellStyle name="Total 4 2 6 5" xfId="3130"/>
    <cellStyle name="Total 4 2 6 5 2" xfId="8752"/>
    <cellStyle name="Total 4 2 6 5 3" xfId="12284"/>
    <cellStyle name="Total 4 2 6 5 4" xfId="19287"/>
    <cellStyle name="Total 4 2 6 5 5" xfId="28259"/>
    <cellStyle name="Total 4 2 6 5 6" xfId="25455"/>
    <cellStyle name="Total 4 2 6 5 7" xfId="17882"/>
    <cellStyle name="Total 4 2 6 5 8" xfId="31580"/>
    <cellStyle name="Total 4 2 6 5 9" xfId="35290"/>
    <cellStyle name="Total 4 2 6 6" xfId="2850"/>
    <cellStyle name="Total 4 2 6 6 2" xfId="8753"/>
    <cellStyle name="Total 4 2 6 6 3" xfId="12004"/>
    <cellStyle name="Total 4 2 6 6 4" xfId="19007"/>
    <cellStyle name="Total 4 2 6 6 5" xfId="28359"/>
    <cellStyle name="Total 4 2 6 6 6" xfId="28077"/>
    <cellStyle name="Total 4 2 6 6 7" xfId="28041"/>
    <cellStyle name="Total 4 2 6 6 8" xfId="33885"/>
    <cellStyle name="Total 4 2 6 6 9" xfId="37447"/>
    <cellStyle name="Total 4 2 6 7" xfId="8748"/>
    <cellStyle name="Total 4 2 6 8" xfId="10965"/>
    <cellStyle name="Total 4 2 6 9" xfId="15549"/>
    <cellStyle name="Total 4 2 7" xfId="1664"/>
    <cellStyle name="Total 4 2 7 10" xfId="15540"/>
    <cellStyle name="Total 4 2 7 11" xfId="22473"/>
    <cellStyle name="Total 4 2 7 12" xfId="31205"/>
    <cellStyle name="Total 4 2 7 13" xfId="31280"/>
    <cellStyle name="Total 4 2 7 2" xfId="3592"/>
    <cellStyle name="Total 4 2 7 2 2" xfId="8755"/>
    <cellStyle name="Total 4 2 7 2 3" xfId="12746"/>
    <cellStyle name="Total 4 2 7 2 4" xfId="19747"/>
    <cellStyle name="Total 4 2 7 2 5" xfId="28033"/>
    <cellStyle name="Total 4 2 7 2 6" xfId="22506"/>
    <cellStyle name="Total 4 2 7 2 7" xfId="29160"/>
    <cellStyle name="Total 4 2 7 2 8" xfId="29675"/>
    <cellStyle name="Total 4 2 7 2 9" xfId="24494"/>
    <cellStyle name="Total 4 2 7 3" xfId="4141"/>
    <cellStyle name="Total 4 2 7 3 2" xfId="8756"/>
    <cellStyle name="Total 4 2 7 3 3" xfId="13295"/>
    <cellStyle name="Total 4 2 7 3 4" xfId="20293"/>
    <cellStyle name="Total 4 2 7 3 5" xfId="27756"/>
    <cellStyle name="Total 4 2 7 3 6" xfId="10036"/>
    <cellStyle name="Total 4 2 7 3 7" xfId="24839"/>
    <cellStyle name="Total 4 2 7 3 8" xfId="21340"/>
    <cellStyle name="Total 4 2 7 3 9" xfId="34200"/>
    <cellStyle name="Total 4 2 7 4" xfId="3070"/>
    <cellStyle name="Total 4 2 7 4 2" xfId="8757"/>
    <cellStyle name="Total 4 2 7 4 3" xfId="12224"/>
    <cellStyle name="Total 4 2 7 4 4" xfId="19227"/>
    <cellStyle name="Total 4 2 7 4 5" xfId="18094"/>
    <cellStyle name="Total 4 2 7 4 6" xfId="23480"/>
    <cellStyle name="Total 4 2 7 4 7" xfId="28451"/>
    <cellStyle name="Total 4 2 7 4 8" xfId="31830"/>
    <cellStyle name="Total 4 2 7 4 9" xfId="35487"/>
    <cellStyle name="Total 4 2 7 5" xfId="2860"/>
    <cellStyle name="Total 4 2 7 5 2" xfId="8758"/>
    <cellStyle name="Total 4 2 7 5 3" xfId="12014"/>
    <cellStyle name="Total 4 2 7 5 4" xfId="19017"/>
    <cellStyle name="Total 4 2 7 5 5" xfId="28351"/>
    <cellStyle name="Total 4 2 7 5 6" xfId="28492"/>
    <cellStyle name="Total 4 2 7 5 7" xfId="29904"/>
    <cellStyle name="Total 4 2 7 5 8" xfId="24115"/>
    <cellStyle name="Total 4 2 7 5 9" xfId="33640"/>
    <cellStyle name="Total 4 2 7 6" xfId="8754"/>
    <cellStyle name="Total 4 2 7 7" xfId="10818"/>
    <cellStyle name="Total 4 2 7 8" xfId="9269"/>
    <cellStyle name="Total 4 2 7 9" xfId="24478"/>
    <cellStyle name="Total 4 2 8" xfId="2492"/>
    <cellStyle name="Total 4 2 8 2" xfId="8759"/>
    <cellStyle name="Total 4 2 8 3" xfId="11646"/>
    <cellStyle name="Total 4 2 8 4" xfId="18649"/>
    <cellStyle name="Total 4 2 8 5" xfId="18042"/>
    <cellStyle name="Total 4 2 8 6" xfId="19580"/>
    <cellStyle name="Total 4 2 8 7" xfId="30086"/>
    <cellStyle name="Total 4 2 8 8" xfId="31497"/>
    <cellStyle name="Total 4 2 8 9" xfId="35207"/>
    <cellStyle name="Total 4 2 9" xfId="3156"/>
    <cellStyle name="Total 4 2 9 2" xfId="8760"/>
    <cellStyle name="Total 4 2 9 3" xfId="12310"/>
    <cellStyle name="Total 4 2 9 4" xfId="19313"/>
    <cellStyle name="Total 4 2 9 5" xfId="10157"/>
    <cellStyle name="Total 4 2 9 6" xfId="26439"/>
    <cellStyle name="Total 4 2 9 7" xfId="28040"/>
    <cellStyle name="Total 4 2 9 8" xfId="31112"/>
    <cellStyle name="Total 4 2 9 9" xfId="35005"/>
    <cellStyle name="Total 4 20" xfId="29574"/>
    <cellStyle name="Total 4 3" xfId="2311"/>
    <cellStyle name="Total 4 3 10" xfId="21209"/>
    <cellStyle name="Total 4 3 11" xfId="22920"/>
    <cellStyle name="Total 4 3 12" xfId="30174"/>
    <cellStyle name="Total 4 3 13" xfId="29624"/>
    <cellStyle name="Total 4 3 14" xfId="33609"/>
    <cellStyle name="Total 4 3 2" xfId="2711"/>
    <cellStyle name="Total 4 3 2 2" xfId="8762"/>
    <cellStyle name="Total 4 3 2 3" xfId="11865"/>
    <cellStyle name="Total 4 3 2 4" xfId="18868"/>
    <cellStyle name="Total 4 3 2 5" xfId="24631"/>
    <cellStyle name="Total 4 3 2 6" xfId="17148"/>
    <cellStyle name="Total 4 3 2 7" xfId="29970"/>
    <cellStyle name="Total 4 3 2 8" xfId="31525"/>
    <cellStyle name="Total 4 3 2 9" xfId="35232"/>
    <cellStyle name="Total 4 3 3" xfId="3993"/>
    <cellStyle name="Total 4 3 3 2" xfId="8763"/>
    <cellStyle name="Total 4 3 3 3" xfId="13147"/>
    <cellStyle name="Total 4 3 3 4" xfId="20145"/>
    <cellStyle name="Total 4 3 3 5" xfId="27834"/>
    <cellStyle name="Total 4 3 3 6" xfId="22722"/>
    <cellStyle name="Total 4 3 3 7" xfId="28011"/>
    <cellStyle name="Total 4 3 3 8" xfId="31675"/>
    <cellStyle name="Total 4 3 3 9" xfId="35355"/>
    <cellStyle name="Total 4 3 4" xfId="4431"/>
    <cellStyle name="Total 4 3 4 2" xfId="8764"/>
    <cellStyle name="Total 4 3 4 3" xfId="13585"/>
    <cellStyle name="Total 4 3 4 4" xfId="20583"/>
    <cellStyle name="Total 4 3 4 5" xfId="17397"/>
    <cellStyle name="Total 4 3 4 6" xfId="29233"/>
    <cellStyle name="Total 4 3 4 7" xfId="31894"/>
    <cellStyle name="Total 4 3 4 8" xfId="25957"/>
    <cellStyle name="Total 4 3 4 9" xfId="31024"/>
    <cellStyle name="Total 4 3 5" xfId="4685"/>
    <cellStyle name="Total 4 3 5 2" xfId="8765"/>
    <cellStyle name="Total 4 3 5 3" xfId="13839"/>
    <cellStyle name="Total 4 3 5 4" xfId="20837"/>
    <cellStyle name="Total 4 3 5 5" xfId="27495"/>
    <cellStyle name="Total 4 3 5 6" xfId="24342"/>
    <cellStyle name="Total 4 3 5 7" xfId="25867"/>
    <cellStyle name="Total 4 3 5 8" xfId="32178"/>
    <cellStyle name="Total 4 3 5 9" xfId="35853"/>
    <cellStyle name="Total 4 3 6" xfId="4931"/>
    <cellStyle name="Total 4 3 6 2" xfId="8766"/>
    <cellStyle name="Total 4 3 6 3" xfId="14085"/>
    <cellStyle name="Total 4 3 6 4" xfId="21083"/>
    <cellStyle name="Total 4 3 6 5" xfId="27373"/>
    <cellStyle name="Total 4 3 6 6" xfId="26775"/>
    <cellStyle name="Total 4 3 6 7" xfId="31977"/>
    <cellStyle name="Total 4 3 6 8" xfId="35655"/>
    <cellStyle name="Total 4 3 6 9" xfId="38566"/>
    <cellStyle name="Total 4 3 7" xfId="8761"/>
    <cellStyle name="Total 4 3 8" xfId="11465"/>
    <cellStyle name="Total 4 3 9" xfId="18468"/>
    <cellStyle name="Total 4 4" xfId="2124"/>
    <cellStyle name="Total 4 4 10" xfId="24601"/>
    <cellStyle name="Total 4 4 11" xfId="24568"/>
    <cellStyle name="Total 4 4 12" xfId="30361"/>
    <cellStyle name="Total 4 4 13" xfId="17875"/>
    <cellStyle name="Total 4 4 14" xfId="17284"/>
    <cellStyle name="Total 4 4 2" xfId="2608"/>
    <cellStyle name="Total 4 4 2 2" xfId="8768"/>
    <cellStyle name="Total 4 4 2 3" xfId="11762"/>
    <cellStyle name="Total 4 4 2 4" xfId="18765"/>
    <cellStyle name="Total 4 4 2 5" xfId="9552"/>
    <cellStyle name="Total 4 4 2 6" xfId="26272"/>
    <cellStyle name="Total 4 4 2 7" xfId="30029"/>
    <cellStyle name="Total 4 4 2 8" xfId="34006"/>
    <cellStyle name="Total 4 4 2 9" xfId="37568"/>
    <cellStyle name="Total 4 4 3" xfId="3855"/>
    <cellStyle name="Total 4 4 3 2" xfId="8769"/>
    <cellStyle name="Total 4 4 3 3" xfId="13009"/>
    <cellStyle name="Total 4 4 3 4" xfId="20008"/>
    <cellStyle name="Total 4 4 3 5" xfId="19463"/>
    <cellStyle name="Total 4 4 3 6" xfId="28129"/>
    <cellStyle name="Total 4 4 3 7" xfId="29158"/>
    <cellStyle name="Total 4 4 3 8" xfId="29683"/>
    <cellStyle name="Total 4 4 3 9" xfId="33665"/>
    <cellStyle name="Total 4 4 4" xfId="4323"/>
    <cellStyle name="Total 4 4 4 2" xfId="8770"/>
    <cellStyle name="Total 4 4 4 3" xfId="13477"/>
    <cellStyle name="Total 4 4 4 4" xfId="20475"/>
    <cellStyle name="Total 4 4 4 5" xfId="23149"/>
    <cellStyle name="Total 4 4 4 6" xfId="17338"/>
    <cellStyle name="Total 4 4 4 7" xfId="17212"/>
    <cellStyle name="Total 4 4 4 8" xfId="31710"/>
    <cellStyle name="Total 4 4 4 9" xfId="35390"/>
    <cellStyle name="Total 4 4 5" xfId="4590"/>
    <cellStyle name="Total 4 4 5 2" xfId="8771"/>
    <cellStyle name="Total 4 4 5 3" xfId="13744"/>
    <cellStyle name="Total 4 4 5 4" xfId="20742"/>
    <cellStyle name="Total 4 4 5 5" xfId="18106"/>
    <cellStyle name="Total 4 4 5 6" xfId="28920"/>
    <cellStyle name="Total 4 4 5 7" xfId="9426"/>
    <cellStyle name="Total 4 4 5 8" xfId="32224"/>
    <cellStyle name="Total 4 4 5 9" xfId="35899"/>
    <cellStyle name="Total 4 4 6" xfId="4840"/>
    <cellStyle name="Total 4 4 6 2" xfId="8772"/>
    <cellStyle name="Total 4 4 6 3" xfId="13994"/>
    <cellStyle name="Total 4 4 6 4" xfId="20992"/>
    <cellStyle name="Total 4 4 6 5" xfId="27418"/>
    <cellStyle name="Total 4 4 6 6" xfId="28612"/>
    <cellStyle name="Total 4 4 6 7" xfId="25445"/>
    <cellStyle name="Total 4 4 6 8" xfId="32108"/>
    <cellStyle name="Total 4 4 6 9" xfId="35783"/>
    <cellStyle name="Total 4 4 7" xfId="8767"/>
    <cellStyle name="Total 4 4 8" xfId="11278"/>
    <cellStyle name="Total 4 4 9" xfId="9174"/>
    <cellStyle name="Total 4 5" xfId="2299"/>
    <cellStyle name="Total 4 5 10" xfId="19556"/>
    <cellStyle name="Total 4 5 11" xfId="19406"/>
    <cellStyle name="Total 4 5 12" xfId="21294"/>
    <cellStyle name="Total 4 5 13" xfId="34153"/>
    <cellStyle name="Total 4 5 14" xfId="37715"/>
    <cellStyle name="Total 4 5 2" xfId="2699"/>
    <cellStyle name="Total 4 5 2 2" xfId="8774"/>
    <cellStyle name="Total 4 5 2 3" xfId="11853"/>
    <cellStyle name="Total 4 5 2 4" xfId="18856"/>
    <cellStyle name="Total 4 5 2 5" xfId="24621"/>
    <cellStyle name="Total 4 5 2 6" xfId="17848"/>
    <cellStyle name="Total 4 5 2 7" xfId="29983"/>
    <cellStyle name="Total 4 5 2 8" xfId="33960"/>
    <cellStyle name="Total 4 5 2 9" xfId="37522"/>
    <cellStyle name="Total 4 5 3" xfId="3981"/>
    <cellStyle name="Total 4 5 3 2" xfId="8775"/>
    <cellStyle name="Total 4 5 3 3" xfId="13135"/>
    <cellStyle name="Total 4 5 3 4" xfId="20133"/>
    <cellStyle name="Total 4 5 3 5" xfId="27840"/>
    <cellStyle name="Total 4 5 3 6" xfId="26623"/>
    <cellStyle name="Total 4 5 3 7" xfId="28990"/>
    <cellStyle name="Total 4 5 3 8" xfId="9938"/>
    <cellStyle name="Total 4 5 3 9" xfId="25552"/>
    <cellStyle name="Total 4 5 4" xfId="4419"/>
    <cellStyle name="Total 4 5 4 2" xfId="8776"/>
    <cellStyle name="Total 4 5 4 3" xfId="13573"/>
    <cellStyle name="Total 4 5 4 4" xfId="20571"/>
    <cellStyle name="Total 4 5 4 5" xfId="27607"/>
    <cellStyle name="Total 4 5 4 6" xfId="19754"/>
    <cellStyle name="Total 4 5 4 7" xfId="25577"/>
    <cellStyle name="Total 4 5 4 8" xfId="31754"/>
    <cellStyle name="Total 4 5 4 9" xfId="35434"/>
    <cellStyle name="Total 4 5 5" xfId="4673"/>
    <cellStyle name="Total 4 5 5 2" xfId="8777"/>
    <cellStyle name="Total 4 5 5 3" xfId="13827"/>
    <cellStyle name="Total 4 5 5 4" xfId="20825"/>
    <cellStyle name="Total 4 5 5 5" xfId="17728"/>
    <cellStyle name="Total 4 5 5 6" xfId="28168"/>
    <cellStyle name="Total 4 5 5 7" xfId="26817"/>
    <cellStyle name="Total 4 5 5 8" xfId="25308"/>
    <cellStyle name="Total 4 5 5 9" xfId="23997"/>
    <cellStyle name="Total 4 5 6" xfId="4919"/>
    <cellStyle name="Total 4 5 6 2" xfId="8778"/>
    <cellStyle name="Total 4 5 6 3" xfId="14073"/>
    <cellStyle name="Total 4 5 6 4" xfId="21071"/>
    <cellStyle name="Total 4 5 6 5" xfId="9293"/>
    <cellStyle name="Total 4 5 6 6" xfId="29294"/>
    <cellStyle name="Total 4 5 6 7" xfId="31965"/>
    <cellStyle name="Total 4 5 6 8" xfId="35643"/>
    <cellStyle name="Total 4 5 6 9" xfId="38554"/>
    <cellStyle name="Total 4 5 7" xfId="8773"/>
    <cellStyle name="Total 4 5 8" xfId="11453"/>
    <cellStyle name="Total 4 5 9" xfId="18456"/>
    <cellStyle name="Total 4 6" xfId="2356"/>
    <cellStyle name="Total 4 6 10" xfId="23276"/>
    <cellStyle name="Total 4 6 11" xfId="19368"/>
    <cellStyle name="Total 4 6 12" xfId="30153"/>
    <cellStyle name="Total 4 6 13" xfId="34113"/>
    <cellStyle name="Total 4 6 14" xfId="37675"/>
    <cellStyle name="Total 4 6 2" xfId="2756"/>
    <cellStyle name="Total 4 6 2 2" xfId="8780"/>
    <cellStyle name="Total 4 6 2 3" xfId="11910"/>
    <cellStyle name="Total 4 6 2 4" xfId="18913"/>
    <cellStyle name="Total 4 6 2 5" xfId="24213"/>
    <cellStyle name="Total 4 6 2 6" xfId="26337"/>
    <cellStyle name="Total 4 6 2 7" xfId="10172"/>
    <cellStyle name="Total 4 6 2 8" xfId="33932"/>
    <cellStyle name="Total 4 6 2 9" xfId="37494"/>
    <cellStyle name="Total 4 6 3" xfId="4038"/>
    <cellStyle name="Total 4 6 3 2" xfId="8781"/>
    <cellStyle name="Total 4 6 3 3" xfId="13192"/>
    <cellStyle name="Total 4 6 3 4" xfId="20190"/>
    <cellStyle name="Total 4 6 3 5" xfId="27812"/>
    <cellStyle name="Total 4 6 3 6" xfId="26637"/>
    <cellStyle name="Total 4 6 3 7" xfId="28206"/>
    <cellStyle name="Total 4 6 3 8" xfId="33445"/>
    <cellStyle name="Total 4 6 3 9" xfId="37120"/>
    <cellStyle name="Total 4 6 4" xfId="4476"/>
    <cellStyle name="Total 4 6 4 2" xfId="8782"/>
    <cellStyle name="Total 4 6 4 3" xfId="13630"/>
    <cellStyle name="Total 4 6 4 4" xfId="20628"/>
    <cellStyle name="Total 4 6 4 5" xfId="9299"/>
    <cellStyle name="Total 4 6 4 6" xfId="29486"/>
    <cellStyle name="Total 4 6 4 7" xfId="25515"/>
    <cellStyle name="Total 4 6 4 8" xfId="29714"/>
    <cellStyle name="Total 4 6 4 9" xfId="9966"/>
    <cellStyle name="Total 4 6 5" xfId="4730"/>
    <cellStyle name="Total 4 6 5 2" xfId="8783"/>
    <cellStyle name="Total 4 6 5 3" xfId="13884"/>
    <cellStyle name="Total 4 6 5 4" xfId="20882"/>
    <cellStyle name="Total 4 6 5 5" xfId="27472"/>
    <cellStyle name="Total 4 6 5 6" xfId="20028"/>
    <cellStyle name="Total 4 6 5 7" xfId="26458"/>
    <cellStyle name="Total 4 6 5 8" xfId="21368"/>
    <cellStyle name="Total 4 6 5 9" xfId="22542"/>
    <cellStyle name="Total 4 6 6" xfId="4976"/>
    <cellStyle name="Total 4 6 6 2" xfId="8784"/>
    <cellStyle name="Total 4 6 6 3" xfId="14130"/>
    <cellStyle name="Total 4 6 6 4" xfId="21128"/>
    <cellStyle name="Total 4 6 6 5" xfId="27348"/>
    <cellStyle name="Total 4 6 6 6" xfId="29297"/>
    <cellStyle name="Total 4 6 6 7" xfId="32022"/>
    <cellStyle name="Total 4 6 6 8" xfId="35700"/>
    <cellStyle name="Total 4 6 6 9" xfId="38611"/>
    <cellStyle name="Total 4 6 7" xfId="8779"/>
    <cellStyle name="Total 4 6 8" xfId="11510"/>
    <cellStyle name="Total 4 6 9" xfId="18513"/>
    <cellStyle name="Total 4 7" xfId="1663"/>
    <cellStyle name="Total 4 7 10" xfId="28043"/>
    <cellStyle name="Total 4 7 11" xfId="25738"/>
    <cellStyle name="Total 4 7 12" xfId="24356"/>
    <cellStyle name="Total 4 7 13" xfId="31659"/>
    <cellStyle name="Total 4 7 2" xfId="3591"/>
    <cellStyle name="Total 4 7 2 2" xfId="8786"/>
    <cellStyle name="Total 4 7 2 3" xfId="12745"/>
    <cellStyle name="Total 4 7 2 4" xfId="19746"/>
    <cellStyle name="Total 4 7 2 5" xfId="22607"/>
    <cellStyle name="Total 4 7 2 6" xfId="18358"/>
    <cellStyle name="Total 4 7 2 7" xfId="29588"/>
    <cellStyle name="Total 4 7 2 8" xfId="33588"/>
    <cellStyle name="Total 4 7 2 9" xfId="37256"/>
    <cellStyle name="Total 4 7 3" xfId="4140"/>
    <cellStyle name="Total 4 7 3 2" xfId="8787"/>
    <cellStyle name="Total 4 7 3 3" xfId="13294"/>
    <cellStyle name="Total 4 7 3 4" xfId="20292"/>
    <cellStyle name="Total 4 7 3 5" xfId="24112"/>
    <cellStyle name="Total 4 7 3 6" xfId="24511"/>
    <cellStyle name="Total 4 7 3 7" xfId="17722"/>
    <cellStyle name="Total 4 7 3 8" xfId="33399"/>
    <cellStyle name="Total 4 7 3 9" xfId="37074"/>
    <cellStyle name="Total 4 7 4" xfId="3069"/>
    <cellStyle name="Total 4 7 4 2" xfId="8788"/>
    <cellStyle name="Total 4 7 4 3" xfId="12223"/>
    <cellStyle name="Total 4 7 4 4" xfId="19226"/>
    <cellStyle name="Total 4 7 4 5" xfId="22568"/>
    <cellStyle name="Total 4 7 4 6" xfId="26414"/>
    <cellStyle name="Total 4 7 4 7" xfId="29801"/>
    <cellStyle name="Total 4 7 4 8" xfId="25366"/>
    <cellStyle name="Total 4 7 4 9" xfId="25895"/>
    <cellStyle name="Total 4 7 5" xfId="3015"/>
    <cellStyle name="Total 4 7 5 2" xfId="8789"/>
    <cellStyle name="Total 4 7 5 3" xfId="12169"/>
    <cellStyle name="Total 4 7 5 4" xfId="19172"/>
    <cellStyle name="Total 4 7 5 5" xfId="28307"/>
    <cellStyle name="Total 4 7 5 6" xfId="26402"/>
    <cellStyle name="Total 4 7 5 7" xfId="28732"/>
    <cellStyle name="Total 4 7 5 8" xfId="31560"/>
    <cellStyle name="Total 4 7 5 9" xfId="35276"/>
    <cellStyle name="Total 4 7 6" xfId="8785"/>
    <cellStyle name="Total 4 7 7" xfId="10817"/>
    <cellStyle name="Total 4 7 8" xfId="9751"/>
    <cellStyle name="Total 4 7 9" xfId="28671"/>
    <cellStyle name="Total 4 8" xfId="2491"/>
    <cellStyle name="Total 4 8 2" xfId="8790"/>
    <cellStyle name="Total 4 8 3" xfId="11645"/>
    <cellStyle name="Total 4 8 4" xfId="18648"/>
    <cellStyle name="Total 4 8 5" xfId="25397"/>
    <cellStyle name="Total 4 8 6" xfId="26215"/>
    <cellStyle name="Total 4 8 7" xfId="25921"/>
    <cellStyle name="Total 4 8 8" xfId="30885"/>
    <cellStyle name="Total 4 8 9" xfId="34821"/>
    <cellStyle name="Total 4 9" xfId="3155"/>
    <cellStyle name="Total 4 9 2" xfId="8791"/>
    <cellStyle name="Total 4 9 3" xfId="12309"/>
    <cellStyle name="Total 4 9 4" xfId="19312"/>
    <cellStyle name="Total 4 9 5" xfId="25482"/>
    <cellStyle name="Total 4 9 6" xfId="29146"/>
    <cellStyle name="Total 4 9 7" xfId="29763"/>
    <cellStyle name="Total 4 9 8" xfId="33740"/>
    <cellStyle name="Total 4 9 9" xfId="37302"/>
    <cellStyle name="Total 5" xfId="1036"/>
    <cellStyle name="Total 5 10" xfId="3799"/>
    <cellStyle name="Total 5 10 2" xfId="8793"/>
    <cellStyle name="Total 5 10 3" xfId="12953"/>
    <cellStyle name="Total 5 10 4" xfId="19952"/>
    <cellStyle name="Total 5 10 5" xfId="27874"/>
    <cellStyle name="Total 5 10 6" xfId="28037"/>
    <cellStyle name="Total 5 10 7" xfId="31147"/>
    <cellStyle name="Total 5 10 8" xfId="35020"/>
    <cellStyle name="Total 5 11" xfId="2852"/>
    <cellStyle name="Total 5 11 2" xfId="8794"/>
    <cellStyle name="Total 5 11 3" xfId="12006"/>
    <cellStyle name="Total 5 11 4" xfId="19009"/>
    <cellStyle name="Total 5 11 5" xfId="19774"/>
    <cellStyle name="Total 5 11 6" xfId="29165"/>
    <cellStyle name="Total 5 11 7" xfId="33884"/>
    <cellStyle name="Total 5 11 8" xfId="37446"/>
    <cellStyle name="Total 5 12" xfId="8792"/>
    <cellStyle name="Total 5 13" xfId="10190"/>
    <cellStyle name="Total 5 14" xfId="17354"/>
    <cellStyle name="Total 5 15" xfId="25820"/>
    <cellStyle name="Total 5 16" xfId="25815"/>
    <cellStyle name="Total 5 17" xfId="35092"/>
    <cellStyle name="Total 5 18" xfId="38419"/>
    <cellStyle name="Total 5 2" xfId="2314"/>
    <cellStyle name="Total 5 2 10" xfId="26128"/>
    <cellStyle name="Total 5 2 11" xfId="30170"/>
    <cellStyle name="Total 5 2 12" xfId="34146"/>
    <cellStyle name="Total 5 2 13" xfId="37708"/>
    <cellStyle name="Total 5 2 2" xfId="2714"/>
    <cellStyle name="Total 5 2 2 2" xfId="8796"/>
    <cellStyle name="Total 5 2 2 3" xfId="11868"/>
    <cellStyle name="Total 5 2 2 4" xfId="18871"/>
    <cellStyle name="Total 5 2 2 5" xfId="26316"/>
    <cellStyle name="Total 5 2 2 6" xfId="29976"/>
    <cellStyle name="Total 5 2 2 7" xfId="31100"/>
    <cellStyle name="Total 5 2 2 8" xfId="34988"/>
    <cellStyle name="Total 5 2 3" xfId="3996"/>
    <cellStyle name="Total 5 2 3 2" xfId="8797"/>
    <cellStyle name="Total 5 2 3 3" xfId="13150"/>
    <cellStyle name="Total 5 2 3 4" xfId="20148"/>
    <cellStyle name="Total 5 2 3 5" xfId="17686"/>
    <cellStyle name="Total 5 2 3 6" xfId="28973"/>
    <cellStyle name="Total 5 2 3 7" xfId="22995"/>
    <cellStyle name="Total 5 2 3 8" xfId="30244"/>
    <cellStyle name="Total 5 2 4" xfId="4434"/>
    <cellStyle name="Total 5 2 4 2" xfId="8798"/>
    <cellStyle name="Total 5 2 4 3" xfId="13588"/>
    <cellStyle name="Total 5 2 4 4" xfId="20586"/>
    <cellStyle name="Total 5 2 4 5" xfId="29234"/>
    <cellStyle name="Total 5 2 4 6" xfId="31891"/>
    <cellStyle name="Total 5 2 4 7" xfId="31870"/>
    <cellStyle name="Total 5 2 4 8" xfId="35524"/>
    <cellStyle name="Total 5 2 5" xfId="4688"/>
    <cellStyle name="Total 5 2 5 2" xfId="8799"/>
    <cellStyle name="Total 5 2 5 3" xfId="13842"/>
    <cellStyle name="Total 5 2 5 4" xfId="20840"/>
    <cellStyle name="Total 5 2 5 5" xfId="25416"/>
    <cellStyle name="Total 5 2 5 6" xfId="26812"/>
    <cellStyle name="Total 5 2 5 7" xfId="32180"/>
    <cellStyle name="Total 5 2 5 8" xfId="35855"/>
    <cellStyle name="Total 5 2 6" xfId="4934"/>
    <cellStyle name="Total 5 2 6 2" xfId="8800"/>
    <cellStyle name="Total 5 2 6 3" xfId="14088"/>
    <cellStyle name="Total 5 2 6 4" xfId="21086"/>
    <cellStyle name="Total 5 2 6 5" xfId="28177"/>
    <cellStyle name="Total 5 2 6 6" xfId="31980"/>
    <cellStyle name="Total 5 2 6 7" xfId="35658"/>
    <cellStyle name="Total 5 2 6 8" xfId="38569"/>
    <cellStyle name="Total 5 2 7" xfId="8795"/>
    <cellStyle name="Total 5 2 8" xfId="11468"/>
    <cellStyle name="Total 5 2 9" xfId="18471"/>
    <cellStyle name="Total 5 3" xfId="2050"/>
    <cellStyle name="Total 5 3 10" xfId="29099"/>
    <cellStyle name="Total 5 3 11" xfId="30857"/>
    <cellStyle name="Total 5 3 12" xfId="34796"/>
    <cellStyle name="Total 5 3 13" xfId="38342"/>
    <cellStyle name="Total 5 3 2" xfId="2583"/>
    <cellStyle name="Total 5 3 2 2" xfId="8802"/>
    <cellStyle name="Total 5 3 2 3" xfId="11737"/>
    <cellStyle name="Total 5 3 2 4" xfId="18740"/>
    <cellStyle name="Total 5 3 2 5" xfId="24455"/>
    <cellStyle name="Total 5 3 2 6" xfId="30041"/>
    <cellStyle name="Total 5 3 2 7" xfId="10058"/>
    <cellStyle name="Total 5 3 2 8" xfId="34975"/>
    <cellStyle name="Total 5 3 3" xfId="3819"/>
    <cellStyle name="Total 5 3 3 2" xfId="8803"/>
    <cellStyle name="Total 5 3 3 3" xfId="12973"/>
    <cellStyle name="Total 5 3 3 4" xfId="19972"/>
    <cellStyle name="Total 5 3 3 5" xfId="26594"/>
    <cellStyle name="Total 5 3 3 6" xfId="25626"/>
    <cellStyle name="Total 5 3 3 7" xfId="33507"/>
    <cellStyle name="Total 5 3 3 8" xfId="37175"/>
    <cellStyle name="Total 5 3 4" xfId="4292"/>
    <cellStyle name="Total 5 3 4 2" xfId="8804"/>
    <cellStyle name="Total 5 3 4 3" xfId="13446"/>
    <cellStyle name="Total 5 3 4 4" xfId="20444"/>
    <cellStyle name="Total 5 3 4 5" xfId="26672"/>
    <cellStyle name="Total 5 3 4 6" xfId="25596"/>
    <cellStyle name="Total 5 3 4 7" xfId="15523"/>
    <cellStyle name="Total 5 3 4 8" xfId="31236"/>
    <cellStyle name="Total 5 3 5" xfId="4565"/>
    <cellStyle name="Total 5 3 5 2" xfId="8805"/>
    <cellStyle name="Total 5 3 5 3" xfId="13719"/>
    <cellStyle name="Total 5 3 5 4" xfId="20717"/>
    <cellStyle name="Total 5 3 5 5" xfId="25020"/>
    <cellStyle name="Total 5 3 5 6" xfId="26464"/>
    <cellStyle name="Total 5 3 5 7" xfId="32235"/>
    <cellStyle name="Total 5 3 5 8" xfId="35910"/>
    <cellStyle name="Total 5 3 6" xfId="4815"/>
    <cellStyle name="Total 5 3 6 2" xfId="8806"/>
    <cellStyle name="Total 5 3 6 3" xfId="13969"/>
    <cellStyle name="Total 5 3 6 4" xfId="20967"/>
    <cellStyle name="Total 5 3 6 5" xfId="23479"/>
    <cellStyle name="Total 5 3 6 6" xfId="24993"/>
    <cellStyle name="Total 5 3 6 7" xfId="26448"/>
    <cellStyle name="Total 5 3 6 8" xfId="35061"/>
    <cellStyle name="Total 5 3 7" xfId="8801"/>
    <cellStyle name="Total 5 3 8" xfId="11204"/>
    <cellStyle name="Total 5 3 9" xfId="9484"/>
    <cellStyle name="Total 5 4" xfId="2300"/>
    <cellStyle name="Total 5 4 10" xfId="26124"/>
    <cellStyle name="Total 5 4 11" xfId="30177"/>
    <cellStyle name="Total 5 4 12" xfId="34156"/>
    <cellStyle name="Total 5 4 13" xfId="37718"/>
    <cellStyle name="Total 5 4 2" xfId="2700"/>
    <cellStyle name="Total 5 4 2 2" xfId="8808"/>
    <cellStyle name="Total 5 4 2 3" xfId="11854"/>
    <cellStyle name="Total 5 4 2 4" xfId="18857"/>
    <cellStyle name="Total 5 4 2 5" xfId="26309"/>
    <cellStyle name="Total 5 4 2 6" xfId="29166"/>
    <cellStyle name="Total 5 4 2 7" xfId="29646"/>
    <cellStyle name="Total 5 4 2 8" xfId="31132"/>
    <cellStyle name="Total 5 4 3" xfId="3982"/>
    <cellStyle name="Total 5 4 3 2" xfId="8809"/>
    <cellStyle name="Total 5 4 3 3" xfId="13136"/>
    <cellStyle name="Total 5 4 3 4" xfId="20134"/>
    <cellStyle name="Total 5 4 3 5" xfId="19397"/>
    <cellStyle name="Total 5 4 3 6" xfId="10033"/>
    <cellStyle name="Total 5 4 3 7" xfId="19505"/>
    <cellStyle name="Total 5 4 3 8" xfId="21385"/>
    <cellStyle name="Total 5 4 4" xfId="4420"/>
    <cellStyle name="Total 5 4 4 2" xfId="8810"/>
    <cellStyle name="Total 5 4 4 3" xfId="13574"/>
    <cellStyle name="Total 5 4 4 4" xfId="20572"/>
    <cellStyle name="Total 5 4 4 5" xfId="22724"/>
    <cellStyle name="Total 5 4 4 6" xfId="28936"/>
    <cellStyle name="Total 5 4 4 7" xfId="31752"/>
    <cellStyle name="Total 5 4 4 8" xfId="35432"/>
    <cellStyle name="Total 5 4 5" xfId="4674"/>
    <cellStyle name="Total 5 4 5 2" xfId="8811"/>
    <cellStyle name="Total 5 4 5 3" xfId="13828"/>
    <cellStyle name="Total 5 4 5 4" xfId="20826"/>
    <cellStyle name="Total 5 4 5 5" xfId="19756"/>
    <cellStyle name="Total 5 4 5 6" xfId="17487"/>
    <cellStyle name="Total 5 4 5 7" xfId="31785"/>
    <cellStyle name="Total 5 4 5 8" xfId="35465"/>
    <cellStyle name="Total 5 4 6" xfId="4920"/>
    <cellStyle name="Total 5 4 6 2" xfId="8812"/>
    <cellStyle name="Total 5 4 6 3" xfId="14074"/>
    <cellStyle name="Total 5 4 6 4" xfId="21072"/>
    <cellStyle name="Total 5 4 6 5" xfId="22707"/>
    <cellStyle name="Total 5 4 6 6" xfId="31966"/>
    <cellStyle name="Total 5 4 6 7" xfId="35644"/>
    <cellStyle name="Total 5 4 6 8" xfId="38555"/>
    <cellStyle name="Total 5 4 7" xfId="8807"/>
    <cellStyle name="Total 5 4 8" xfId="11454"/>
    <cellStyle name="Total 5 4 9" xfId="18457"/>
    <cellStyle name="Total 5 5" xfId="2123"/>
    <cellStyle name="Total 5 5 10" xfId="26061"/>
    <cellStyle name="Total 5 5 11" xfId="25689"/>
    <cellStyle name="Total 5 5 12" xfId="34281"/>
    <cellStyle name="Total 5 5 13" xfId="37833"/>
    <cellStyle name="Total 5 5 2" xfId="2607"/>
    <cellStyle name="Total 5 5 2 2" xfId="8814"/>
    <cellStyle name="Total 5 5 2 3" xfId="11761"/>
    <cellStyle name="Total 5 5 2 4" xfId="18764"/>
    <cellStyle name="Total 5 5 2 5" xfId="22662"/>
    <cellStyle name="Total 5 5 2 6" xfId="18189"/>
    <cellStyle name="Total 5 5 2 7" xfId="29640"/>
    <cellStyle name="Total 5 5 2 8" xfId="33610"/>
    <cellStyle name="Total 5 5 3" xfId="3854"/>
    <cellStyle name="Total 5 5 3 2" xfId="8815"/>
    <cellStyle name="Total 5 5 3 3" xfId="13008"/>
    <cellStyle name="Total 5 5 3 4" xfId="20007"/>
    <cellStyle name="Total 5 5 3 5" xfId="17789"/>
    <cellStyle name="Total 5 5 3 6" xfId="27297"/>
    <cellStyle name="Total 5 5 3 7" xfId="33491"/>
    <cellStyle name="Total 5 5 3 8" xfId="37159"/>
    <cellStyle name="Total 5 5 4" xfId="4322"/>
    <cellStyle name="Total 5 5 4 2" xfId="8816"/>
    <cellStyle name="Total 5 5 4 3" xfId="13476"/>
    <cellStyle name="Total 5 5 4 4" xfId="20474"/>
    <cellStyle name="Total 5 5 4 5" xfId="28579"/>
    <cellStyle name="Total 5 5 4 6" xfId="22580"/>
    <cellStyle name="Total 5 5 4 7" xfId="26531"/>
    <cellStyle name="Total 5 5 4 8" xfId="31388"/>
    <cellStyle name="Total 5 5 5" xfId="4589"/>
    <cellStyle name="Total 5 5 5 2" xfId="8817"/>
    <cellStyle name="Total 5 5 5 3" xfId="13743"/>
    <cellStyle name="Total 5 5 5 4" xfId="20741"/>
    <cellStyle name="Total 5 5 5 5" xfId="29435"/>
    <cellStyle name="Total 5 5 5 6" xfId="28101"/>
    <cellStyle name="Total 5 5 5 7" xfId="17619"/>
    <cellStyle name="Total 5 5 5 8" xfId="35032"/>
    <cellStyle name="Total 5 5 6" xfId="4839"/>
    <cellStyle name="Total 5 5 6 2" xfId="8818"/>
    <cellStyle name="Total 5 5 6 3" xfId="13993"/>
    <cellStyle name="Total 5 5 6 4" xfId="20991"/>
    <cellStyle name="Total 5 5 6 5" xfId="22570"/>
    <cellStyle name="Total 5 5 6 6" xfId="18232"/>
    <cellStyle name="Total 5 5 6 7" xfId="31192"/>
    <cellStyle name="Total 5 5 6 8" xfId="35065"/>
    <cellStyle name="Total 5 5 7" xfId="8813"/>
    <cellStyle name="Total 5 5 8" xfId="11277"/>
    <cellStyle name="Total 5 5 9" xfId="9394"/>
    <cellStyle name="Total 5 6" xfId="1666"/>
    <cellStyle name="Total 5 6 10" xfId="17896"/>
    <cellStyle name="Total 5 6 11" xfId="34917"/>
    <cellStyle name="Total 5 6 12" xfId="38380"/>
    <cellStyle name="Total 5 6 2" xfId="3594"/>
    <cellStyle name="Total 5 6 2 2" xfId="8820"/>
    <cellStyle name="Total 5 6 2 3" xfId="12748"/>
    <cellStyle name="Total 5 6 2 4" xfId="19749"/>
    <cellStyle name="Total 5 6 2 5" xfId="28118"/>
    <cellStyle name="Total 5 6 2 6" xfId="28218"/>
    <cellStyle name="Total 5 6 2 7" xfId="30909"/>
    <cellStyle name="Total 5 6 2 8" xfId="29026"/>
    <cellStyle name="Total 5 6 3" xfId="4143"/>
    <cellStyle name="Total 5 6 3 2" xfId="8821"/>
    <cellStyle name="Total 5 6 3 3" xfId="13297"/>
    <cellStyle name="Total 5 6 3 4" xfId="20295"/>
    <cellStyle name="Total 5 6 3 5" xfId="23125"/>
    <cellStyle name="Total 5 6 3 6" xfId="29334"/>
    <cellStyle name="Total 5 6 3 7" xfId="23290"/>
    <cellStyle name="Total 5 6 3 8" xfId="31924"/>
    <cellStyle name="Total 5 6 4" xfId="3827"/>
    <cellStyle name="Total 5 6 4 2" xfId="8822"/>
    <cellStyle name="Total 5 6 4 3" xfId="12981"/>
    <cellStyle name="Total 5 6 4 4" xfId="19980"/>
    <cellStyle name="Total 5 6 4 5" xfId="29410"/>
    <cellStyle name="Total 5 6 4 6" xfId="27301"/>
    <cellStyle name="Total 5 6 4 7" xfId="31654"/>
    <cellStyle name="Total 5 6 4 8" xfId="35334"/>
    <cellStyle name="Total 5 6 5" xfId="2859"/>
    <cellStyle name="Total 5 6 5 2" xfId="8823"/>
    <cellStyle name="Total 5 6 5 3" xfId="12013"/>
    <cellStyle name="Total 5 6 5 4" xfId="19016"/>
    <cellStyle name="Total 5 6 5 5" xfId="18209"/>
    <cellStyle name="Total 5 6 5 6" xfId="19633"/>
    <cellStyle name="Total 5 6 5 7" xfId="33881"/>
    <cellStyle name="Total 5 6 5 8" xfId="37443"/>
    <cellStyle name="Total 5 6 6" xfId="8819"/>
    <cellStyle name="Total 5 6 7" xfId="10820"/>
    <cellStyle name="Total 5 6 8" xfId="9268"/>
    <cellStyle name="Total 5 6 9" xfId="28930"/>
    <cellStyle name="Total 5 7" xfId="2494"/>
    <cellStyle name="Total 5 7 2" xfId="8824"/>
    <cellStyle name="Total 5 7 3" xfId="11648"/>
    <cellStyle name="Total 5 7 4" xfId="18651"/>
    <cellStyle name="Total 5 7 5" xfId="9220"/>
    <cellStyle name="Total 5 7 6" xfId="30085"/>
    <cellStyle name="Total 5 7 7" xfId="34061"/>
    <cellStyle name="Total 5 7 8" xfId="37623"/>
    <cellStyle name="Total 5 8" xfId="3158"/>
    <cellStyle name="Total 5 8 2" xfId="8825"/>
    <cellStyle name="Total 5 8 3" xfId="12312"/>
    <cellStyle name="Total 5 8 4" xfId="19315"/>
    <cellStyle name="Total 5 8 5" xfId="28782"/>
    <cellStyle name="Total 5 8 6" xfId="26497"/>
    <cellStyle name="Total 5 8 7" xfId="18183"/>
    <cellStyle name="Total 5 8 8" xfId="28791"/>
    <cellStyle name="Total 5 9" xfId="2983"/>
    <cellStyle name="Total 5 9 2" xfId="8826"/>
    <cellStyle name="Total 5 9 3" xfId="12137"/>
    <cellStyle name="Total 5 9 4" xfId="19140"/>
    <cellStyle name="Total 5 9 5" xfId="17642"/>
    <cellStyle name="Total 5 9 6" xfId="28454"/>
    <cellStyle name="Total 5 9 7" xfId="33816"/>
    <cellStyle name="Total 5 9 8" xfId="37378"/>
    <cellStyle name="Total 6" xfId="1190"/>
    <cellStyle name="Total 6 10" xfId="2877"/>
    <cellStyle name="Total 6 10 2" xfId="8828"/>
    <cellStyle name="Total 6 10 3" xfId="12031"/>
    <cellStyle name="Total 6 10 4" xfId="19034"/>
    <cellStyle name="Total 6 10 5" xfId="24220"/>
    <cellStyle name="Total 6 10 6" xfId="28491"/>
    <cellStyle name="Total 6 10 7" xfId="29082"/>
    <cellStyle name="Total 6 10 8" xfId="23061"/>
    <cellStyle name="Total 6 10 9" xfId="31421"/>
    <cellStyle name="Total 6 11" xfId="2184"/>
    <cellStyle name="Total 6 11 2" xfId="8829"/>
    <cellStyle name="Total 6 11 3" xfId="11338"/>
    <cellStyle name="Total 6 11 4" xfId="18341"/>
    <cellStyle name="Total 6 11 5" xfId="25380"/>
    <cellStyle name="Total 6 11 6" xfId="21374"/>
    <cellStyle name="Total 6 11 7" xfId="30234"/>
    <cellStyle name="Total 6 11 8" xfId="31458"/>
    <cellStyle name="Total 6 11 9" xfId="35169"/>
    <cellStyle name="Total 6 12" xfId="8827"/>
    <cellStyle name="Total 6 13" xfId="10344"/>
    <cellStyle name="Total 6 14" xfId="10074"/>
    <cellStyle name="Total 6 15" xfId="21357"/>
    <cellStyle name="Total 6 16" xfId="25799"/>
    <cellStyle name="Total 6 17" xfId="17584"/>
    <cellStyle name="Total 6 18" xfId="25542"/>
    <cellStyle name="Total 6 2" xfId="2335"/>
    <cellStyle name="Total 6 2 10" xfId="17158"/>
    <cellStyle name="Total 6 2 11" xfId="22629"/>
    <cellStyle name="Total 6 2 12" xfId="26040"/>
    <cellStyle name="Total 6 2 13" xfId="34139"/>
    <cellStyle name="Total 6 2 14" xfId="37701"/>
    <cellStyle name="Total 6 2 2" xfId="2735"/>
    <cellStyle name="Total 6 2 2 2" xfId="8831"/>
    <cellStyle name="Total 6 2 2 3" xfId="11889"/>
    <cellStyle name="Total 6 2 2 4" xfId="18892"/>
    <cellStyle name="Total 6 2 2 5" xfId="24210"/>
    <cellStyle name="Total 6 2 2 6" xfId="26321"/>
    <cellStyle name="Total 6 2 2 7" xfId="29962"/>
    <cellStyle name="Total 6 2 2 8" xfId="33939"/>
    <cellStyle name="Total 6 2 2 9" xfId="37501"/>
    <cellStyle name="Total 6 2 3" xfId="4017"/>
    <cellStyle name="Total 6 2 3 2" xfId="8832"/>
    <cellStyle name="Total 6 2 3 3" xfId="13171"/>
    <cellStyle name="Total 6 2 3 4" xfId="20169"/>
    <cellStyle name="Total 6 2 3 5" xfId="27822"/>
    <cellStyle name="Total 6 2 3 6" xfId="22682"/>
    <cellStyle name="Total 6 2 3 7" xfId="24119"/>
    <cellStyle name="Total 6 2 3 8" xfId="31845"/>
    <cellStyle name="Total 6 2 3 9" xfId="35499"/>
    <cellStyle name="Total 6 2 4" xfId="4455"/>
    <cellStyle name="Total 6 2 4 2" xfId="8833"/>
    <cellStyle name="Total 6 2 4 3" xfId="13609"/>
    <cellStyle name="Total 6 2 4 4" xfId="20607"/>
    <cellStyle name="Total 6 2 4 5" xfId="24750"/>
    <cellStyle name="Total 6 2 4 6" xfId="23182"/>
    <cellStyle name="Total 6 2 4 7" xfId="25569"/>
    <cellStyle name="Total 6 2 4 8" xfId="32282"/>
    <cellStyle name="Total 6 2 4 9" xfId="35957"/>
    <cellStyle name="Total 6 2 5" xfId="4709"/>
    <cellStyle name="Total 6 2 5 2" xfId="8834"/>
    <cellStyle name="Total 6 2 5 3" xfId="13863"/>
    <cellStyle name="Total 6 2 5 4" xfId="20861"/>
    <cellStyle name="Total 6 2 5 5" xfId="17525"/>
    <cellStyle name="Total 6 2 5 6" xfId="22635"/>
    <cellStyle name="Total 6 2 5 7" xfId="17206"/>
    <cellStyle name="Total 6 2 5 8" xfId="32166"/>
    <cellStyle name="Total 6 2 5 9" xfId="35841"/>
    <cellStyle name="Total 6 2 6" xfId="4955"/>
    <cellStyle name="Total 6 2 6 2" xfId="8835"/>
    <cellStyle name="Total 6 2 6 3" xfId="14109"/>
    <cellStyle name="Total 6 2 6 4" xfId="21107"/>
    <cellStyle name="Total 6 2 6 5" xfId="27361"/>
    <cellStyle name="Total 6 2 6 6" xfId="17371"/>
    <cellStyle name="Total 6 2 6 7" xfId="32001"/>
    <cellStyle name="Total 6 2 6 8" xfId="35679"/>
    <cellStyle name="Total 6 2 6 9" xfId="38590"/>
    <cellStyle name="Total 6 2 7" xfId="8830"/>
    <cellStyle name="Total 6 2 8" xfId="11489"/>
    <cellStyle name="Total 6 2 9" xfId="18492"/>
    <cellStyle name="Total 6 3" xfId="2362"/>
    <cellStyle name="Total 6 3 10" xfId="17092"/>
    <cellStyle name="Total 6 3 11" xfId="20062"/>
    <cellStyle name="Total 6 3 12" xfId="30147"/>
    <cellStyle name="Total 6 3 13" xfId="30868"/>
    <cellStyle name="Total 6 3 14" xfId="31436"/>
    <cellStyle name="Total 6 3 2" xfId="2762"/>
    <cellStyle name="Total 6 3 2 2" xfId="8837"/>
    <cellStyle name="Total 6 3 2 3" xfId="11916"/>
    <cellStyle name="Total 6 3 2 4" xfId="18919"/>
    <cellStyle name="Total 6 3 2 5" xfId="28402"/>
    <cellStyle name="Total 6 3 2 6" xfId="19453"/>
    <cellStyle name="Total 6 3 2 7" xfId="29952"/>
    <cellStyle name="Total 6 3 2 8" xfId="33929"/>
    <cellStyle name="Total 6 3 2 9" xfId="37491"/>
    <cellStyle name="Total 6 3 3" xfId="4044"/>
    <cellStyle name="Total 6 3 3 2" xfId="8838"/>
    <cellStyle name="Total 6 3 3 3" xfId="13198"/>
    <cellStyle name="Total 6 3 3 4" xfId="20196"/>
    <cellStyle name="Total 6 3 3 5" xfId="27809"/>
    <cellStyle name="Total 6 3 3 6" xfId="17631"/>
    <cellStyle name="Total 6 3 3 7" xfId="25607"/>
    <cellStyle name="Total 6 3 3 8" xfId="25825"/>
    <cellStyle name="Total 6 3 3 9" xfId="25130"/>
    <cellStyle name="Total 6 3 4" xfId="4482"/>
    <cellStyle name="Total 6 3 4 2" xfId="8839"/>
    <cellStyle name="Total 6 3 4 3" xfId="13636"/>
    <cellStyle name="Total 6 3 4 4" xfId="20634"/>
    <cellStyle name="Total 6 3 4 5" xfId="22760"/>
    <cellStyle name="Total 6 3 4 6" xfId="10027"/>
    <cellStyle name="Total 6 3 4 7" xfId="24487"/>
    <cellStyle name="Total 6 3 4 8" xfId="32270"/>
    <cellStyle name="Total 6 3 4 9" xfId="35945"/>
    <cellStyle name="Total 6 3 5" xfId="4736"/>
    <cellStyle name="Total 6 3 5 2" xfId="8840"/>
    <cellStyle name="Total 6 3 5 3" xfId="13890"/>
    <cellStyle name="Total 6 3 5 4" xfId="20888"/>
    <cellStyle name="Total 6 3 5 5" xfId="10150"/>
    <cellStyle name="Total 6 3 5 6" xfId="28862"/>
    <cellStyle name="Total 6 3 5 7" xfId="9530"/>
    <cellStyle name="Total 6 3 5 8" xfId="32154"/>
    <cellStyle name="Total 6 3 5 9" xfId="35829"/>
    <cellStyle name="Total 6 3 6" xfId="4982"/>
    <cellStyle name="Total 6 3 6 2" xfId="8841"/>
    <cellStyle name="Total 6 3 6 3" xfId="14136"/>
    <cellStyle name="Total 6 3 6 4" xfId="21134"/>
    <cellStyle name="Total 6 3 6 5" xfId="24042"/>
    <cellStyle name="Total 6 3 6 6" xfId="25498"/>
    <cellStyle name="Total 6 3 6 7" xfId="32028"/>
    <cellStyle name="Total 6 3 6 8" xfId="35706"/>
    <cellStyle name="Total 6 3 6 9" xfId="38617"/>
    <cellStyle name="Total 6 3 7" xfId="8836"/>
    <cellStyle name="Total 6 3 8" xfId="11516"/>
    <cellStyle name="Total 6 3 9" xfId="18519"/>
    <cellStyle name="Total 6 4" xfId="2388"/>
    <cellStyle name="Total 6 4 10" xfId="23088"/>
    <cellStyle name="Total 6 4 11" xfId="25375"/>
    <cellStyle name="Total 6 4 12" xfId="29017"/>
    <cellStyle name="Total 6 4 13" xfId="31482"/>
    <cellStyle name="Total 6 4 14" xfId="35193"/>
    <cellStyle name="Total 6 4 2" xfId="2788"/>
    <cellStyle name="Total 6 4 2 2" xfId="8843"/>
    <cellStyle name="Total 6 4 2 3" xfId="11942"/>
    <cellStyle name="Total 6 4 2 4" xfId="18945"/>
    <cellStyle name="Total 6 4 2 5" xfId="24646"/>
    <cellStyle name="Total 6 4 2 6" xfId="28488"/>
    <cellStyle name="Total 6 4 2 7" xfId="18325"/>
    <cellStyle name="Total 6 4 2 8" xfId="33916"/>
    <cellStyle name="Total 6 4 2 9" xfId="37478"/>
    <cellStyle name="Total 6 4 3" xfId="4070"/>
    <cellStyle name="Total 6 4 3 2" xfId="8844"/>
    <cellStyle name="Total 6 4 3 3" xfId="13224"/>
    <cellStyle name="Total 6 4 3 4" xfId="20222"/>
    <cellStyle name="Total 6 4 3 5" xfId="27796"/>
    <cellStyle name="Total 6 4 3 6" xfId="29206"/>
    <cellStyle name="Total 6 4 3 7" xfId="23272"/>
    <cellStyle name="Total 6 4 3 8" xfId="26544"/>
    <cellStyle name="Total 6 4 3 9" xfId="29583"/>
    <cellStyle name="Total 6 4 4" xfId="4508"/>
    <cellStyle name="Total 6 4 4 2" xfId="8845"/>
    <cellStyle name="Total 6 4 4 3" xfId="13662"/>
    <cellStyle name="Total 6 4 4 4" xfId="20660"/>
    <cellStyle name="Total 6 4 4 5" xfId="24752"/>
    <cellStyle name="Total 6 4 4 6" xfId="28854"/>
    <cellStyle name="Total 6 4 4 7" xfId="9333"/>
    <cellStyle name="Total 6 4 4 8" xfId="26553"/>
    <cellStyle name="Total 6 4 4 9" xfId="24108"/>
    <cellStyle name="Total 6 4 5" xfId="4762"/>
    <cellStyle name="Total 6 4 5 2" xfId="8846"/>
    <cellStyle name="Total 6 4 5 3" xfId="13916"/>
    <cellStyle name="Total 6 4 5 4" xfId="20914"/>
    <cellStyle name="Total 6 4 5 5" xfId="27456"/>
    <cellStyle name="Total 6 4 5 6" xfId="24498"/>
    <cellStyle name="Total 6 4 5 7" xfId="25225"/>
    <cellStyle name="Total 6 4 5 8" xfId="32145"/>
    <cellStyle name="Total 6 4 5 9" xfId="35820"/>
    <cellStyle name="Total 6 4 6" xfId="5008"/>
    <cellStyle name="Total 6 4 6 2" xfId="8847"/>
    <cellStyle name="Total 6 4 6 3" xfId="14162"/>
    <cellStyle name="Total 6 4 6 4" xfId="21160"/>
    <cellStyle name="Total 6 4 6 5" xfId="27332"/>
    <cellStyle name="Total 6 4 6 6" xfId="17248"/>
    <cellStyle name="Total 6 4 6 7" xfId="32054"/>
    <cellStyle name="Total 6 4 6 8" xfId="35732"/>
    <cellStyle name="Total 6 4 6 9" xfId="38643"/>
    <cellStyle name="Total 6 4 7" xfId="8842"/>
    <cellStyle name="Total 6 4 8" xfId="11542"/>
    <cellStyle name="Total 6 4 9" xfId="18545"/>
    <cellStyle name="Total 6 5" xfId="2412"/>
    <cellStyle name="Total 6 5 10" xfId="9312"/>
    <cellStyle name="Total 6 5 11" xfId="17493"/>
    <cellStyle name="Total 6 5 12" xfId="30125"/>
    <cellStyle name="Total 6 5 13" xfId="34101"/>
    <cellStyle name="Total 6 5 14" xfId="37663"/>
    <cellStyle name="Total 6 5 2" xfId="2812"/>
    <cellStyle name="Total 6 5 2 2" xfId="8849"/>
    <cellStyle name="Total 6 5 2 3" xfId="11966"/>
    <cellStyle name="Total 6 5 2 4" xfId="18969"/>
    <cellStyle name="Total 6 5 2 5" xfId="28374"/>
    <cellStyle name="Total 6 5 2 6" xfId="25056"/>
    <cellStyle name="Total 6 5 2 7" xfId="21383"/>
    <cellStyle name="Total 6 5 2 8" xfId="31093"/>
    <cellStyle name="Total 6 5 2 9" xfId="34987"/>
    <cellStyle name="Total 6 5 3" xfId="4094"/>
    <cellStyle name="Total 6 5 3 2" xfId="8850"/>
    <cellStyle name="Total 6 5 3 3" xfId="13248"/>
    <cellStyle name="Total 6 5 3 4" xfId="20246"/>
    <cellStyle name="Total 6 5 3 5" xfId="17901"/>
    <cellStyle name="Total 6 5 3 6" xfId="26652"/>
    <cellStyle name="Total 6 5 3 7" xfId="28205"/>
    <cellStyle name="Total 6 5 3 8" xfId="31216"/>
    <cellStyle name="Total 6 5 3 9" xfId="31279"/>
    <cellStyle name="Total 6 5 4" xfId="4532"/>
    <cellStyle name="Total 6 5 4 2" xfId="8851"/>
    <cellStyle name="Total 6 5 4 3" xfId="13686"/>
    <cellStyle name="Total 6 5 4 4" xfId="20684"/>
    <cellStyle name="Total 6 5 4 5" xfId="24759"/>
    <cellStyle name="Total 6 5 4 6" xfId="25123"/>
    <cellStyle name="Total 6 5 4 7" xfId="17476"/>
    <cellStyle name="Total 6 5 4 8" xfId="30960"/>
    <cellStyle name="Total 6 5 4 9" xfId="31387"/>
    <cellStyle name="Total 6 5 5" xfId="4786"/>
    <cellStyle name="Total 6 5 5 2" xfId="8852"/>
    <cellStyle name="Total 6 5 5 3" xfId="13940"/>
    <cellStyle name="Total 6 5 5 4" xfId="20938"/>
    <cellStyle name="Total 6 5 5 5" xfId="17183"/>
    <cellStyle name="Total 6 5 5 6" xfId="17345"/>
    <cellStyle name="Total 6 5 5 7" xfId="24990"/>
    <cellStyle name="Total 6 5 5 8" xfId="19407"/>
    <cellStyle name="Total 6 5 5 9" xfId="29573"/>
    <cellStyle name="Total 6 5 6" xfId="5032"/>
    <cellStyle name="Total 6 5 6 2" xfId="8853"/>
    <cellStyle name="Total 6 5 6 3" xfId="14186"/>
    <cellStyle name="Total 6 5 6 4" xfId="21184"/>
    <cellStyle name="Total 6 5 6 5" xfId="15541"/>
    <cellStyle name="Total 6 5 6 6" xfId="9998"/>
    <cellStyle name="Total 6 5 6 7" xfId="32078"/>
    <cellStyle name="Total 6 5 6 8" xfId="35756"/>
    <cellStyle name="Total 6 5 6 9" xfId="38667"/>
    <cellStyle name="Total 6 5 7" xfId="8848"/>
    <cellStyle name="Total 6 5 8" xfId="11566"/>
    <cellStyle name="Total 6 5 9" xfId="18569"/>
    <cellStyle name="Total 6 6" xfId="2614"/>
    <cellStyle name="Total 6 6 10" xfId="26275"/>
    <cellStyle name="Total 6 6 11" xfId="30026"/>
    <cellStyle name="Total 6 6 12" xfId="34001"/>
    <cellStyle name="Total 6 6 13" xfId="37563"/>
    <cellStyle name="Total 6 6 2" xfId="3878"/>
    <cellStyle name="Total 6 6 2 2" xfId="8855"/>
    <cellStyle name="Total 6 6 2 3" xfId="13032"/>
    <cellStyle name="Total 6 6 2 4" xfId="20031"/>
    <cellStyle name="Total 6 6 2 5" xfId="23232"/>
    <cellStyle name="Total 6 6 2 6" xfId="26602"/>
    <cellStyle name="Total 6 6 2 7" xfId="27293"/>
    <cellStyle name="Total 6 6 2 8" xfId="33479"/>
    <cellStyle name="Total 6 6 2 9" xfId="37148"/>
    <cellStyle name="Total 6 6 3" xfId="4339"/>
    <cellStyle name="Total 6 6 3 2" xfId="8856"/>
    <cellStyle name="Total 6 6 3 3" xfId="13493"/>
    <cellStyle name="Total 6 6 3 4" xfId="20491"/>
    <cellStyle name="Total 6 6 3 5" xfId="27663"/>
    <cellStyle name="Total 6 6 3 6" xfId="26691"/>
    <cellStyle name="Total 6 6 3 7" xfId="10047"/>
    <cellStyle name="Total 6 6 3 8" xfId="33323"/>
    <cellStyle name="Total 6 6 3 9" xfId="36998"/>
    <cellStyle name="Total 6 6 4" xfId="4597"/>
    <cellStyle name="Total 6 6 4 2" xfId="8857"/>
    <cellStyle name="Total 6 6 4 3" xfId="13751"/>
    <cellStyle name="Total 6 6 4 4" xfId="20749"/>
    <cellStyle name="Total 6 6 4 5" xfId="24768"/>
    <cellStyle name="Total 6 6 4 6" xfId="29246"/>
    <cellStyle name="Total 6 6 4 7" xfId="24083"/>
    <cellStyle name="Total 6 6 4 8" xfId="31179"/>
    <cellStyle name="Total 6 6 4 9" xfId="31291"/>
    <cellStyle name="Total 6 6 5" xfId="4846"/>
    <cellStyle name="Total 6 6 5 2" xfId="8858"/>
    <cellStyle name="Total 6 6 5 3" xfId="14000"/>
    <cellStyle name="Total 6 6 5 4" xfId="20998"/>
    <cellStyle name="Total 6 6 5 5" xfId="27415"/>
    <cellStyle name="Total 6 6 5 6" xfId="28175"/>
    <cellStyle name="Total 6 6 5 7" xfId="17344"/>
    <cellStyle name="Total 6 6 5 8" xfId="32102"/>
    <cellStyle name="Total 6 6 5 9" xfId="35777"/>
    <cellStyle name="Total 6 6 6" xfId="8854"/>
    <cellStyle name="Total 6 6 7" xfId="11768"/>
    <cellStyle name="Total 6 6 8" xfId="18771"/>
    <cellStyle name="Total 6 6 9" xfId="23089"/>
    <cellStyle name="Total 6 7" xfId="3179"/>
    <cellStyle name="Total 6 7 2" xfId="8859"/>
    <cellStyle name="Total 6 7 3" xfId="12333"/>
    <cellStyle name="Total 6 7 4" xfId="19336"/>
    <cellStyle name="Total 6 7 5" xfId="23165"/>
    <cellStyle name="Total 6 7 6" xfId="28513"/>
    <cellStyle name="Total 6 7 7" xfId="29732"/>
    <cellStyle name="Total 6 7 8" xfId="31121"/>
    <cellStyle name="Total 6 7 9" xfId="31041"/>
    <cellStyle name="Total 6 8" xfId="3718"/>
    <cellStyle name="Total 6 8 2" xfId="8860"/>
    <cellStyle name="Total 6 8 3" xfId="12872"/>
    <cellStyle name="Total 6 8 4" xfId="19871"/>
    <cellStyle name="Total 6 8 5" xfId="25442"/>
    <cellStyle name="Total 6 8 6" xfId="18151"/>
    <cellStyle name="Total 6 8 7" xfId="26488"/>
    <cellStyle name="Total 6 8 8" xfId="33555"/>
    <cellStyle name="Total 6 8 9" xfId="37223"/>
    <cellStyle name="Total 6 9" xfId="4263"/>
    <cellStyle name="Total 6 9 2" xfId="8861"/>
    <cellStyle name="Total 6 9 3" xfId="13417"/>
    <cellStyle name="Total 6 9 4" xfId="20415"/>
    <cellStyle name="Total 6 9 5" xfId="27700"/>
    <cellStyle name="Total 6 9 6" xfId="9364"/>
    <cellStyle name="Total 6 9 7" xfId="25126"/>
    <cellStyle name="Total 6 9 8" xfId="31851"/>
    <cellStyle name="Total 6 9 9" xfId="35505"/>
    <cellStyle name="Total 7" xfId="9154"/>
    <cellStyle name="Total 7 2" xfId="18285"/>
    <cellStyle name="Total 7 3" xfId="25271"/>
    <cellStyle name="Total 7 4" xfId="15470"/>
    <cellStyle name="Total 7 5" xfId="35575"/>
    <cellStyle name="Total 7 6" xfId="38488"/>
    <cellStyle name="Total 8" xfId="9155"/>
    <cellStyle name="Total 8 2" xfId="18286"/>
    <cellStyle name="Total 8 3" xfId="25272"/>
    <cellStyle name="Total 8 4" xfId="25487"/>
    <cellStyle name="Total 8 5" xfId="35576"/>
    <cellStyle name="Total 8 6" xfId="38489"/>
    <cellStyle name="Total 9" xfId="9156"/>
    <cellStyle name="Total 9 2" xfId="18287"/>
    <cellStyle name="Total 9 3" xfId="25273"/>
    <cellStyle name="Total 9 4" xfId="24134"/>
    <cellStyle name="Total 9 5" xfId="35577"/>
    <cellStyle name="Total 9 6" xfId="38490"/>
    <cellStyle name="Vírgula" xfId="214" builtinId="3"/>
    <cellStyle name="Vírgula 10" xfId="1037"/>
    <cellStyle name="Vírgula 10 2" xfId="8862"/>
    <cellStyle name="Vírgula 11" xfId="1038"/>
    <cellStyle name="Vírgula 11 2" xfId="8863"/>
    <cellStyle name="Vírgula 12" xfId="1039"/>
    <cellStyle name="Vírgula 12 2" xfId="8864"/>
    <cellStyle name="Vírgula 13" xfId="1040"/>
    <cellStyle name="Vírgula 13 2" xfId="8865"/>
    <cellStyle name="Vírgula 14" xfId="1041"/>
    <cellStyle name="Vírgula 14 2" xfId="8866"/>
    <cellStyle name="Vírgula 15" xfId="1115"/>
    <cellStyle name="Vírgula 15 2" xfId="1548"/>
    <cellStyle name="Vírgula 15 2 2" xfId="8868"/>
    <cellStyle name="Vírgula 15 3" xfId="8867"/>
    <cellStyle name="Vírgula 16" xfId="2433"/>
    <cellStyle name="Vírgula 16 2" xfId="8869"/>
    <cellStyle name="Vírgula 16 3" xfId="11587"/>
    <cellStyle name="Vírgula 2" xfId="6"/>
    <cellStyle name="Vírgula 2 10" xfId="8870"/>
    <cellStyle name="Vírgula 2 2" xfId="209"/>
    <cellStyle name="Vírgula 2 2 2" xfId="1042"/>
    <cellStyle name="Vírgula 2 2 2 2" xfId="1043"/>
    <cellStyle name="Vírgula 2 2 2 2 2" xfId="1044"/>
    <cellStyle name="Vírgula 2 2 2 2 2 2" xfId="2129"/>
    <cellStyle name="Vírgula 2 2 2 2 2 2 2" xfId="8875"/>
    <cellStyle name="Vírgula 2 2 2 2 2 2 3" xfId="11283"/>
    <cellStyle name="Vírgula 2 2 2 2 2 3" xfId="3597"/>
    <cellStyle name="Vírgula 2 2 2 2 2 3 2" xfId="8876"/>
    <cellStyle name="Vírgula 2 2 2 2 2 3 3" xfId="12751"/>
    <cellStyle name="Vírgula 2 2 2 2 2 4" xfId="1552"/>
    <cellStyle name="Vírgula 2 2 2 2 2 4 2" xfId="8877"/>
    <cellStyle name="Vírgula 2 2 2 2 2 4 3" xfId="10706"/>
    <cellStyle name="Vírgula 2 2 2 2 2 5" xfId="8874"/>
    <cellStyle name="Vírgula 2 2 2 2 2 6" xfId="10198"/>
    <cellStyle name="Vírgula 2 2 2 2 3" xfId="2128"/>
    <cellStyle name="Vírgula 2 2 2 2 3 2" xfId="8878"/>
    <cellStyle name="Vírgula 2 2 2 2 3 3" xfId="11282"/>
    <cellStyle name="Vírgula 2 2 2 2 4" xfId="3596"/>
    <cellStyle name="Vírgula 2 2 2 2 4 2" xfId="8879"/>
    <cellStyle name="Vírgula 2 2 2 2 4 3" xfId="12750"/>
    <cellStyle name="Vírgula 2 2 2 2 5" xfId="1551"/>
    <cellStyle name="Vírgula 2 2 2 2 5 2" xfId="8880"/>
    <cellStyle name="Vírgula 2 2 2 2 5 3" xfId="10705"/>
    <cellStyle name="Vírgula 2 2 2 2 6" xfId="8873"/>
    <cellStyle name="Vírgula 2 2 2 2 7" xfId="10197"/>
    <cellStyle name="Vírgula 2 2 2 3" xfId="1045"/>
    <cellStyle name="Vírgula 2 2 2 3 2" xfId="2130"/>
    <cellStyle name="Vírgula 2 2 2 3 2 2" xfId="8882"/>
    <cellStyle name="Vírgula 2 2 2 3 2 3" xfId="11284"/>
    <cellStyle name="Vírgula 2 2 2 3 3" xfId="3598"/>
    <cellStyle name="Vírgula 2 2 2 3 3 2" xfId="8883"/>
    <cellStyle name="Vírgula 2 2 2 3 3 3" xfId="12752"/>
    <cellStyle name="Vírgula 2 2 2 3 4" xfId="1553"/>
    <cellStyle name="Vírgula 2 2 2 3 4 2" xfId="8884"/>
    <cellStyle name="Vírgula 2 2 2 3 4 3" xfId="10707"/>
    <cellStyle name="Vírgula 2 2 2 3 5" xfId="8881"/>
    <cellStyle name="Vírgula 2 2 2 3 6" xfId="10199"/>
    <cellStyle name="Vírgula 2 2 2 4" xfId="2127"/>
    <cellStyle name="Vírgula 2 2 2 4 2" xfId="8885"/>
    <cellStyle name="Vírgula 2 2 2 4 3" xfId="11281"/>
    <cellStyle name="Vírgula 2 2 2 5" xfId="3595"/>
    <cellStyle name="Vírgula 2 2 2 5 2" xfId="8886"/>
    <cellStyle name="Vírgula 2 2 2 5 3" xfId="12749"/>
    <cellStyle name="Vírgula 2 2 2 6" xfId="1550"/>
    <cellStyle name="Vírgula 2 2 2 6 2" xfId="8887"/>
    <cellStyle name="Vírgula 2 2 2 6 3" xfId="10704"/>
    <cellStyle name="Vírgula 2 2 2 7" xfId="8872"/>
    <cellStyle name="Vírgula 2 2 2 8" xfId="9159"/>
    <cellStyle name="Vírgula 2 2 2 9" xfId="10196"/>
    <cellStyle name="Vírgula 2 2 3" xfId="1046"/>
    <cellStyle name="Vírgula 2 2 3 2" xfId="1047"/>
    <cellStyle name="Vírgula 2 2 3 2 2" xfId="1048"/>
    <cellStyle name="Vírgula 2 2 3 2 2 2" xfId="2133"/>
    <cellStyle name="Vírgula 2 2 3 2 2 2 2" xfId="8891"/>
    <cellStyle name="Vírgula 2 2 3 2 2 2 3" xfId="11287"/>
    <cellStyle name="Vírgula 2 2 3 2 2 3" xfId="3601"/>
    <cellStyle name="Vírgula 2 2 3 2 2 3 2" xfId="8892"/>
    <cellStyle name="Vírgula 2 2 3 2 2 3 3" xfId="12755"/>
    <cellStyle name="Vírgula 2 2 3 2 2 4" xfId="1556"/>
    <cellStyle name="Vírgula 2 2 3 2 2 4 2" xfId="8893"/>
    <cellStyle name="Vírgula 2 2 3 2 2 4 3" xfId="10710"/>
    <cellStyle name="Vírgula 2 2 3 2 2 5" xfId="8890"/>
    <cellStyle name="Vírgula 2 2 3 2 2 6" xfId="10202"/>
    <cellStyle name="Vírgula 2 2 3 2 3" xfId="2132"/>
    <cellStyle name="Vírgula 2 2 3 2 3 2" xfId="8894"/>
    <cellStyle name="Vírgula 2 2 3 2 3 3" xfId="11286"/>
    <cellStyle name="Vírgula 2 2 3 2 4" xfId="3600"/>
    <cellStyle name="Vírgula 2 2 3 2 4 2" xfId="8895"/>
    <cellStyle name="Vírgula 2 2 3 2 4 3" xfId="12754"/>
    <cellStyle name="Vírgula 2 2 3 2 5" xfId="1555"/>
    <cellStyle name="Vírgula 2 2 3 2 5 2" xfId="8896"/>
    <cellStyle name="Vírgula 2 2 3 2 5 3" xfId="10709"/>
    <cellStyle name="Vírgula 2 2 3 2 6" xfId="8889"/>
    <cellStyle name="Vírgula 2 2 3 2 7" xfId="10201"/>
    <cellStyle name="Vírgula 2 2 3 3" xfId="1049"/>
    <cellStyle name="Vírgula 2 2 3 3 2" xfId="2134"/>
    <cellStyle name="Vírgula 2 2 3 3 2 2" xfId="8898"/>
    <cellStyle name="Vírgula 2 2 3 3 2 3" xfId="11288"/>
    <cellStyle name="Vírgula 2 2 3 3 3" xfId="3602"/>
    <cellStyle name="Vírgula 2 2 3 3 3 2" xfId="8899"/>
    <cellStyle name="Vírgula 2 2 3 3 3 3" xfId="12756"/>
    <cellStyle name="Vírgula 2 2 3 3 4" xfId="1557"/>
    <cellStyle name="Vírgula 2 2 3 3 4 2" xfId="8900"/>
    <cellStyle name="Vírgula 2 2 3 3 4 3" xfId="10711"/>
    <cellStyle name="Vírgula 2 2 3 3 5" xfId="8897"/>
    <cellStyle name="Vírgula 2 2 3 3 6" xfId="10203"/>
    <cellStyle name="Vírgula 2 2 3 4" xfId="2131"/>
    <cellStyle name="Vírgula 2 2 3 4 2" xfId="8901"/>
    <cellStyle name="Vírgula 2 2 3 4 3" xfId="11285"/>
    <cellStyle name="Vírgula 2 2 3 5" xfId="3599"/>
    <cellStyle name="Vírgula 2 2 3 5 2" xfId="8902"/>
    <cellStyle name="Vírgula 2 2 3 5 3" xfId="12753"/>
    <cellStyle name="Vírgula 2 2 3 6" xfId="1554"/>
    <cellStyle name="Vírgula 2 2 3 6 2" xfId="8903"/>
    <cellStyle name="Vírgula 2 2 3 6 3" xfId="10708"/>
    <cellStyle name="Vírgula 2 2 3 7" xfId="8888"/>
    <cellStyle name="Vírgula 2 2 3 8" xfId="9117"/>
    <cellStyle name="Vírgula 2 2 3 9" xfId="10200"/>
    <cellStyle name="Vírgula 2 2 4" xfId="1050"/>
    <cellStyle name="Vírgula 2 2 4 2" xfId="8904"/>
    <cellStyle name="Vírgula 2 2 5" xfId="1191"/>
    <cellStyle name="Vírgula 2 2 5 2" xfId="3904"/>
    <cellStyle name="Vírgula 2 2 5 2 2" xfId="8906"/>
    <cellStyle name="Vírgula 2 2 5 2 3" xfId="13058"/>
    <cellStyle name="Vírgula 2 2 5 3" xfId="2210"/>
    <cellStyle name="Vírgula 2 2 5 3 2" xfId="8907"/>
    <cellStyle name="Vírgula 2 2 5 3 3" xfId="11364"/>
    <cellStyle name="Vírgula 2 2 5 4" xfId="8905"/>
    <cellStyle name="Vírgula 2 2 5 5" xfId="10345"/>
    <cellStyle name="Vírgula 2 2 6" xfId="2126"/>
    <cellStyle name="Vírgula 2 2 6 2" xfId="8908"/>
    <cellStyle name="Vírgula 2 2 7" xfId="1611"/>
    <cellStyle name="Vírgula 2 2 7 2" xfId="8909"/>
    <cellStyle name="Vírgula 2 2 7 3" xfId="10765"/>
    <cellStyle name="Vírgula 2 2 8" xfId="8871"/>
    <cellStyle name="Vírgula 2 3" xfId="1051"/>
    <cellStyle name="Vírgula 2 3 2" xfId="1052"/>
    <cellStyle name="Vírgula 2 3 2 2" xfId="1053"/>
    <cellStyle name="Vírgula 2 3 2 2 2" xfId="1054"/>
    <cellStyle name="Vírgula 2 3 2 2 2 2" xfId="2138"/>
    <cellStyle name="Vírgula 2 3 2 2 2 2 2" xfId="8914"/>
    <cellStyle name="Vírgula 2 3 2 2 2 2 3" xfId="11292"/>
    <cellStyle name="Vírgula 2 3 2 2 2 3" xfId="3606"/>
    <cellStyle name="Vírgula 2 3 2 2 2 3 2" xfId="8915"/>
    <cellStyle name="Vírgula 2 3 2 2 2 3 3" xfId="12760"/>
    <cellStyle name="Vírgula 2 3 2 2 2 4" xfId="1561"/>
    <cellStyle name="Vírgula 2 3 2 2 2 4 2" xfId="8916"/>
    <cellStyle name="Vírgula 2 3 2 2 2 4 3" xfId="10715"/>
    <cellStyle name="Vírgula 2 3 2 2 2 5" xfId="8913"/>
    <cellStyle name="Vírgula 2 3 2 2 2 6" xfId="10208"/>
    <cellStyle name="Vírgula 2 3 2 2 3" xfId="2137"/>
    <cellStyle name="Vírgula 2 3 2 2 3 2" xfId="8917"/>
    <cellStyle name="Vírgula 2 3 2 2 3 3" xfId="11291"/>
    <cellStyle name="Vírgula 2 3 2 2 4" xfId="3605"/>
    <cellStyle name="Vírgula 2 3 2 2 4 2" xfId="8918"/>
    <cellStyle name="Vírgula 2 3 2 2 4 3" xfId="12759"/>
    <cellStyle name="Vírgula 2 3 2 2 5" xfId="1560"/>
    <cellStyle name="Vírgula 2 3 2 2 5 2" xfId="8919"/>
    <cellStyle name="Vírgula 2 3 2 2 5 3" xfId="10714"/>
    <cellStyle name="Vírgula 2 3 2 2 6" xfId="8912"/>
    <cellStyle name="Vírgula 2 3 2 2 7" xfId="10207"/>
    <cellStyle name="Vírgula 2 3 2 3" xfId="1055"/>
    <cellStyle name="Vírgula 2 3 2 3 2" xfId="2139"/>
    <cellStyle name="Vírgula 2 3 2 3 2 2" xfId="8921"/>
    <cellStyle name="Vírgula 2 3 2 3 2 3" xfId="11293"/>
    <cellStyle name="Vírgula 2 3 2 3 3" xfId="3607"/>
    <cellStyle name="Vírgula 2 3 2 3 3 2" xfId="8922"/>
    <cellStyle name="Vírgula 2 3 2 3 3 3" xfId="12761"/>
    <cellStyle name="Vírgula 2 3 2 3 4" xfId="1562"/>
    <cellStyle name="Vírgula 2 3 2 3 4 2" xfId="8923"/>
    <cellStyle name="Vírgula 2 3 2 3 4 3" xfId="10716"/>
    <cellStyle name="Vírgula 2 3 2 3 5" xfId="8920"/>
    <cellStyle name="Vírgula 2 3 2 3 6" xfId="10209"/>
    <cellStyle name="Vírgula 2 3 2 4" xfId="2136"/>
    <cellStyle name="Vírgula 2 3 2 4 2" xfId="8924"/>
    <cellStyle name="Vírgula 2 3 2 4 3" xfId="11290"/>
    <cellStyle name="Vírgula 2 3 2 5" xfId="3604"/>
    <cellStyle name="Vírgula 2 3 2 5 2" xfId="8925"/>
    <cellStyle name="Vírgula 2 3 2 5 3" xfId="12758"/>
    <cellStyle name="Vírgula 2 3 2 6" xfId="1559"/>
    <cellStyle name="Vírgula 2 3 2 6 2" xfId="8926"/>
    <cellStyle name="Vírgula 2 3 2 6 3" xfId="10713"/>
    <cellStyle name="Vírgula 2 3 2 7" xfId="8911"/>
    <cellStyle name="Vírgula 2 3 2 8" xfId="10206"/>
    <cellStyle name="Vírgula 2 3 3" xfId="1056"/>
    <cellStyle name="Vírgula 2 3 3 2" xfId="1057"/>
    <cellStyle name="Vírgula 2 3 3 2 2" xfId="2141"/>
    <cellStyle name="Vírgula 2 3 3 2 2 2" xfId="8929"/>
    <cellStyle name="Vírgula 2 3 3 2 2 3" xfId="11295"/>
    <cellStyle name="Vírgula 2 3 3 2 3" xfId="3609"/>
    <cellStyle name="Vírgula 2 3 3 2 3 2" xfId="8930"/>
    <cellStyle name="Vírgula 2 3 3 2 3 3" xfId="12763"/>
    <cellStyle name="Vírgula 2 3 3 2 4" xfId="1564"/>
    <cellStyle name="Vírgula 2 3 3 2 4 2" xfId="8931"/>
    <cellStyle name="Vírgula 2 3 3 2 4 3" xfId="10718"/>
    <cellStyle name="Vírgula 2 3 3 2 5" xfId="8928"/>
    <cellStyle name="Vírgula 2 3 3 2 6" xfId="10211"/>
    <cellStyle name="Vírgula 2 3 3 3" xfId="2140"/>
    <cellStyle name="Vírgula 2 3 3 3 2" xfId="8932"/>
    <cellStyle name="Vírgula 2 3 3 3 3" xfId="11294"/>
    <cellStyle name="Vírgula 2 3 3 4" xfId="3608"/>
    <cellStyle name="Vírgula 2 3 3 4 2" xfId="8933"/>
    <cellStyle name="Vírgula 2 3 3 4 3" xfId="12762"/>
    <cellStyle name="Vírgula 2 3 3 5" xfId="1563"/>
    <cellStyle name="Vírgula 2 3 3 5 2" xfId="8934"/>
    <cellStyle name="Vírgula 2 3 3 5 3" xfId="10717"/>
    <cellStyle name="Vírgula 2 3 3 6" xfId="8927"/>
    <cellStyle name="Vírgula 2 3 3 7" xfId="10210"/>
    <cellStyle name="Vírgula 2 3 4" xfId="1058"/>
    <cellStyle name="Vírgula 2 3 4 2" xfId="2142"/>
    <cellStyle name="Vírgula 2 3 4 2 2" xfId="8936"/>
    <cellStyle name="Vírgula 2 3 4 2 3" xfId="11296"/>
    <cellStyle name="Vírgula 2 3 4 3" xfId="3610"/>
    <cellStyle name="Vírgula 2 3 4 3 2" xfId="8937"/>
    <cellStyle name="Vírgula 2 3 4 3 3" xfId="12764"/>
    <cellStyle name="Vírgula 2 3 4 4" xfId="1565"/>
    <cellStyle name="Vírgula 2 3 4 4 2" xfId="8938"/>
    <cellStyle name="Vírgula 2 3 4 4 3" xfId="10719"/>
    <cellStyle name="Vírgula 2 3 4 5" xfId="8935"/>
    <cellStyle name="Vírgula 2 3 4 6" xfId="10212"/>
    <cellStyle name="Vírgula 2 3 5" xfId="2135"/>
    <cellStyle name="Vírgula 2 3 5 2" xfId="8939"/>
    <cellStyle name="Vírgula 2 3 5 3" xfId="11289"/>
    <cellStyle name="Vírgula 2 3 6" xfId="3603"/>
    <cellStyle name="Vírgula 2 3 6 2" xfId="8940"/>
    <cellStyle name="Vírgula 2 3 6 3" xfId="12757"/>
    <cellStyle name="Vírgula 2 3 7" xfId="1558"/>
    <cellStyle name="Vírgula 2 3 7 2" xfId="8941"/>
    <cellStyle name="Vírgula 2 3 7 3" xfId="10712"/>
    <cellStyle name="Vírgula 2 3 8" xfId="8910"/>
    <cellStyle name="Vírgula 2 3 9" xfId="10205"/>
    <cellStyle name="Vírgula 2 4" xfId="1059"/>
    <cellStyle name="Vírgula 2 4 2" xfId="8942"/>
    <cellStyle name="Vírgula 2 5" xfId="1060"/>
    <cellStyle name="Vírgula 2 5 2" xfId="8943"/>
    <cellStyle name="Vírgula 2 6" xfId="1118"/>
    <cellStyle name="Vírgula 2 6 2" xfId="1566"/>
    <cellStyle name="Vírgula 2 6 2 2" xfId="8945"/>
    <cellStyle name="Vírgula 2 6 3" xfId="5056"/>
    <cellStyle name="Vírgula 2 6 3 2" xfId="8946"/>
    <cellStyle name="Vírgula 2 6 3 3" xfId="14210"/>
    <cellStyle name="Vírgula 2 6 4" xfId="8944"/>
    <cellStyle name="Vírgula 2 6 5" xfId="10272"/>
    <cellStyle name="Vírgula 2 7" xfId="1192"/>
    <cellStyle name="Vírgula 2 7 2" xfId="3881"/>
    <cellStyle name="Vírgula 2 7 2 2" xfId="8948"/>
    <cellStyle name="Vírgula 2 7 2 3" xfId="13035"/>
    <cellStyle name="Vírgula 2 7 3" xfId="2187"/>
    <cellStyle name="Vírgula 2 7 3 2" xfId="8949"/>
    <cellStyle name="Vírgula 2 7 3 3" xfId="11341"/>
    <cellStyle name="Vírgula 2 7 4" xfId="8947"/>
    <cellStyle name="Vírgula 2 7 5" xfId="10346"/>
    <cellStyle name="Vírgula 2 8" xfId="1195"/>
    <cellStyle name="Vírgula 2 8 2" xfId="3204"/>
    <cellStyle name="Vírgula 2 8 2 2" xfId="8951"/>
    <cellStyle name="Vírgula 2 8 2 3" xfId="12358"/>
    <cellStyle name="Vírgula 2 8 3" xfId="8950"/>
    <cellStyle name="Vírgula 2 8 4" xfId="10349"/>
    <cellStyle name="Vírgula 2 9" xfId="1549"/>
    <cellStyle name="Vírgula 2 9 2" xfId="8952"/>
    <cellStyle name="Vírgula 2 9 3" xfId="10703"/>
    <cellStyle name="Vírgula 3" xfId="10"/>
    <cellStyle name="Vírgula 3 2" xfId="1061"/>
    <cellStyle name="Vírgula 3 2 2" xfId="1062"/>
    <cellStyle name="Vírgula 3 2 2 2" xfId="8955"/>
    <cellStyle name="Vírgula 3 2 3" xfId="1063"/>
    <cellStyle name="Vírgula 3 2 3 2" xfId="8956"/>
    <cellStyle name="Vírgula 3 2 4" xfId="8954"/>
    <cellStyle name="Vírgula 3 3" xfId="1064"/>
    <cellStyle name="Vírgula 3 3 2" xfId="1065"/>
    <cellStyle name="Vírgula 3 3 2 2" xfId="1066"/>
    <cellStyle name="Vírgula 3 3 2 2 2" xfId="1067"/>
    <cellStyle name="Vírgula 3 3 2 2 2 2" xfId="2146"/>
    <cellStyle name="Vírgula 3 3 2 2 2 2 2" xfId="8961"/>
    <cellStyle name="Vírgula 3 3 2 2 2 2 3" xfId="11300"/>
    <cellStyle name="Vírgula 3 3 2 2 2 3" xfId="3614"/>
    <cellStyle name="Vírgula 3 3 2 2 2 3 2" xfId="8962"/>
    <cellStyle name="Vírgula 3 3 2 2 2 3 3" xfId="12768"/>
    <cellStyle name="Vírgula 3 3 2 2 2 4" xfId="1571"/>
    <cellStyle name="Vírgula 3 3 2 2 2 4 2" xfId="8963"/>
    <cellStyle name="Vírgula 3 3 2 2 2 4 3" xfId="10725"/>
    <cellStyle name="Vírgula 3 3 2 2 2 5" xfId="8960"/>
    <cellStyle name="Vírgula 3 3 2 2 2 6" xfId="10221"/>
    <cellStyle name="Vírgula 3 3 2 2 3" xfId="2145"/>
    <cellStyle name="Vírgula 3 3 2 2 3 2" xfId="8964"/>
    <cellStyle name="Vírgula 3 3 2 2 3 3" xfId="11299"/>
    <cellStyle name="Vírgula 3 3 2 2 4" xfId="3613"/>
    <cellStyle name="Vírgula 3 3 2 2 4 2" xfId="8965"/>
    <cellStyle name="Vírgula 3 3 2 2 4 3" xfId="12767"/>
    <cellStyle name="Vírgula 3 3 2 2 5" xfId="1570"/>
    <cellStyle name="Vírgula 3 3 2 2 5 2" xfId="8966"/>
    <cellStyle name="Vírgula 3 3 2 2 5 3" xfId="10724"/>
    <cellStyle name="Vírgula 3 3 2 2 6" xfId="8959"/>
    <cellStyle name="Vírgula 3 3 2 2 7" xfId="10220"/>
    <cellStyle name="Vírgula 3 3 2 3" xfId="1068"/>
    <cellStyle name="Vírgula 3 3 2 3 2" xfId="2147"/>
    <cellStyle name="Vírgula 3 3 2 3 2 2" xfId="8968"/>
    <cellStyle name="Vírgula 3 3 2 3 2 3" xfId="11301"/>
    <cellStyle name="Vírgula 3 3 2 3 3" xfId="3615"/>
    <cellStyle name="Vírgula 3 3 2 3 3 2" xfId="8969"/>
    <cellStyle name="Vírgula 3 3 2 3 3 3" xfId="12769"/>
    <cellStyle name="Vírgula 3 3 2 3 4" xfId="1572"/>
    <cellStyle name="Vírgula 3 3 2 3 4 2" xfId="8970"/>
    <cellStyle name="Vírgula 3 3 2 3 4 3" xfId="10726"/>
    <cellStyle name="Vírgula 3 3 2 3 5" xfId="8967"/>
    <cellStyle name="Vírgula 3 3 2 3 6" xfId="10222"/>
    <cellStyle name="Vírgula 3 3 2 4" xfId="2144"/>
    <cellStyle name="Vírgula 3 3 2 4 2" xfId="8971"/>
    <cellStyle name="Vírgula 3 3 2 4 3" xfId="11298"/>
    <cellStyle name="Vírgula 3 3 2 5" xfId="3612"/>
    <cellStyle name="Vírgula 3 3 2 5 2" xfId="8972"/>
    <cellStyle name="Vírgula 3 3 2 5 3" xfId="12766"/>
    <cellStyle name="Vírgula 3 3 2 6" xfId="1569"/>
    <cellStyle name="Vírgula 3 3 2 6 2" xfId="8973"/>
    <cellStyle name="Vírgula 3 3 2 6 3" xfId="10723"/>
    <cellStyle name="Vírgula 3 3 2 7" xfId="8958"/>
    <cellStyle name="Vírgula 3 3 2 8" xfId="10219"/>
    <cellStyle name="Vírgula 3 3 3" xfId="1069"/>
    <cellStyle name="Vírgula 3 3 3 2" xfId="1070"/>
    <cellStyle name="Vírgula 3 3 3 2 2" xfId="2149"/>
    <cellStyle name="Vírgula 3 3 3 2 2 2" xfId="8976"/>
    <cellStyle name="Vírgula 3 3 3 2 2 3" xfId="11303"/>
    <cellStyle name="Vírgula 3 3 3 2 3" xfId="3617"/>
    <cellStyle name="Vírgula 3 3 3 2 3 2" xfId="8977"/>
    <cellStyle name="Vírgula 3 3 3 2 3 3" xfId="12771"/>
    <cellStyle name="Vírgula 3 3 3 2 4" xfId="1574"/>
    <cellStyle name="Vírgula 3 3 3 2 4 2" xfId="8978"/>
    <cellStyle name="Vírgula 3 3 3 2 4 3" xfId="10728"/>
    <cellStyle name="Vírgula 3 3 3 2 5" xfId="8975"/>
    <cellStyle name="Vírgula 3 3 3 2 6" xfId="10224"/>
    <cellStyle name="Vírgula 3 3 3 3" xfId="2148"/>
    <cellStyle name="Vírgula 3 3 3 3 2" xfId="8979"/>
    <cellStyle name="Vírgula 3 3 3 3 3" xfId="11302"/>
    <cellStyle name="Vírgula 3 3 3 4" xfId="3616"/>
    <cellStyle name="Vírgula 3 3 3 4 2" xfId="8980"/>
    <cellStyle name="Vírgula 3 3 3 4 3" xfId="12770"/>
    <cellStyle name="Vírgula 3 3 3 5" xfId="1573"/>
    <cellStyle name="Vírgula 3 3 3 5 2" xfId="8981"/>
    <cellStyle name="Vírgula 3 3 3 5 3" xfId="10727"/>
    <cellStyle name="Vírgula 3 3 3 6" xfId="8974"/>
    <cellStyle name="Vírgula 3 3 3 7" xfId="10223"/>
    <cellStyle name="Vírgula 3 3 4" xfId="1071"/>
    <cellStyle name="Vírgula 3 3 4 2" xfId="2150"/>
    <cellStyle name="Vírgula 3 3 4 2 2" xfId="8983"/>
    <cellStyle name="Vírgula 3 3 4 2 3" xfId="11304"/>
    <cellStyle name="Vírgula 3 3 4 3" xfId="3618"/>
    <cellStyle name="Vírgula 3 3 4 3 2" xfId="8984"/>
    <cellStyle name="Vírgula 3 3 4 3 3" xfId="12772"/>
    <cellStyle name="Vírgula 3 3 4 4" xfId="1575"/>
    <cellStyle name="Vírgula 3 3 4 4 2" xfId="8985"/>
    <cellStyle name="Vírgula 3 3 4 4 3" xfId="10729"/>
    <cellStyle name="Vírgula 3 3 4 5" xfId="8982"/>
    <cellStyle name="Vírgula 3 3 4 6" xfId="10225"/>
    <cellStyle name="Vírgula 3 3 5" xfId="2143"/>
    <cellStyle name="Vírgula 3 3 5 2" xfId="8986"/>
    <cellStyle name="Vírgula 3 3 5 3" xfId="11297"/>
    <cellStyle name="Vírgula 3 3 6" xfId="3611"/>
    <cellStyle name="Vírgula 3 3 6 2" xfId="8987"/>
    <cellStyle name="Vírgula 3 3 6 3" xfId="12765"/>
    <cellStyle name="Vírgula 3 3 7" xfId="1568"/>
    <cellStyle name="Vírgula 3 3 7 2" xfId="8988"/>
    <cellStyle name="Vírgula 3 3 7 3" xfId="10722"/>
    <cellStyle name="Vírgula 3 3 8" xfId="8957"/>
    <cellStyle name="Vírgula 3 3 9" xfId="10218"/>
    <cellStyle name="Vírgula 3 4" xfId="1072"/>
    <cellStyle name="Vírgula 3 4 2" xfId="8989"/>
    <cellStyle name="Vírgula 3 5" xfId="1073"/>
    <cellStyle name="Vírgula 3 5 2" xfId="8990"/>
    <cellStyle name="Vírgula 3 6" xfId="1567"/>
    <cellStyle name="Vírgula 3 6 2" xfId="8991"/>
    <cellStyle name="Vírgula 3 7" xfId="8953"/>
    <cellStyle name="Vírgula 4" xfId="210"/>
    <cellStyle name="Vírgula 4 2" xfId="1074"/>
    <cellStyle name="Vírgula 4 2 2" xfId="1075"/>
    <cellStyle name="Vírgula 4 2 2 2" xfId="1076"/>
    <cellStyle name="Vírgula 4 2 2 2 2" xfId="1077"/>
    <cellStyle name="Vírgula 4 2 2 2 2 2" xfId="2154"/>
    <cellStyle name="Vírgula 4 2 2 2 2 2 2" xfId="8997"/>
    <cellStyle name="Vírgula 4 2 2 2 2 2 3" xfId="11308"/>
    <cellStyle name="Vírgula 4 2 2 2 2 3" xfId="3622"/>
    <cellStyle name="Vírgula 4 2 2 2 2 3 2" xfId="8998"/>
    <cellStyle name="Vírgula 4 2 2 2 2 3 3" xfId="12776"/>
    <cellStyle name="Vírgula 4 2 2 2 2 4" xfId="1580"/>
    <cellStyle name="Vírgula 4 2 2 2 2 4 2" xfId="8999"/>
    <cellStyle name="Vírgula 4 2 2 2 2 4 3" xfId="10734"/>
    <cellStyle name="Vírgula 4 2 2 2 2 5" xfId="8996"/>
    <cellStyle name="Vírgula 4 2 2 2 2 6" xfId="10231"/>
    <cellStyle name="Vírgula 4 2 2 2 3" xfId="2153"/>
    <cellStyle name="Vírgula 4 2 2 2 3 2" xfId="9000"/>
    <cellStyle name="Vírgula 4 2 2 2 3 3" xfId="11307"/>
    <cellStyle name="Vírgula 4 2 2 2 4" xfId="3621"/>
    <cellStyle name="Vírgula 4 2 2 2 4 2" xfId="9001"/>
    <cellStyle name="Vírgula 4 2 2 2 4 3" xfId="12775"/>
    <cellStyle name="Vírgula 4 2 2 2 5" xfId="1579"/>
    <cellStyle name="Vírgula 4 2 2 2 5 2" xfId="9002"/>
    <cellStyle name="Vírgula 4 2 2 2 5 3" xfId="10733"/>
    <cellStyle name="Vírgula 4 2 2 2 6" xfId="8995"/>
    <cellStyle name="Vírgula 4 2 2 2 7" xfId="10230"/>
    <cellStyle name="Vírgula 4 2 2 3" xfId="1078"/>
    <cellStyle name="Vírgula 4 2 2 3 2" xfId="2155"/>
    <cellStyle name="Vírgula 4 2 2 3 2 2" xfId="9004"/>
    <cellStyle name="Vírgula 4 2 2 3 2 3" xfId="11309"/>
    <cellStyle name="Vírgula 4 2 2 3 3" xfId="3623"/>
    <cellStyle name="Vírgula 4 2 2 3 3 2" xfId="9005"/>
    <cellStyle name="Vírgula 4 2 2 3 3 3" xfId="12777"/>
    <cellStyle name="Vírgula 4 2 2 3 4" xfId="1581"/>
    <cellStyle name="Vírgula 4 2 2 3 4 2" xfId="9006"/>
    <cellStyle name="Vírgula 4 2 2 3 4 3" xfId="10735"/>
    <cellStyle name="Vírgula 4 2 2 3 5" xfId="9003"/>
    <cellStyle name="Vírgula 4 2 2 3 6" xfId="10232"/>
    <cellStyle name="Vírgula 4 2 2 4" xfId="2152"/>
    <cellStyle name="Vírgula 4 2 2 4 2" xfId="9007"/>
    <cellStyle name="Vírgula 4 2 2 4 3" xfId="11306"/>
    <cellStyle name="Vírgula 4 2 2 5" xfId="3620"/>
    <cellStyle name="Vírgula 4 2 2 5 2" xfId="9008"/>
    <cellStyle name="Vírgula 4 2 2 5 3" xfId="12774"/>
    <cellStyle name="Vírgula 4 2 2 6" xfId="1578"/>
    <cellStyle name="Vírgula 4 2 2 6 2" xfId="9009"/>
    <cellStyle name="Vírgula 4 2 2 6 3" xfId="10732"/>
    <cellStyle name="Vírgula 4 2 2 7" xfId="8994"/>
    <cellStyle name="Vírgula 4 2 2 8" xfId="10229"/>
    <cellStyle name="Vírgula 4 2 3" xfId="1079"/>
    <cellStyle name="Vírgula 4 2 3 2" xfId="1080"/>
    <cellStyle name="Vírgula 4 2 3 2 2" xfId="2157"/>
    <cellStyle name="Vírgula 4 2 3 2 2 2" xfId="9012"/>
    <cellStyle name="Vírgula 4 2 3 2 2 3" xfId="11311"/>
    <cellStyle name="Vírgula 4 2 3 2 3" xfId="3625"/>
    <cellStyle name="Vírgula 4 2 3 2 3 2" xfId="9013"/>
    <cellStyle name="Vírgula 4 2 3 2 3 3" xfId="12779"/>
    <cellStyle name="Vírgula 4 2 3 2 4" xfId="1583"/>
    <cellStyle name="Vírgula 4 2 3 2 4 2" xfId="9014"/>
    <cellStyle name="Vírgula 4 2 3 2 4 3" xfId="10737"/>
    <cellStyle name="Vírgula 4 2 3 2 5" xfId="9011"/>
    <cellStyle name="Vírgula 4 2 3 2 6" xfId="10234"/>
    <cellStyle name="Vírgula 4 2 3 3" xfId="2156"/>
    <cellStyle name="Vírgula 4 2 3 3 2" xfId="9015"/>
    <cellStyle name="Vírgula 4 2 3 3 3" xfId="11310"/>
    <cellStyle name="Vírgula 4 2 3 4" xfId="3624"/>
    <cellStyle name="Vírgula 4 2 3 4 2" xfId="9016"/>
    <cellStyle name="Vírgula 4 2 3 4 3" xfId="12778"/>
    <cellStyle name="Vírgula 4 2 3 5" xfId="1582"/>
    <cellStyle name="Vírgula 4 2 3 5 2" xfId="9017"/>
    <cellStyle name="Vírgula 4 2 3 5 3" xfId="10736"/>
    <cellStyle name="Vírgula 4 2 3 6" xfId="9010"/>
    <cellStyle name="Vírgula 4 2 3 7" xfId="10233"/>
    <cellStyle name="Vírgula 4 2 4" xfId="1081"/>
    <cellStyle name="Vírgula 4 2 4 2" xfId="2158"/>
    <cellStyle name="Vírgula 4 2 4 2 2" xfId="9019"/>
    <cellStyle name="Vírgula 4 2 4 2 3" xfId="11312"/>
    <cellStyle name="Vírgula 4 2 4 3" xfId="3626"/>
    <cellStyle name="Vírgula 4 2 4 3 2" xfId="9020"/>
    <cellStyle name="Vírgula 4 2 4 3 3" xfId="12780"/>
    <cellStyle name="Vírgula 4 2 4 4" xfId="1584"/>
    <cellStyle name="Vírgula 4 2 4 4 2" xfId="9021"/>
    <cellStyle name="Vírgula 4 2 4 4 3" xfId="10738"/>
    <cellStyle name="Vírgula 4 2 4 5" xfId="9018"/>
    <cellStyle name="Vírgula 4 2 4 6" xfId="10235"/>
    <cellStyle name="Vírgula 4 2 5" xfId="2151"/>
    <cellStyle name="Vírgula 4 2 5 2" xfId="9022"/>
    <cellStyle name="Vírgula 4 2 5 3" xfId="11305"/>
    <cellStyle name="Vírgula 4 2 6" xfId="3619"/>
    <cellStyle name="Vírgula 4 2 6 2" xfId="9023"/>
    <cellStyle name="Vírgula 4 2 6 3" xfId="12773"/>
    <cellStyle name="Vírgula 4 2 7" xfId="1577"/>
    <cellStyle name="Vírgula 4 2 7 2" xfId="9024"/>
    <cellStyle name="Vírgula 4 2 7 3" xfId="10731"/>
    <cellStyle name="Vírgula 4 2 8" xfId="8993"/>
    <cellStyle name="Vírgula 4 2 9" xfId="10228"/>
    <cellStyle name="Vírgula 4 3" xfId="1082"/>
    <cellStyle name="Vírgula 4 3 2" xfId="9025"/>
    <cellStyle name="Vírgula 4 4" xfId="1083"/>
    <cellStyle name="Vírgula 4 4 2" xfId="9026"/>
    <cellStyle name="Vírgula 4 5" xfId="1576"/>
    <cellStyle name="Vírgula 4 5 2" xfId="9027"/>
    <cellStyle name="Vírgula 4 6" xfId="8992"/>
    <cellStyle name="Vírgula 5" xfId="211"/>
    <cellStyle name="Vírgula 5 2" xfId="1084"/>
    <cellStyle name="Vírgula 5 2 2" xfId="1707"/>
    <cellStyle name="Vírgula 5 2 2 2" xfId="9030"/>
    <cellStyle name="Vírgula 5 2 3" xfId="3627"/>
    <cellStyle name="Vírgula 5 2 3 2" xfId="9031"/>
    <cellStyle name="Vírgula 5 2 4" xfId="9029"/>
    <cellStyle name="Vírgula 5 3" xfId="1085"/>
    <cellStyle name="Vírgula 5 3 2" xfId="9032"/>
    <cellStyle name="Vírgula 5 4" xfId="1086"/>
    <cellStyle name="Vírgula 5 4 2" xfId="9033"/>
    <cellStyle name="Vírgula 5 5" xfId="9028"/>
    <cellStyle name="Vírgula 6" xfId="212"/>
    <cellStyle name="Vírgula 6 10" xfId="5053"/>
    <cellStyle name="Vírgula 6 10 2" xfId="9035"/>
    <cellStyle name="Vírgula 6 10 3" xfId="14207"/>
    <cellStyle name="Vírgula 6 11" xfId="9034"/>
    <cellStyle name="Vírgula 6 12" xfId="9370"/>
    <cellStyle name="Vírgula 6 2" xfId="1087"/>
    <cellStyle name="Vírgula 6 2 2" xfId="1088"/>
    <cellStyle name="Vírgula 6 2 2 2" xfId="1089"/>
    <cellStyle name="Vírgula 6 2 2 2 2" xfId="2162"/>
    <cellStyle name="Vírgula 6 2 2 2 2 2" xfId="9039"/>
    <cellStyle name="Vírgula 6 2 2 2 2 3" xfId="11316"/>
    <cellStyle name="Vírgula 6 2 2 2 3" xfId="3631"/>
    <cellStyle name="Vírgula 6 2 2 2 3 2" xfId="9040"/>
    <cellStyle name="Vírgula 6 2 2 2 3 3" xfId="12785"/>
    <cellStyle name="Vírgula 6 2 2 2 4" xfId="1588"/>
    <cellStyle name="Vírgula 6 2 2 2 4 2" xfId="9041"/>
    <cellStyle name="Vírgula 6 2 2 2 4 3" xfId="10742"/>
    <cellStyle name="Vírgula 6 2 2 2 5" xfId="9038"/>
    <cellStyle name="Vírgula 6 2 2 2 6" xfId="10243"/>
    <cellStyle name="Vírgula 6 2 2 3" xfId="2161"/>
    <cellStyle name="Vírgula 6 2 2 3 2" xfId="9042"/>
    <cellStyle name="Vírgula 6 2 2 3 3" xfId="11315"/>
    <cellStyle name="Vírgula 6 2 2 4" xfId="3630"/>
    <cellStyle name="Vírgula 6 2 2 4 2" xfId="9043"/>
    <cellStyle name="Vírgula 6 2 2 4 3" xfId="12784"/>
    <cellStyle name="Vírgula 6 2 2 5" xfId="1587"/>
    <cellStyle name="Vírgula 6 2 2 5 2" xfId="9044"/>
    <cellStyle name="Vírgula 6 2 2 5 3" xfId="10741"/>
    <cellStyle name="Vírgula 6 2 2 6" xfId="9037"/>
    <cellStyle name="Vírgula 6 2 2 7" xfId="10242"/>
    <cellStyle name="Vírgula 6 2 3" xfId="1090"/>
    <cellStyle name="Vírgula 6 2 3 2" xfId="2163"/>
    <cellStyle name="Vírgula 6 2 3 2 2" xfId="9046"/>
    <cellStyle name="Vírgula 6 2 3 2 3" xfId="11317"/>
    <cellStyle name="Vírgula 6 2 3 3" xfId="3632"/>
    <cellStyle name="Vírgula 6 2 3 3 2" xfId="9047"/>
    <cellStyle name="Vírgula 6 2 3 3 3" xfId="12786"/>
    <cellStyle name="Vírgula 6 2 3 4" xfId="1589"/>
    <cellStyle name="Vírgula 6 2 3 4 2" xfId="9048"/>
    <cellStyle name="Vírgula 6 2 3 4 3" xfId="10743"/>
    <cellStyle name="Vírgula 6 2 3 5" xfId="9045"/>
    <cellStyle name="Vírgula 6 2 3 6" xfId="10244"/>
    <cellStyle name="Vírgula 6 2 4" xfId="1091"/>
    <cellStyle name="Vírgula 6 2 4 2" xfId="9049"/>
    <cellStyle name="Vírgula 6 2 5" xfId="2160"/>
    <cellStyle name="Vírgula 6 2 5 2" xfId="9050"/>
    <cellStyle name="Vírgula 6 2 5 3" xfId="11314"/>
    <cellStyle name="Vírgula 6 2 6" xfId="3629"/>
    <cellStyle name="Vírgula 6 2 6 2" xfId="9051"/>
    <cellStyle name="Vírgula 6 2 6 3" xfId="12783"/>
    <cellStyle name="Vírgula 6 2 7" xfId="1586"/>
    <cellStyle name="Vírgula 6 2 7 2" xfId="9052"/>
    <cellStyle name="Vírgula 6 2 7 3" xfId="10740"/>
    <cellStyle name="Vírgula 6 2 8" xfId="9036"/>
    <cellStyle name="Vírgula 6 2 9" xfId="10241"/>
    <cellStyle name="Vírgula 6 3" xfId="1092"/>
    <cellStyle name="Vírgula 6 3 2" xfId="9053"/>
    <cellStyle name="Vírgula 6 3 3" xfId="9158"/>
    <cellStyle name="Vírgula 6 4" xfId="1093"/>
    <cellStyle name="Vírgula 6 4 2" xfId="1094"/>
    <cellStyle name="Vírgula 6 4 2 2" xfId="2165"/>
    <cellStyle name="Vírgula 6 4 2 2 2" xfId="9056"/>
    <cellStyle name="Vírgula 6 4 2 2 3" xfId="11319"/>
    <cellStyle name="Vírgula 6 4 2 3" xfId="3634"/>
    <cellStyle name="Vírgula 6 4 2 3 2" xfId="9057"/>
    <cellStyle name="Vírgula 6 4 2 3 3" xfId="12788"/>
    <cellStyle name="Vírgula 6 4 2 4" xfId="1591"/>
    <cellStyle name="Vírgula 6 4 2 4 2" xfId="9058"/>
    <cellStyle name="Vírgula 6 4 2 4 3" xfId="10745"/>
    <cellStyle name="Vírgula 6 4 2 5" xfId="9055"/>
    <cellStyle name="Vírgula 6 4 2 6" xfId="10248"/>
    <cellStyle name="Vírgula 6 4 3" xfId="2164"/>
    <cellStyle name="Vírgula 6 4 3 2" xfId="9059"/>
    <cellStyle name="Vírgula 6 4 3 3" xfId="11318"/>
    <cellStyle name="Vírgula 6 4 4" xfId="3633"/>
    <cellStyle name="Vírgula 6 4 4 2" xfId="9060"/>
    <cellStyle name="Vírgula 6 4 4 3" xfId="12787"/>
    <cellStyle name="Vírgula 6 4 5" xfId="1590"/>
    <cellStyle name="Vírgula 6 4 5 2" xfId="9061"/>
    <cellStyle name="Vírgula 6 4 5 3" xfId="10744"/>
    <cellStyle name="Vírgula 6 4 6" xfId="9054"/>
    <cellStyle name="Vírgula 6 4 7" xfId="10247"/>
    <cellStyle name="Vírgula 6 5" xfId="1095"/>
    <cellStyle name="Vírgula 6 5 2" xfId="2166"/>
    <cellStyle name="Vírgula 6 5 2 2" xfId="9063"/>
    <cellStyle name="Vírgula 6 5 2 3" xfId="11320"/>
    <cellStyle name="Vírgula 6 5 3" xfId="3635"/>
    <cellStyle name="Vírgula 6 5 3 2" xfId="9064"/>
    <cellStyle name="Vírgula 6 5 3 3" xfId="12789"/>
    <cellStyle name="Vírgula 6 5 4" xfId="1592"/>
    <cellStyle name="Vírgula 6 5 4 2" xfId="9065"/>
    <cellStyle name="Vírgula 6 5 4 3" xfId="10746"/>
    <cellStyle name="Vírgula 6 5 5" xfId="9062"/>
    <cellStyle name="Vírgula 6 5 6" xfId="10249"/>
    <cellStyle name="Vírgula 6 6" xfId="1096"/>
    <cellStyle name="Vírgula 6 6 2" xfId="9066"/>
    <cellStyle name="Vírgula 6 7" xfId="2159"/>
    <cellStyle name="Vírgula 6 7 2" xfId="9067"/>
    <cellStyle name="Vírgula 6 7 3" xfId="11313"/>
    <cellStyle name="Vírgula 6 8" xfId="3628"/>
    <cellStyle name="Vírgula 6 8 2" xfId="9068"/>
    <cellStyle name="Vírgula 6 8 3" xfId="12782"/>
    <cellStyle name="Vírgula 6 9" xfId="1585"/>
    <cellStyle name="Vírgula 6 9 2" xfId="9069"/>
    <cellStyle name="Vírgula 6 9 3" xfId="10739"/>
    <cellStyle name="Vírgula 7" xfId="1097"/>
    <cellStyle name="Vírgula 7 2" xfId="1098"/>
    <cellStyle name="Vírgula 7 2 2" xfId="9071"/>
    <cellStyle name="Vírgula 7 3" xfId="9070"/>
    <cellStyle name="Vírgula 8" xfId="1099"/>
    <cellStyle name="Vírgula 8 10" xfId="10253"/>
    <cellStyle name="Vírgula 8 2" xfId="1100"/>
    <cellStyle name="Vírgula 8 2 2" xfId="1101"/>
    <cellStyle name="Vírgula 8 2 2 2" xfId="9074"/>
    <cellStyle name="Vírgula 8 2 3" xfId="9073"/>
    <cellStyle name="Vírgula 8 3" xfId="1102"/>
    <cellStyle name="Vírgula 8 3 2" xfId="1103"/>
    <cellStyle name="Vírgula 8 3 2 2" xfId="2169"/>
    <cellStyle name="Vírgula 8 3 2 2 2" xfId="9077"/>
    <cellStyle name="Vírgula 8 3 2 2 3" xfId="11323"/>
    <cellStyle name="Vírgula 8 3 2 3" xfId="3638"/>
    <cellStyle name="Vírgula 8 3 2 3 2" xfId="9078"/>
    <cellStyle name="Vírgula 8 3 2 3 3" xfId="12792"/>
    <cellStyle name="Vírgula 8 3 2 4" xfId="1595"/>
    <cellStyle name="Vírgula 8 3 2 4 2" xfId="9079"/>
    <cellStyle name="Vírgula 8 3 2 4 3" xfId="10749"/>
    <cellStyle name="Vírgula 8 3 2 5" xfId="9076"/>
    <cellStyle name="Vírgula 8 3 2 6" xfId="10257"/>
    <cellStyle name="Vírgula 8 3 3" xfId="2168"/>
    <cellStyle name="Vírgula 8 3 3 2" xfId="9080"/>
    <cellStyle name="Vírgula 8 3 3 3" xfId="11322"/>
    <cellStyle name="Vírgula 8 3 4" xfId="3637"/>
    <cellStyle name="Vírgula 8 3 4 2" xfId="9081"/>
    <cellStyle name="Vírgula 8 3 4 3" xfId="12791"/>
    <cellStyle name="Vírgula 8 3 5" xfId="1594"/>
    <cellStyle name="Vírgula 8 3 5 2" xfId="9082"/>
    <cellStyle name="Vírgula 8 3 5 3" xfId="10748"/>
    <cellStyle name="Vírgula 8 3 6" xfId="9075"/>
    <cellStyle name="Vírgula 8 3 7" xfId="10256"/>
    <cellStyle name="Vírgula 8 4" xfId="1104"/>
    <cellStyle name="Vírgula 8 4 2" xfId="2170"/>
    <cellStyle name="Vírgula 8 4 2 2" xfId="9084"/>
    <cellStyle name="Vírgula 8 4 2 3" xfId="11324"/>
    <cellStyle name="Vírgula 8 4 3" xfId="3639"/>
    <cellStyle name="Vírgula 8 4 3 2" xfId="9085"/>
    <cellStyle name="Vírgula 8 4 3 3" xfId="12793"/>
    <cellStyle name="Vírgula 8 4 4" xfId="1596"/>
    <cellStyle name="Vírgula 8 4 4 2" xfId="9086"/>
    <cellStyle name="Vírgula 8 4 4 3" xfId="10750"/>
    <cellStyle name="Vírgula 8 4 5" xfId="9083"/>
    <cellStyle name="Vírgula 8 4 6" xfId="10258"/>
    <cellStyle name="Vírgula 8 5" xfId="1105"/>
    <cellStyle name="Vírgula 8 5 2" xfId="9087"/>
    <cellStyle name="Vírgula 8 6" xfId="2167"/>
    <cellStyle name="Vírgula 8 6 2" xfId="9088"/>
    <cellStyle name="Vírgula 8 6 3" xfId="11321"/>
    <cellStyle name="Vírgula 8 7" xfId="3636"/>
    <cellStyle name="Vírgula 8 7 2" xfId="9089"/>
    <cellStyle name="Vírgula 8 7 3" xfId="12790"/>
    <cellStyle name="Vírgula 8 8" xfId="1593"/>
    <cellStyle name="Vírgula 8 8 2" xfId="9090"/>
    <cellStyle name="Vírgula 8 8 3" xfId="10747"/>
    <cellStyle name="Vírgula 8 9" xfId="9072"/>
    <cellStyle name="Vírgula 9" xfId="1106"/>
    <cellStyle name="Vírgula 9 10" xfId="10260"/>
    <cellStyle name="Vírgula 9 2" xfId="1107"/>
    <cellStyle name="Vírgula 9 2 2" xfId="9092"/>
    <cellStyle name="Vírgula 9 3" xfId="1108"/>
    <cellStyle name="Vírgula 9 3 2" xfId="1109"/>
    <cellStyle name="Vírgula 9 3 2 2" xfId="2173"/>
    <cellStyle name="Vírgula 9 3 2 2 2" xfId="9095"/>
    <cellStyle name="Vírgula 9 3 2 2 3" xfId="11327"/>
    <cellStyle name="Vírgula 9 3 2 3" xfId="3642"/>
    <cellStyle name="Vírgula 9 3 2 3 2" xfId="9096"/>
    <cellStyle name="Vírgula 9 3 2 3 3" xfId="12796"/>
    <cellStyle name="Vírgula 9 3 2 4" xfId="1599"/>
    <cellStyle name="Vírgula 9 3 2 4 2" xfId="9097"/>
    <cellStyle name="Vírgula 9 3 2 4 3" xfId="10753"/>
    <cellStyle name="Vírgula 9 3 2 5" xfId="9094"/>
    <cellStyle name="Vírgula 9 3 2 6" xfId="10263"/>
    <cellStyle name="Vírgula 9 3 3" xfId="2172"/>
    <cellStyle name="Vírgula 9 3 3 2" xfId="9098"/>
    <cellStyle name="Vírgula 9 3 3 3" xfId="11326"/>
    <cellStyle name="Vírgula 9 3 4" xfId="3641"/>
    <cellStyle name="Vírgula 9 3 4 2" xfId="9099"/>
    <cellStyle name="Vírgula 9 3 4 3" xfId="12795"/>
    <cellStyle name="Vírgula 9 3 5" xfId="1598"/>
    <cellStyle name="Vírgula 9 3 5 2" xfId="9100"/>
    <cellStyle name="Vírgula 9 3 5 3" xfId="10752"/>
    <cellStyle name="Vírgula 9 3 6" xfId="9093"/>
    <cellStyle name="Vírgula 9 3 7" xfId="10262"/>
    <cellStyle name="Vírgula 9 4" xfId="1110"/>
    <cellStyle name="Vírgula 9 4 2" xfId="2174"/>
    <cellStyle name="Vírgula 9 4 2 2" xfId="9102"/>
    <cellStyle name="Vírgula 9 4 2 3" xfId="11328"/>
    <cellStyle name="Vírgula 9 4 3" xfId="3643"/>
    <cellStyle name="Vírgula 9 4 3 2" xfId="9103"/>
    <cellStyle name="Vírgula 9 4 3 3" xfId="12797"/>
    <cellStyle name="Vírgula 9 4 4" xfId="1600"/>
    <cellStyle name="Vírgula 9 4 4 2" xfId="9104"/>
    <cellStyle name="Vírgula 9 4 4 3" xfId="10754"/>
    <cellStyle name="Vírgula 9 4 5" xfId="9101"/>
    <cellStyle name="Vírgula 9 4 6" xfId="10264"/>
    <cellStyle name="Vírgula 9 5" xfId="1111"/>
    <cellStyle name="Vírgula 9 5 2" xfId="9105"/>
    <cellStyle name="Vírgula 9 6" xfId="2171"/>
    <cellStyle name="Vírgula 9 6 2" xfId="9106"/>
    <cellStyle name="Vírgula 9 6 3" xfId="11325"/>
    <cellStyle name="Vírgula 9 7" xfId="3640"/>
    <cellStyle name="Vírgula 9 7 2" xfId="9107"/>
    <cellStyle name="Vírgula 9 7 3" xfId="12794"/>
    <cellStyle name="Vírgula 9 8" xfId="1597"/>
    <cellStyle name="Vírgula 9 8 2" xfId="9108"/>
    <cellStyle name="Vírgula 9 8 3" xfId="10751"/>
    <cellStyle name="Vírgula 9 9" xfId="9091"/>
  </cellStyles>
  <dxfs count="10">
    <dxf>
      <numFmt numFmtId="4" formatCode="#,##0.00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numFmt numFmtId="14" formatCode="0.0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4" tint="0.59999389629810485"/>
        </patternFill>
      </fill>
    </dxf>
  </dxfs>
  <tableStyles count="0" defaultTableStyle="TableStyleMedium2" defaultPivotStyle="PivotStyleLight16"/>
  <colors>
    <mruColors>
      <color rgb="FFFFFFCC"/>
      <color rgb="FFFFFF99"/>
      <color rgb="FFDA42C8"/>
      <color rgb="FFBE0602"/>
      <color rgb="FFFDBAA5"/>
      <color rgb="FF7A5D00"/>
      <color rgb="FFAC8300"/>
      <color rgb="FFDA42C4"/>
      <color rgb="FF006600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88085243416236"/>
          <c:y val="0.10151722762595852"/>
          <c:w val="0.33019216555801922"/>
          <c:h val="0.81710105166895286"/>
        </c:manualLayout>
      </c:layout>
      <c:pieChart>
        <c:varyColors val="1"/>
        <c:ser>
          <c:idx val="0"/>
          <c:order val="0"/>
          <c:explosion val="1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C5-4176-AF76-24547EB853B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C5-4176-AF76-24547EB853B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C5-4176-AF76-24547EB853B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C5-4176-AF76-24547EB853B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C5-4176-AF76-24547EB853B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DC5-4176-AF76-24547EB853B4}"/>
              </c:ext>
            </c:extLst>
          </c:dPt>
          <c:dLbls>
            <c:dLbl>
              <c:idx val="0"/>
              <c:layout>
                <c:manualLayout>
                  <c:x val="8.227446569178852E-2"/>
                  <c:y val="2.3929245686394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5-4176-AF76-24547EB853B4}"/>
                </c:ext>
              </c:extLst>
            </c:dLbl>
            <c:dLbl>
              <c:idx val="1"/>
              <c:layout>
                <c:manualLayout>
                  <c:x val="-2.8582302212223427E-2"/>
                  <c:y val="2.84247363816365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31416666666666665"/>
                      <c:h val="0.150188134377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DC5-4176-AF76-24547EB853B4}"/>
                </c:ext>
              </c:extLst>
            </c:dLbl>
            <c:dLbl>
              <c:idx val="2"/>
              <c:layout>
                <c:manualLayout>
                  <c:x val="-5.8864829396325459E-2"/>
                  <c:y val="0.241451397522678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5-4176-AF76-24547EB853B4}"/>
                </c:ext>
              </c:extLst>
            </c:dLbl>
            <c:dLbl>
              <c:idx val="3"/>
              <c:layout>
                <c:manualLayout>
                  <c:x val="-0.17640026246719159"/>
                  <c:y val="0.242488767851387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44604316546762"/>
                      <c:h val="0.150188134377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DC5-4176-AF76-24547EB853B4}"/>
                </c:ext>
              </c:extLst>
            </c:dLbl>
            <c:dLbl>
              <c:idx val="4"/>
              <c:layout>
                <c:manualLayout>
                  <c:x val="-0.199729002624672"/>
                  <c:y val="-4.3371552240180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342925659472424"/>
                      <c:h val="0.15018813437793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DC5-4176-AF76-24547EB853B4}"/>
                </c:ext>
              </c:extLst>
            </c:dLbl>
            <c:dLbl>
              <c:idx val="5"/>
              <c:layout>
                <c:manualLayout>
                  <c:x val="0.16065063742032254"/>
                  <c:y val="-8.126944658233511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37189295088113983"/>
                      <c:h val="0.196073517126148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DC5-4176-AF76-24547EB853B4}"/>
                </c:ext>
              </c:extLst>
            </c:dLbl>
            <c:dLbl>
              <c:idx val="6"/>
              <c:layout>
                <c:manualLayout>
                  <c:x val="-0.13737072948526063"/>
                  <c:y val="-1.64147244752301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5-4176-AF76-24547EB853B4}"/>
                </c:ext>
              </c:extLst>
            </c:dLbl>
            <c:dLbl>
              <c:idx val="7"/>
              <c:layout>
                <c:manualLayout>
                  <c:x val="-0.12404780807357758"/>
                  <c:y val="4.1128411580131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5-4176-AF76-24547EB853B4}"/>
                </c:ext>
              </c:extLst>
            </c:dLbl>
            <c:dLbl>
              <c:idx val="8"/>
              <c:layout>
                <c:manualLayout>
                  <c:x val="-9.8032754170191541E-2"/>
                  <c:y val="-1.4010419750162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5-4176-AF76-24547EB853B4}"/>
                </c:ext>
              </c:extLst>
            </c:dLbl>
            <c:dLbl>
              <c:idx val="9"/>
              <c:layout>
                <c:manualLayout>
                  <c:x val="-9.7466519164443294E-2"/>
                  <c:y val="-4.3341621770962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5-4176-AF76-24547EB853B4}"/>
                </c:ext>
              </c:extLst>
            </c:dLbl>
            <c:dLbl>
              <c:idx val="10"/>
              <c:layout>
                <c:manualLayout>
                  <c:x val="-0.14450610615821782"/>
                  <c:y val="-2.07977292312145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14591874362812"/>
                      <c:h val="0.115434583834915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DC5-4176-AF76-24547EB853B4}"/>
                </c:ext>
              </c:extLst>
            </c:dLbl>
            <c:dLbl>
              <c:idx val="11"/>
              <c:layout>
                <c:manualLayout>
                  <c:x val="7.6638944925272734E-2"/>
                  <c:y val="-3.0236352034943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C5-4176-AF76-24547EB853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'(1)_Resumo_Exec'!$A$14:$A$19</c:f>
              <c:strCache>
                <c:ptCount val="6"/>
                <c:pt idx="0">
                  <c:v>Custo com Pessoal</c:v>
                </c:pt>
                <c:pt idx="1">
                  <c:v>Custo com Benefício Social e EPI</c:v>
                </c:pt>
                <c:pt idx="2">
                  <c:v>Custo com Despesas Gerais</c:v>
                </c:pt>
                <c:pt idx="3">
                  <c:v>Despesas com Veículos</c:v>
                </c:pt>
                <c:pt idx="4">
                  <c:v>Despesa com Depreciação</c:v>
                </c:pt>
                <c:pt idx="5">
                  <c:v>Despesa com Remuneração de Capital</c:v>
                </c:pt>
              </c:strCache>
            </c:strRef>
          </c:cat>
          <c:val>
            <c:numRef>
              <c:f>'(1)_Resumo_Exec'!$C$14:$C$19</c:f>
              <c:numCache>
                <c:formatCode>_("R$"* #,##0.00_);_("R$"* \(#,##0.00\);_("R$"*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DC5-4176-AF76-24547EB853B4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7432018213189759E-4"/>
          <c:y val="0.13502410525044203"/>
          <c:w val="0.60565295800253005"/>
          <c:h val="0.8471066012145971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52C-4056-A327-5270545280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2C-4056-A327-5270545280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52C-4056-A327-5270545280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2C-4056-A327-5270545280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52C-4056-A327-52705452809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2C-4056-A327-527054528094}"/>
              </c:ext>
            </c:extLst>
          </c:dPt>
          <c:dLbls>
            <c:dLbl>
              <c:idx val="0"/>
              <c:layout>
                <c:manualLayout>
                  <c:x val="2.7931395544323882E-2"/>
                  <c:y val="-3.347280334728033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C-4056-A327-527054528094}"/>
                </c:ext>
              </c:extLst>
            </c:dLbl>
            <c:dLbl>
              <c:idx val="1"/>
              <c:layout>
                <c:manualLayout>
                  <c:x val="2.0327658294011473E-2"/>
                  <c:y val="5.5788005578800556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C-4056-A327-527054528094}"/>
                </c:ext>
              </c:extLst>
            </c:dLbl>
            <c:dLbl>
              <c:idx val="2"/>
              <c:layout>
                <c:manualLayout>
                  <c:x val="-2.8202118637899353E-2"/>
                  <c:y val="-1.67364016736401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C-4056-A327-527054528094}"/>
                </c:ext>
              </c:extLst>
            </c:dLbl>
            <c:dLbl>
              <c:idx val="3"/>
              <c:layout>
                <c:manualLayout>
                  <c:x val="-1.0967490581405304E-2"/>
                  <c:y val="-5.020920502092050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C-4056-A327-527054528094}"/>
                </c:ext>
              </c:extLst>
            </c:dLbl>
            <c:dLbl>
              <c:idx val="4"/>
              <c:layout>
                <c:manualLayout>
                  <c:x val="2.9768903006671513E-2"/>
                  <c:y val="-6.694560669456066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C-4056-A327-527054528094}"/>
                </c:ext>
              </c:extLst>
            </c:dLbl>
            <c:dLbl>
              <c:idx val="5"/>
              <c:layout>
                <c:manualLayout>
                  <c:x val="5.0137099800709961E-2"/>
                  <c:y val="-5.57880055788005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C-4056-A327-5270545280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'(13)_Orçam.'!$B$42:$B$47</c:f>
              <c:strCache>
                <c:ptCount val="6"/>
                <c:pt idx="0">
                  <c:v>Participação da Despesa com Pessoal</c:v>
                </c:pt>
                <c:pt idx="1">
                  <c:v>Participação da Despesa com Benefício Social, Uniforme e EPI</c:v>
                </c:pt>
                <c:pt idx="2">
                  <c:v>Participação das Outras Despesas</c:v>
                </c:pt>
                <c:pt idx="3">
                  <c:v>Participação da Despesa com Veículos</c:v>
                </c:pt>
                <c:pt idx="4">
                  <c:v>Participação da Despesa com Depreciação de Capital</c:v>
                </c:pt>
                <c:pt idx="5">
                  <c:v>Participação da Despesa com Remuneração de Capital</c:v>
                </c:pt>
              </c:strCache>
            </c:strRef>
          </c:cat>
          <c:val>
            <c:numRef>
              <c:f>'(13)_Orçam.'!$I$42:$I$47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2C-4056-A327-52705452809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65457191379873159"/>
          <c:y val="4.2527152725156218E-2"/>
          <c:w val="0.33602737998863524"/>
          <c:h val="0.9428392580634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pt-BR"/>
              <a:t>Fluxo de Caixa Projetado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1"/>
          <c:val>
            <c:numRef>
              <c:f>'(14)_Fluxo_Caixa'!$E$103:$X$103</c:f>
              <c:numCache>
                <c:formatCode>"R$ "#,##0.00_);[Red]"(R$ "#,##0.00\)</c:formatCode>
                <c:ptCount val="20"/>
                <c:pt idx="0">
                  <c:v>70431.42301970179</c:v>
                </c:pt>
                <c:pt idx="1">
                  <c:v>141364.13730644772</c:v>
                </c:pt>
                <c:pt idx="2">
                  <c:v>212798.1428602378</c:v>
                </c:pt>
                <c:pt idx="3">
                  <c:v>284482.79404754995</c:v>
                </c:pt>
                <c:pt idx="4">
                  <c:v>356418.09086838417</c:v>
                </c:pt>
                <c:pt idx="5">
                  <c:v>428604.03332274046</c:v>
                </c:pt>
                <c:pt idx="6">
                  <c:v>501040.62141061877</c:v>
                </c:pt>
                <c:pt idx="7">
                  <c:v>573727.85513201915</c:v>
                </c:pt>
                <c:pt idx="8">
                  <c:v>646665.7344869416</c:v>
                </c:pt>
                <c:pt idx="9">
                  <c:v>719854.25947538612</c:v>
                </c:pt>
                <c:pt idx="10">
                  <c:v>793042.78446383064</c:v>
                </c:pt>
                <c:pt idx="11">
                  <c:v>866231.30945227516</c:v>
                </c:pt>
                <c:pt idx="12">
                  <c:v>939419.83444071969</c:v>
                </c:pt>
                <c:pt idx="13">
                  <c:v>1012608.3594291642</c:v>
                </c:pt>
                <c:pt idx="14">
                  <c:v>1085796.8844176088</c:v>
                </c:pt>
                <c:pt idx="15">
                  <c:v>1158985.4094060534</c:v>
                </c:pt>
                <c:pt idx="16">
                  <c:v>1232173.9343944979</c:v>
                </c:pt>
                <c:pt idx="17">
                  <c:v>1305362.4593829424</c:v>
                </c:pt>
                <c:pt idx="18">
                  <c:v>1378550.9843713869</c:v>
                </c:pt>
                <c:pt idx="19">
                  <c:v>1451739.5093598315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D8-43AB-9DFD-79C0E49DD1A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2347648"/>
        <c:axId val="182349184"/>
      </c:barChart>
      <c:catAx>
        <c:axId val="1823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1"/>
            </a:pPr>
            <a:endParaRPr lang="pt-BR"/>
          </a:p>
        </c:txPr>
        <c:crossAx val="182349184"/>
        <c:crosses val="autoZero"/>
        <c:auto val="1"/>
        <c:lblAlgn val="ctr"/>
        <c:lblOffset val="100"/>
        <c:noMultiLvlLbl val="0"/>
      </c:catAx>
      <c:valAx>
        <c:axId val="18234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R$ &quot;#,##0.00_);[Red]&quot;(R$ 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i="1"/>
            </a:pPr>
            <a:endParaRPr lang="pt-BR"/>
          </a:p>
        </c:txPr>
        <c:crossAx val="182347648"/>
        <c:crosses val="autoZero"/>
        <c:crossBetween val="between"/>
      </c:valAx>
      <c:spPr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467500</xdr:colOff>
      <xdr:row>5</xdr:row>
      <xdr:rowOff>47625</xdr:rowOff>
    </xdr:from>
    <xdr:to>
      <xdr:col>3</xdr:col>
      <xdr:colOff>491374</xdr:colOff>
      <xdr:row>17</xdr:row>
      <xdr:rowOff>126159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F04D8C6A-6067-09D2-3BEF-FCA82CCC7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75" y="904875"/>
          <a:ext cx="1909824" cy="21359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53340</xdr:rowOff>
    </xdr:from>
    <xdr:to>
      <xdr:col>3</xdr:col>
      <xdr:colOff>0</xdr:colOff>
      <xdr:row>39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E20F04D-3756-4B2A-9BE8-826B0E795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2209799</xdr:colOff>
      <xdr:row>14</xdr:row>
      <xdr:rowOff>90487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="" xmlns:a16="http://schemas.microsoft.com/office/drawing/2014/main" id="{F58CC67D-F4DA-449F-ACE8-848B5598163E}"/>
                </a:ext>
              </a:extLst>
            </xdr:cNvPr>
            <xdr:cNvSpPr txBox="1"/>
          </xdr:nvSpPr>
          <xdr:spPr>
            <a:xfrm>
              <a:off x="217931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(</m:t>
                  </m:r>
                  <m:d>
                    <m:dPr>
                      <m:ctrlP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</m:ctrlPr>
                    </m:dPr>
                    <m:e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𝟏</m:t>
                      </m:r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÷</m:t>
                      </m:r>
                      <m:r>
                        <a:rPr lang="pt-BR" sz="800" b="1" i="1">
                          <a:solidFill>
                            <a:sysClr val="windowText" lastClr="000000"/>
                          </a:solidFill>
                          <a:latin typeface="Cambria Math"/>
                        </a:rPr>
                        <m:t>𝟑</m:t>
                      </m:r>
                    </m:e>
                  </m:d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×(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÷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𝟏𝟐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)×</m:t>
                  </m:r>
                  <m:r>
                    <a:rPr lang="pt-BR" sz="800" b="1" i="1">
                      <a:solidFill>
                        <a:sysClr val="windowText" lastClr="000000"/>
                      </a:solidFill>
                      <a:latin typeface="Cambria Math"/>
                    </a:rPr>
                    <m:t>𝟏𝟎𝟎</m:t>
                  </m:r>
                </m:oMath>
              </a14:m>
              <a:r>
                <a:rPr lang="pt-BR" sz="800" b="1">
                  <a:solidFill>
                    <a:sysClr val="windowText" lastClr="000000"/>
                  </a:solidFill>
                  <a:latin typeface="+mn-lt"/>
                </a:rPr>
                <a:t>)</a:t>
              </a: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F58CC67D-F4DA-449F-ACE8-848B5598163E}"/>
                </a:ext>
              </a:extLst>
            </xdr:cNvPr>
            <xdr:cNvSpPr txBox="1"/>
          </xdr:nvSpPr>
          <xdr:spPr>
            <a:xfrm>
              <a:off x="2179319" y="276510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ctr"/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𝟏÷𝟑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×(𝟏÷𝟏𝟐)×𝟏𝟎𝟎</a:t>
              </a:r>
              <a:r>
                <a:rPr lang="pt-BR" sz="800" b="1">
                  <a:solidFill>
                    <a:sysClr val="windowText" lastClr="000000"/>
                  </a:solidFill>
                  <a:latin typeface="+mn-lt"/>
                </a:rPr>
                <a:t>)</a:t>
              </a:r>
            </a:p>
          </xdr:txBody>
        </xdr:sp>
      </mc:Fallback>
    </mc:AlternateContent>
    <xdr:clientData/>
  </xdr:oneCellAnchor>
  <xdr:oneCellAnchor>
    <xdr:from>
      <xdr:col>0</xdr:col>
      <xdr:colOff>2228849</xdr:colOff>
      <xdr:row>15</xdr:row>
      <xdr:rowOff>204787</xdr:rowOff>
    </xdr:from>
    <xdr:ext cx="1905001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="" xmlns:a16="http://schemas.microsoft.com/office/drawing/2014/main" id="{8EC8F0D3-1F4C-4797-81F9-CE27D9272A39}"/>
                </a:ext>
              </a:extLst>
            </xdr:cNvPr>
            <xdr:cNvSpPr txBox="1"/>
          </xdr:nvSpPr>
          <xdr:spPr>
            <a:xfrm>
              <a:off x="218312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8EC8F0D3-1F4C-4797-81F9-CE27D9272A39}"/>
                </a:ext>
              </a:extLst>
            </xdr:cNvPr>
            <xdr:cNvSpPr txBox="1"/>
          </xdr:nvSpPr>
          <xdr:spPr>
            <a:xfrm>
              <a:off x="2183129" y="3207067"/>
              <a:ext cx="1905001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𝟏÷𝟏𝟐×𝟏𝟎𝟎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16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="" xmlns:a16="http://schemas.microsoft.com/office/drawing/2014/main" id="{2CDD6529-6B27-42FC-99BB-231106C4CE72}"/>
                </a:ext>
              </a:extLst>
            </xdr:cNvPr>
            <xdr:cNvSpPr txBox="1"/>
          </xdr:nvSpPr>
          <xdr:spPr>
            <a:xfrm>
              <a:off x="217551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𝒉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𝑯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CDD6529-6B27-42FC-99BB-231106C4CE72}"/>
                </a:ext>
              </a:extLst>
            </xdr:cNvPr>
            <xdr:cNvSpPr txBox="1"/>
          </xdr:nvSpPr>
          <xdr:spPr>
            <a:xfrm>
              <a:off x="2175511" y="364807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(𝒉×𝒑÷𝑯)×𝑹×𝑻×𝟏𝟎𝟎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1</xdr:colOff>
      <xdr:row>16</xdr:row>
      <xdr:rowOff>1504950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="" xmlns:a16="http://schemas.microsoft.com/office/drawing/2014/main" id="{A668C110-7AA3-4C99-9261-E5E526AF0CD2}"/>
                </a:ext>
              </a:extLst>
            </xdr:cNvPr>
            <xdr:cNvSpPr txBox="1"/>
          </xdr:nvSpPr>
          <xdr:spPr>
            <a:xfrm>
              <a:off x="2114551" y="485775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=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A668C110-7AA3-4C99-9261-E5E526AF0CD2}"/>
                </a:ext>
              </a:extLst>
            </xdr:cNvPr>
            <xdr:cNvSpPr txBox="1"/>
          </xdr:nvSpPr>
          <xdr:spPr>
            <a:xfrm>
              <a:off x="2114551" y="485775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𝑻𝑷=𝟏𝟎𝟎÷𝑹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17</xdr:row>
      <xdr:rowOff>85725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="" xmlns:a16="http://schemas.microsoft.com/office/drawing/2014/main" id="{36C33527-1A54-4A5E-9A79-BA0E57D75F3F}"/>
                </a:ext>
              </a:extLst>
            </xdr:cNvPr>
            <xdr:cNvSpPr txBox="1"/>
          </xdr:nvSpPr>
          <xdr:spPr>
            <a:xfrm>
              <a:off x="217551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36C33527-1A54-4A5E-9A79-BA0E57D75F3F}"/>
                </a:ext>
              </a:extLst>
            </xdr:cNvPr>
            <xdr:cNvSpPr txBox="1"/>
          </xdr:nvSpPr>
          <xdr:spPr>
            <a:xfrm>
              <a:off x="2175511" y="532828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(𝟓÷𝟑𝟔𝟓)×𝑷×𝟏𝟎𝟎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18</xdr:row>
      <xdr:rowOff>152400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="" xmlns:a16="http://schemas.microsoft.com/office/drawing/2014/main" id="{D6F5FD7D-7D8B-443F-96E9-1AA06E12714B}"/>
                </a:ext>
              </a:extLst>
            </xdr:cNvPr>
            <xdr:cNvSpPr txBox="1"/>
          </xdr:nvSpPr>
          <xdr:spPr>
            <a:xfrm>
              <a:off x="217551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𝑭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D6F5FD7D-7D8B-443F-96E9-1AA06E12714B}"/>
                </a:ext>
              </a:extLst>
            </xdr:cNvPr>
            <xdr:cNvSpPr txBox="1"/>
          </xdr:nvSpPr>
          <xdr:spPr>
            <a:xfrm>
              <a:off x="2175511" y="610362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(𝟐÷𝟑𝟔𝟓)×𝑭×𝟏𝟎𝟎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19</xdr:row>
      <xdr:rowOff>38100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="" xmlns:a16="http://schemas.microsoft.com/office/drawing/2014/main" id="{EF3F8D3E-35CE-4010-B360-D54480BAF485}"/>
                </a:ext>
              </a:extLst>
            </xdr:cNvPr>
            <xdr:cNvSpPr txBox="1"/>
          </xdr:nvSpPr>
          <xdr:spPr>
            <a:xfrm>
              <a:off x="217551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𝟑𝟔𝟓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𝑪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EF3F8D3E-35CE-4010-B360-D54480BAF485}"/>
                </a:ext>
              </a:extLst>
            </xdr:cNvPr>
            <xdr:cNvSpPr txBox="1"/>
          </xdr:nvSpPr>
          <xdr:spPr>
            <a:xfrm>
              <a:off x="2175511" y="6736080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(𝟑÷𝟑𝟔𝟓)×𝑪×𝟏𝟎𝟎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1</xdr:colOff>
      <xdr:row>20</xdr:row>
      <xdr:rowOff>28575</xdr:rowOff>
    </xdr:from>
    <xdr:ext cx="1819274" cy="33784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="" xmlns:a16="http://schemas.microsoft.com/office/drawing/2014/main" id="{AAAA4821-9D2A-4A92-A109-28A42B248D96}"/>
                </a:ext>
              </a:extLst>
            </xdr:cNvPr>
            <xdr:cNvSpPr txBox="1"/>
          </xdr:nvSpPr>
          <xdr:spPr>
            <a:xfrm>
              <a:off x="2114551" y="7105650"/>
              <a:ext cx="1819274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eqArr>
                          <m:eqArrPr>
                            <m:ctrlP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</m:ctrlPr>
                          </m:eqArrPr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𝑼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𝒖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𝑺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𝒔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𝑫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𝒅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𝑯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</m:t>
                            </m:r>
                          </m:e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(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𝑵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)×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𝒂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×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eqAr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AAAA4821-9D2A-4A92-A109-28A42B248D96}"/>
                </a:ext>
              </a:extLst>
            </xdr:cNvPr>
            <xdr:cNvSpPr txBox="1"/>
          </xdr:nvSpPr>
          <xdr:spPr>
            <a:xfrm>
              <a:off x="2114551" y="7105650"/>
              <a:ext cx="1819274" cy="3378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(█(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(𝑼×𝒖+𝑺×𝒔+𝑫×𝒅)×(𝟏÷𝑯)×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@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(𝟏÷𝑵)×𝒂×𝟏𝟎𝟎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26</xdr:row>
      <xdr:rowOff>485775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="" xmlns:a16="http://schemas.microsoft.com/office/drawing/2014/main" id="{C7E25AAB-E4C8-4CD6-B864-08F7B3B239B9}"/>
                </a:ext>
              </a:extLst>
            </xdr:cNvPr>
            <xdr:cNvSpPr txBox="1"/>
          </xdr:nvSpPr>
          <xdr:spPr>
            <a:xfrm>
              <a:off x="217551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𝒑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𝑻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𝟑𝟎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C7E25AAB-E4C8-4CD6-B864-08F7B3B239B9}"/>
                </a:ext>
              </a:extLst>
            </xdr:cNvPr>
            <xdr:cNvSpPr txBox="1"/>
          </xdr:nvSpPr>
          <xdr:spPr>
            <a:xfrm>
              <a:off x="2175511" y="115119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(𝒑×𝑹×𝑻)÷𝟑𝟎×𝟏𝟎𝟎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2190751</xdr:colOff>
      <xdr:row>27</xdr:row>
      <xdr:rowOff>295275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="" xmlns:a16="http://schemas.microsoft.com/office/drawing/2014/main" id="{70F0D2BD-B19A-4E24-AE82-BDF61DB41FD5}"/>
                </a:ext>
              </a:extLst>
            </xdr:cNvPr>
            <xdr:cNvSpPr txBox="1"/>
          </xdr:nvSpPr>
          <xdr:spPr>
            <a:xfrm>
              <a:off x="217551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𝟎𝟖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d>
                          <m:dPr>
                            <m:ctrlP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</m:ctrlPr>
                          </m:dPr>
                          <m:e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+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𝑩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÷</m:t>
                            </m:r>
                            <m:r>
                              <a:rPr lang="pt-BR" sz="800" b="1" i="1">
                                <a:solidFill>
                                  <a:sysClr val="windowText" lastClr="000000"/>
                                </a:solidFill>
                                <a:latin typeface="Cambria Math"/>
                              </a:rPr>
                              <m:t>𝟏𝟎𝟎</m:t>
                            </m:r>
                          </m:e>
                        </m:d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,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𝟓𝟎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70F0D2BD-B19A-4E24-AE82-BDF61DB41FD5}"/>
                </a:ext>
              </a:extLst>
            </xdr:cNvPr>
            <xdr:cNvSpPr txBox="1"/>
          </xdr:nvSpPr>
          <xdr:spPr>
            <a:xfrm>
              <a:off x="2175511" y="1305115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𝟎,𝟎𝟖×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𝟏+𝑩÷𝟏𝟎𝟎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×𝟎,𝟓𝟎×𝟏𝟎𝟎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0</xdr:col>
      <xdr:colOff>2181226</xdr:colOff>
      <xdr:row>28</xdr:row>
      <xdr:rowOff>142875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="" xmlns:a16="http://schemas.microsoft.com/office/drawing/2014/main" id="{C1DFEC70-AFD2-46F3-B6DF-71B9C2DF2B0F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𝑹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𝟏𝟐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1DFEC70-AFD2-46F3-B6DF-71B9C2DF2B0F}"/>
                </a:ext>
              </a:extLst>
            </xdr:cNvPr>
            <xdr:cNvSpPr txBox="1"/>
          </xdr:nvSpPr>
          <xdr:spPr>
            <a:xfrm>
              <a:off x="2181226" y="1375981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(𝑹÷𝟏𝟐)×𝟏𝟎𝟎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1</xdr:col>
      <xdr:colOff>0</xdr:colOff>
      <xdr:row>34</xdr:row>
      <xdr:rowOff>28575</xdr:rowOff>
    </xdr:from>
    <xdr:ext cx="1981200" cy="217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="" xmlns:a16="http://schemas.microsoft.com/office/drawing/2014/main" id="{152C8B03-B749-488C-9876-486AF75A1ADC}"/>
                </a:ext>
              </a:extLst>
            </xdr:cNvPr>
            <xdr:cNvSpPr txBox="1"/>
          </xdr:nvSpPr>
          <xdr:spPr>
            <a:xfrm>
              <a:off x="21793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</m:ctrlPr>
                      </m:dPr>
                      <m:e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𝑨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)×(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𝑩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÷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)×</m:t>
                        </m:r>
                        <m:r>
                          <a:rPr lang="pt-BR" sz="800" b="1" i="1">
                            <a:solidFill>
                              <a:sysClr val="windowText" lastClr="000000"/>
                            </a:solidFill>
                            <a:latin typeface="Cambria Math"/>
                          </a:rPr>
                          <m:t>𝟏𝟎𝟎</m:t>
                        </m:r>
                      </m:e>
                    </m:d>
                  </m:oMath>
                </m:oMathPara>
              </a14:m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152C8B03-B749-488C-9876-486AF75A1ADC}"/>
                </a:ext>
              </a:extLst>
            </xdr:cNvPr>
            <xdr:cNvSpPr txBox="1"/>
          </xdr:nvSpPr>
          <xdr:spPr>
            <a:xfrm>
              <a:off x="2179320" y="15291435"/>
              <a:ext cx="1981200" cy="217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(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/>
                </a:rPr>
                <a:t>(𝑨÷𝟏𝟎𝟎)×(𝑩÷𝟏𝟎𝟎)×𝟏𝟎𝟎</a:t>
              </a:r>
              <a:r>
                <a:rPr lang="pt-BR" sz="8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)</a:t>
              </a:r>
              <a:endParaRPr lang="pt-BR" sz="800" b="1">
                <a:solidFill>
                  <a:sysClr val="windowText" lastClr="000000"/>
                </a:solidFill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85725</xdr:rowOff>
    </xdr:from>
    <xdr:to>
      <xdr:col>8</xdr:col>
      <xdr:colOff>628649</xdr:colOff>
      <xdr:row>61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23D9F484-C7F0-42A1-A5D3-3ACE49214E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7882</xdr:colOff>
      <xdr:row>106</xdr:row>
      <xdr:rowOff>19050</xdr:rowOff>
    </xdr:from>
    <xdr:to>
      <xdr:col>10</xdr:col>
      <xdr:colOff>904874</xdr:colOff>
      <xdr:row>114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85724</xdr:colOff>
      <xdr:row>50</xdr:row>
      <xdr:rowOff>23812</xdr:rowOff>
    </xdr:from>
    <xdr:ext cx="3552825" cy="4092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="" xmlns:a16="http://schemas.microsoft.com/office/drawing/2014/main" id="{5E02C457-97E4-4D38-BC1A-2D6E532FF55D}"/>
                </a:ext>
              </a:extLst>
            </xdr:cNvPr>
            <xdr:cNvSpPr txBox="1"/>
          </xdr:nvSpPr>
          <xdr:spPr>
            <a:xfrm>
              <a:off x="3381374" y="1301591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𝑾𝑨𝑪𝑪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r>
                      <a:rPr lang="pt-BR" sz="1100" b="1" i="1">
                        <a:latin typeface="Cambria Math"/>
                      </a:rPr>
                      <m:t>𝑬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𝑹𝒅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𝑻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×</m:t>
                    </m:r>
                    <m:f>
                      <m:fPr>
                        <m:ctrlPr>
                          <a:rPr lang="pt-BR" sz="1100" b="1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1" i="1">
                            <a:latin typeface="Cambria Math"/>
                          </a:rPr>
                          <m:t>𝑫</m:t>
                        </m:r>
                      </m:num>
                      <m:den>
                        <m:r>
                          <a:rPr lang="pt-BR" sz="1100" b="1" i="1">
                            <a:latin typeface="Cambria Math"/>
                          </a:rPr>
                          <m:t>𝑽</m:t>
                        </m:r>
                      </m:den>
                    </m:f>
                  </m:oMath>
                </m:oMathPara>
              </a14:m>
              <a:endParaRPr lang="pt-BR" sz="1100" b="1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E02C457-97E4-4D38-BC1A-2D6E532FF55D}"/>
                </a:ext>
              </a:extLst>
            </xdr:cNvPr>
            <xdr:cNvSpPr txBox="1"/>
          </xdr:nvSpPr>
          <xdr:spPr>
            <a:xfrm>
              <a:off x="3381374" y="13015912"/>
              <a:ext cx="3552825" cy="4092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𝑾𝑨𝑪𝑪=𝑹𝒆×𝑬+𝑹𝒅×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×𝑫</a:t>
              </a:r>
              <a:r>
                <a:rPr lang="pt-BR" sz="1100" b="1" i="0">
                  <a:latin typeface="Cambria Math" panose="02040503050406030204" pitchFamily="18" charset="0"/>
                </a:rPr>
                <a:t>/</a:t>
              </a:r>
              <a:r>
                <a:rPr lang="pt-BR" sz="1100" b="1" i="0">
                  <a:latin typeface="Cambria Math"/>
                </a:rPr>
                <a:t>𝑽</a:t>
              </a:r>
              <a:endParaRPr lang="pt-BR" sz="1100" b="1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533400</xdr:colOff>
      <xdr:row>36</xdr:row>
      <xdr:rowOff>119062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="" xmlns:a16="http://schemas.microsoft.com/office/drawing/2014/main" id="{E7600329-24C6-4BDA-8BC6-3B696EE4D3DD}"/>
                </a:ext>
              </a:extLst>
            </xdr:cNvPr>
            <xdr:cNvSpPr txBox="1"/>
          </xdr:nvSpPr>
          <xdr:spPr>
            <a:xfrm>
              <a:off x="3829050" y="1071086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𝑹𝒆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𝑹𝒇</m:t>
                    </m:r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𝑩𝑳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𝑹𝒎</m:t>
                        </m:r>
                        <m:r>
                          <a:rPr lang="pt-BR" sz="1100" b="1" i="1">
                            <a:latin typeface="Cambria Math"/>
                          </a:rPr>
                          <m:t>−</m:t>
                        </m:r>
                        <m:r>
                          <a:rPr lang="pt-BR" sz="1100" b="1" i="1">
                            <a:latin typeface="Cambria Math"/>
                          </a:rPr>
                          <m:t>𝑹𝒇</m:t>
                        </m:r>
                      </m:e>
                    </m:d>
                    <m:r>
                      <a:rPr lang="pt-BR" sz="1100" b="1" i="1">
                        <a:latin typeface="Cambria Math"/>
                      </a:rPr>
                      <m:t>+</m:t>
                    </m:r>
                    <m:r>
                      <a:rPr lang="pt-BR" sz="1100" b="1" i="1">
                        <a:latin typeface="Cambria Math"/>
                      </a:rPr>
                      <m:t>𝑹𝒊𝒔𝒄𝒐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r>
                      <a:rPr lang="pt-BR" sz="1100" b="1" i="1">
                        <a:latin typeface="Cambria Math"/>
                      </a:rPr>
                      <m:t>𝒑𝒂</m:t>
                    </m:r>
                    <m:r>
                      <a:rPr lang="pt-BR" sz="1100" b="1" i="1">
                        <a:latin typeface="Cambria Math"/>
                      </a:rPr>
                      <m:t>í</m:t>
                    </m:r>
                    <m:r>
                      <a:rPr lang="pt-BR" sz="1100" b="1" i="1">
                        <a:latin typeface="Cambria Math"/>
                      </a:rPr>
                      <m:t>𝒔</m:t>
                    </m:r>
                    <m:r>
                      <a:rPr lang="pt-BR" sz="1100" b="1" i="1">
                        <a:latin typeface="Cambria Math"/>
                      </a:rPr>
                      <m:t> 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𝑹𝒃</m:t>
                        </m:r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7600329-24C6-4BDA-8BC6-3B696EE4D3DD}"/>
                </a:ext>
              </a:extLst>
            </xdr:cNvPr>
            <xdr:cNvSpPr txBox="1"/>
          </xdr:nvSpPr>
          <xdr:spPr>
            <a:xfrm>
              <a:off x="3829050" y="10710862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𝑹𝒆=𝑹𝒇+𝑩𝑳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𝑹𝒎−𝑹𝒇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+𝑹𝒊𝒔𝒄𝒐 𝒑𝒂í𝒔 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𝑹𝒃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4</xdr:col>
      <xdr:colOff>504825</xdr:colOff>
      <xdr:row>32</xdr:row>
      <xdr:rowOff>114300</xdr:rowOff>
    </xdr:from>
    <xdr:ext cx="3067050" cy="264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="" xmlns:a16="http://schemas.microsoft.com/office/drawing/2014/main" id="{9119957C-14C2-4D01-8211-31EF9A39DF9A}"/>
                </a:ext>
              </a:extLst>
            </xdr:cNvPr>
            <xdr:cNvSpPr txBox="1"/>
          </xdr:nvSpPr>
          <xdr:spPr>
            <a:xfrm>
              <a:off x="3800475" y="1002030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1" i="1">
                        <a:latin typeface="Cambria Math"/>
                      </a:rPr>
                      <m:t>𝑩𝑳</m:t>
                    </m:r>
                    <m:r>
                      <a:rPr lang="pt-BR" sz="1100" b="1" i="1">
                        <a:latin typeface="Cambria Math"/>
                      </a:rPr>
                      <m:t>=</m:t>
                    </m:r>
                    <m:r>
                      <a:rPr lang="pt-BR" sz="1100" b="1" i="1">
                        <a:latin typeface="Cambria Math"/>
                      </a:rPr>
                      <m:t>𝑩𝒖</m:t>
                    </m:r>
                    <m:r>
                      <a:rPr lang="pt-BR" sz="1100" b="1" i="1">
                        <a:latin typeface="Cambria Math"/>
                      </a:rPr>
                      <m:t>×</m:t>
                    </m:r>
                    <m:d>
                      <m:dPr>
                        <m:ctrlPr>
                          <a:rPr lang="pt-BR" sz="1100" b="1" i="1">
                            <a:latin typeface="Cambria Math"/>
                          </a:rPr>
                        </m:ctrlPr>
                      </m:dPr>
                      <m:e>
                        <m:r>
                          <a:rPr lang="pt-BR" sz="1100" b="1" i="1">
                            <a:latin typeface="Cambria Math"/>
                          </a:rPr>
                          <m:t>𝟏</m:t>
                        </m:r>
                        <m:r>
                          <a:rPr lang="pt-BR" sz="1100" b="1" i="1">
                            <a:latin typeface="Cambria Math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pt-BR" sz="1100" b="1" i="1">
                                <a:latin typeface="Cambria Math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pt-BR" sz="1100" b="1" i="1">
                                    <a:latin typeface="Cambria Math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𝟏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−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𝑻</m:t>
                                </m:r>
                              </m:e>
                            </m:d>
                            <m:r>
                              <a:rPr lang="pt-BR" sz="1100" b="1" i="1">
                                <a:latin typeface="Cambria Math"/>
                              </a:rPr>
                              <m:t>×</m:t>
                            </m:r>
                            <m:d>
                              <m:dPr>
                                <m:ctrlPr>
                                  <a:rPr lang="pt-BR" sz="1100" b="1" i="1">
                                    <a:latin typeface="Cambria Math"/>
                                  </a:rPr>
                                </m:ctrlPr>
                              </m:dPr>
                              <m:e>
                                <m:r>
                                  <a:rPr lang="pt-BR" sz="1100" b="1" i="1">
                                    <a:latin typeface="Cambria Math"/>
                                  </a:rPr>
                                  <m:t>𝑫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÷</m:t>
                                </m:r>
                                <m:r>
                                  <a:rPr lang="pt-BR" sz="1100" b="1" i="1">
                                    <a:latin typeface="Cambria Math"/>
                                  </a:rPr>
                                  <m:t>𝑬</m:t>
                                </m:r>
                              </m:e>
                            </m:d>
                          </m:e>
                        </m:d>
                      </m:e>
                    </m:d>
                  </m:oMath>
                </m:oMathPara>
              </a14:m>
              <a:endParaRPr lang="pt-BR" sz="1100" b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9119957C-14C2-4D01-8211-31EF9A39DF9A}"/>
                </a:ext>
              </a:extLst>
            </xdr:cNvPr>
            <xdr:cNvSpPr txBox="1"/>
          </xdr:nvSpPr>
          <xdr:spPr>
            <a:xfrm>
              <a:off x="3800475" y="10020300"/>
              <a:ext cx="306705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100" b="1" i="0">
                  <a:latin typeface="Cambria Math"/>
                </a:rPr>
                <a:t>𝑩𝑳=𝑩𝒖×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𝟏+</a:t>
              </a:r>
              <a:r>
                <a:rPr lang="pt-BR" sz="1100" b="1" i="0">
                  <a:latin typeface="Cambria Math" panose="02040503050406030204" pitchFamily="18" charset="0"/>
                </a:rPr>
                <a:t>[(</a:t>
              </a:r>
              <a:r>
                <a:rPr lang="pt-BR" sz="1100" b="1" i="0">
                  <a:latin typeface="Cambria Math"/>
                </a:rPr>
                <a:t>𝟏−𝑻</a:t>
              </a:r>
              <a:r>
                <a:rPr lang="pt-BR" sz="1100" b="1" i="0">
                  <a:latin typeface="Cambria Math" panose="02040503050406030204" pitchFamily="18" charset="0"/>
                </a:rPr>
                <a:t>)</a:t>
              </a:r>
              <a:r>
                <a:rPr lang="pt-BR" sz="1100" b="1" i="0">
                  <a:latin typeface="Cambria Math"/>
                </a:rPr>
                <a:t>×</a:t>
              </a:r>
              <a:r>
                <a:rPr lang="pt-BR" sz="1100" b="1" i="0">
                  <a:latin typeface="Cambria Math" panose="02040503050406030204" pitchFamily="18" charset="0"/>
                </a:rPr>
                <a:t>(</a:t>
              </a:r>
              <a:r>
                <a:rPr lang="pt-BR" sz="1100" b="1" i="0">
                  <a:latin typeface="Cambria Math"/>
                </a:rPr>
                <a:t>𝑫÷𝑬</a:t>
              </a:r>
              <a:r>
                <a:rPr lang="pt-BR" sz="1100" b="1" i="0">
                  <a:latin typeface="Cambria Math" panose="02040503050406030204" pitchFamily="18" charset="0"/>
                </a:rPr>
                <a:t>)])</a:t>
              </a:r>
              <a:endParaRPr lang="pt-BR" sz="1100" b="1">
                <a:latin typeface="+mn-lt"/>
              </a:endParaRPr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Users\jxvianna\Excel\PLANILHAS%20RIT\2001\05-Mai\BALA.04.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mari5517\Documents\Consultoria%202011\Prorroga&#231;&#227;o\PropostaPre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2.%20Licita&#231;&#227;o-P&#250;blica\CRICIUMA\ANO_2019\(03)%20INFORMA&#199;&#213;ES\DocRecebido(jun19)Watuzi\PLANILHAS\informa&#231;&#227;o%20linhas_frota_pas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e\compras\User\Desktop\tranferir\Profuzzy\Fraiburgo\Anexo%20IV%20-%20Proposta%20Financeira_14_09_2011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cao-Publica\LAGES%20-%20Funer&#225;rias\ANO_2021\01_Relat&#243;rios_IN_022_TCE_SC\01_Oficial\II_02_Minuta%20do%20Edital%20e%20Anexos\05_Anexo_V_Justificativas\Arquivo\Anexo%20V.2_Demonstrativo_Viab_Econ_Finan.xlsx?D34A9E8C" TargetMode="External"/><Relationship Id="rId1" Type="http://schemas.openxmlformats.org/officeDocument/2006/relationships/externalLinkPath" Target="file:///\\D34A9E8C\Anexo%20V.2_Demonstrativo_Viab_Econ_Fina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ar\Desktop\BALNE&#193;RIO%20RINC&#195;O%20-%20Carros%20Apreendidos\Relat&#243;rios\03_Demonstrativo_e_Apoio\Ve&#237;culos%20Recolhidos%202017%20&#224;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.%20Servi&#231;os\3.8.%20Estudos%20e%20Projetos\Auto_Viacao%20-%20Chapeco\ANO_2020\(07)%20Deficit%20COVID\(02)Reajuste_Tarifario%20(12dez19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%20(V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3.%20Servi&#231;os\3.3.%20Licita&#231;&#227;o-Empresarial\CORLEUB_Passo_Fundo\ANO_2019\(01)%202017%20-%20Edital_10-2017%20(25-out-2017)\(03)%20PROPOSTA_FINANCEIRA\(MODELO)%20Tarifa-Maxim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.%20Servi&#231;os\3.8.%20Estudos%20e%20Projetos\MOB%20-%20Porto_Alegre\ANO_2019\(S.3)TermoAjusteContas(mai-19)_A\(02)Fx_Cx_Conc(mai-19)_C\(01)%20DOC_OFICIAL\(01)Fx_Cx_Conc(LOTE_01_02)%20V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86913E23" TargetMode="External"/><Relationship Id="rId1" Type="http://schemas.openxmlformats.org/officeDocument/2006/relationships/externalLinkPath" Target="file:///\\86913E23\Anexo_III_Est_Viab_Econ_Financ(25anos)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rvidor1\3.%20Servi&#231;os\3.2.%20Licita&#231;&#227;o-P&#250;blica\CRICIUMA\ANO_2019\(01)%20RELAT&#211;RIOS-LICITA&#199;&#195;O%20(Jun-18)%20ANDAMENTO\2.%20NOVOS%20(abr-2019)\Anexos\Edital_Concorrencia_Publica\Anexo_III_Est_Viab_Econ_Financ\OFICIAL\Anexo_III_Est_Viab_Econ_Financ(25anos).xlsx?5273DCB2" TargetMode="External"/><Relationship Id="rId1" Type="http://schemas.openxmlformats.org/officeDocument/2006/relationships/externalLinkPath" Target="file:///\\5273DCB2\Anexo_III_Est_Viab_Econ_Financ(25anos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quivos\consultoria\LICITACAO%20ARAQUARI\Antigos%20Publicados%20(04_11)\Anexo%20X\PropostaPre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arquivos\Projetos\Erechim\Planilha%20Tarif&#225;ria\Tarifa_Proposta_Erechim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MPRESAS"/>
      <sheetName val="KM"/>
      <sheetName val="Km URBANA"/>
      <sheetName val="Km METROP"/>
      <sheetName val="DADOS"/>
      <sheetName val="B.VARIAVEIS"/>
      <sheetName val="CUSTOS"/>
      <sheetName val="URBANO 1ª PARTE"/>
      <sheetName val="DIARIAS"/>
      <sheetName val="DIARIA URBANO"/>
      <sheetName val=" URBANO 2ª PARTE"/>
      <sheetName val="MET. 1ª PARTE"/>
      <sheetName val="DIARIA MET."/>
      <sheetName val="MET. 2ª PARTE"/>
      <sheetName val="_URBANO 2ª PA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o"/>
      <sheetName val="(1)Estrut."/>
      <sheetName val="(2)Ficha_Tec."/>
      <sheetName val="(3)Linha"/>
      <sheetName val="(4)Frota"/>
      <sheetName val="(5)Pass."/>
      <sheetName val="AUX.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K2" t="str">
            <v>Dianteira</v>
          </cell>
        </row>
        <row r="3">
          <cell r="K3" t="str">
            <v>Traseira</v>
          </cell>
        </row>
        <row r="4">
          <cell r="K4" t="str">
            <v>Não possui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) Capa"/>
      <sheetName val="(1) CartaApresentacao"/>
      <sheetName val="(2) ResumoExecutivo"/>
      <sheetName val="(3) 3.1-InsumosBasicos"/>
      <sheetName val="(3) 3.2-Inv-Imobilizacoes"/>
      <sheetName val="(3) 3.3-Inv-Obrigatorios"/>
      <sheetName val="(3) 3.4-Parametros I"/>
      <sheetName val="Rem_Dep"/>
      <sheetName val="(3) 3.5-Parametros II"/>
      <sheetName val="(4) 4.1-IndicadoresOPR"/>
      <sheetName val="(4) 4.2-ProgramOPR"/>
      <sheetName val="(4) 4.3-Plano Frota"/>
      <sheetName val="(5) 5.1-CustoKM"/>
      <sheetName val="(5) 5.2-DRMM"/>
      <sheetName val="(5) 5.3-COO"/>
      <sheetName val="(6)-RE"/>
      <sheetName val="(7)-FluxoCaixa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V.2"/>
      <sheetName val="(1)_Res_Exec"/>
      <sheetName val="Params"/>
      <sheetName val="(2)_Projeções"/>
      <sheetName val="(3)_Ins_Bas"/>
      <sheetName val="(4)_Invest."/>
      <sheetName val="(5)_Veic._Adm."/>
      <sheetName val="(6)_Veic._Oper."/>
      <sheetName val="(7)_Comp._Pess."/>
      <sheetName val="(8)Comp._Benef."/>
      <sheetName val="(9)Comp._Cons."/>
      <sheetName val="(10)_Comp._Desp."/>
      <sheetName val="(11)_Comp._Desp._Opr."/>
      <sheetName val="(12)_Comp._Cust._Proprie."/>
      <sheetName val="(13)_Comp._Pess._Púb."/>
      <sheetName val="(14)_Comp._Desp._Hip._Ind."/>
      <sheetName val="(15)_Deprec."/>
      <sheetName val="(16)_Remun."/>
      <sheetName val="(17)_Premis."/>
      <sheetName val="(18)_Enc._Soc."/>
      <sheetName val="(19)_Tarifas"/>
      <sheetName val="(20)_Receita"/>
      <sheetName val="(21)_Orçam."/>
      <sheetName val="(22)_FX_CX"/>
      <sheetName val="(23)_WACC"/>
      <sheetName val="(24)_Tipos_Regime_Tributário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2.</v>
          </cell>
        </row>
        <row r="10">
          <cell r="A10" t="str">
            <v>2.1.</v>
          </cell>
        </row>
        <row r="12">
          <cell r="A12" t="str">
            <v>3.</v>
          </cell>
        </row>
        <row r="13">
          <cell r="A13" t="str">
            <v>3.1.</v>
          </cell>
        </row>
        <row r="15">
          <cell r="A15" t="str">
            <v>4.</v>
          </cell>
        </row>
        <row r="16">
          <cell r="A16" t="str">
            <v>4.1.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 t="str">
            <v>Custo com Pessoal</v>
          </cell>
        </row>
        <row r="8">
          <cell r="B8" t="str">
            <v>Custo com Benefício Social e EPI</v>
          </cell>
        </row>
        <row r="40">
          <cell r="B40" t="str">
            <v>Despesa com Depreciação</v>
          </cell>
        </row>
        <row r="52">
          <cell r="B52" t="str">
            <v>Despesa com Remuneração de Capital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lhidos 2017 à 2021"/>
      <sheetName val="Total de Veículos 2015 à 2020"/>
      <sheetName val="Projeções"/>
      <sheetName val="Parâmetros"/>
      <sheetName val="Participação Apreensões"/>
      <sheetName val="Est. de Receita"/>
      <sheetName val="Est. de Receita (Resumo)"/>
    </sheetNames>
    <sheetDataSet>
      <sheetData sheetId="0"/>
      <sheetData sheetId="1"/>
      <sheetData sheetId="2">
        <row r="7">
          <cell r="A7" t="str">
            <v>2022</v>
          </cell>
          <cell r="G7">
            <v>277</v>
          </cell>
        </row>
        <row r="8">
          <cell r="A8" t="str">
            <v>2023</v>
          </cell>
          <cell r="G8">
            <v>281</v>
          </cell>
        </row>
        <row r="9">
          <cell r="A9" t="str">
            <v>2024</v>
          </cell>
          <cell r="G9">
            <v>283</v>
          </cell>
        </row>
        <row r="10">
          <cell r="A10" t="str">
            <v>2025</v>
          </cell>
          <cell r="G10">
            <v>285</v>
          </cell>
        </row>
        <row r="11">
          <cell r="A11" t="str">
            <v>2026</v>
          </cell>
          <cell r="G11">
            <v>286</v>
          </cell>
        </row>
        <row r="12">
          <cell r="A12" t="str">
            <v>2027</v>
          </cell>
          <cell r="G12">
            <v>287</v>
          </cell>
        </row>
        <row r="13">
          <cell r="A13" t="str">
            <v>2028</v>
          </cell>
          <cell r="G13">
            <v>288</v>
          </cell>
        </row>
        <row r="14">
          <cell r="A14" t="str">
            <v>2029</v>
          </cell>
          <cell r="G14">
            <v>289</v>
          </cell>
        </row>
        <row r="15">
          <cell r="A15" t="str">
            <v>2030</v>
          </cell>
          <cell r="G15">
            <v>290</v>
          </cell>
        </row>
        <row r="16">
          <cell r="A16" t="str">
            <v>2031</v>
          </cell>
          <cell r="G16">
            <v>291</v>
          </cell>
        </row>
        <row r="17">
          <cell r="A17" t="str">
            <v>2032</v>
          </cell>
          <cell r="G17">
            <v>292</v>
          </cell>
        </row>
        <row r="18">
          <cell r="A18" t="str">
            <v>2033</v>
          </cell>
          <cell r="G18">
            <v>292</v>
          </cell>
        </row>
        <row r="19">
          <cell r="A19" t="str">
            <v>2034</v>
          </cell>
          <cell r="G19">
            <v>292</v>
          </cell>
        </row>
        <row r="20">
          <cell r="A20" t="str">
            <v>2035</v>
          </cell>
          <cell r="G20">
            <v>292</v>
          </cell>
        </row>
        <row r="21">
          <cell r="A21" t="str">
            <v>2036</v>
          </cell>
          <cell r="G21">
            <v>292</v>
          </cell>
        </row>
        <row r="22">
          <cell r="A22" t="str">
            <v>2037</v>
          </cell>
          <cell r="G22">
            <v>292</v>
          </cell>
        </row>
        <row r="23">
          <cell r="A23" t="str">
            <v>2038</v>
          </cell>
          <cell r="G23">
            <v>292</v>
          </cell>
        </row>
        <row r="24">
          <cell r="A24" t="str">
            <v>2039</v>
          </cell>
          <cell r="G24">
            <v>292</v>
          </cell>
        </row>
        <row r="25">
          <cell r="A25" t="str">
            <v>2040</v>
          </cell>
          <cell r="G25">
            <v>292</v>
          </cell>
        </row>
        <row r="26">
          <cell r="A26">
            <v>2041</v>
          </cell>
          <cell r="G26">
            <v>292</v>
          </cell>
        </row>
        <row r="27">
          <cell r="A27">
            <v>2042</v>
          </cell>
          <cell r="G27">
            <v>292</v>
          </cell>
        </row>
      </sheetData>
      <sheetData sheetId="3"/>
      <sheetData sheetId="4">
        <row r="9">
          <cell r="C9">
            <v>0.91467931882810583</v>
          </cell>
          <cell r="F9">
            <v>8.5514269352671701E-2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Inicio"/>
      <sheetName val="Capa"/>
      <sheetName val="Resumo_proposta"/>
      <sheetName val="Cenario"/>
      <sheetName val="Tarifa"/>
      <sheetName val="Apura"/>
      <sheetName val="Consumo"/>
      <sheetName val="SBE"/>
      <sheetName val="DR_Frota"/>
      <sheetName val="DR_Equip"/>
      <sheetName val="DR_Invest"/>
      <sheetName val="Renov_Frota"/>
      <sheetName val="Fx_caixa"/>
      <sheetName val="Anexo"/>
      <sheetName val="Reajuste"/>
      <sheetName val="Fretamento"/>
      <sheetName val="Redução"/>
      <sheetName val="Contas N pagas"/>
      <sheetName val="Medidas"/>
      <sheetName val="Km Fretam"/>
      <sheetName val="DRE Geral"/>
      <sheetName val="DRE Março"/>
      <sheetName val="DRE Abril"/>
      <sheetName val="DRE Maio"/>
      <sheetName val="DRE Junho"/>
      <sheetName val="Apend."/>
      <sheetName val="Pass."/>
      <sheetName val="km"/>
      <sheetName val="Frota"/>
      <sheetName val="Comb."/>
      <sheetName val="Resumo"/>
      <sheetName val="Encargos"/>
      <sheetName val="CustoCapital"/>
      <sheetName val="Coeficientes"/>
      <sheetName val="Hist_Grafico"/>
      <sheetName val="Hist_Passageiros"/>
      <sheetName val="Hist_AVC"/>
      <sheetName val="Hist_TTT"/>
      <sheetName val="hist_viagens"/>
      <sheetName val="Hist_frota"/>
      <sheetName val="Hist_salarial"/>
      <sheetName val="Hist_Motorista"/>
      <sheetName val="Hist_Pessoal"/>
      <sheetName val="hist_tarifa"/>
      <sheetName val="Hist_Combustivel"/>
    </sheetNames>
    <sheetDataSet>
      <sheetData sheetId="0"/>
      <sheetData sheetId="1"/>
      <sheetData sheetId="2"/>
      <sheetData sheetId="3"/>
      <sheetData sheetId="4">
        <row r="11">
          <cell r="D11">
            <v>1</v>
          </cell>
          <cell r="E11" t="str">
            <v>Prefeitura Chapecó - Base Edital - base 10/17</v>
          </cell>
        </row>
        <row r="12">
          <cell r="D12">
            <v>2</v>
          </cell>
          <cell r="E12" t="str">
            <v xml:space="preserve">Prefeitura Chapecó - Base Edital - base 10/17 - PROPOSTA </v>
          </cell>
        </row>
        <row r="13">
          <cell r="D13">
            <v>3</v>
          </cell>
          <cell r="E13" t="str">
            <v>Prefeitura Chapecó - Base Edital - base 10/17 - NÃO USAR</v>
          </cell>
        </row>
        <row r="14">
          <cell r="D14">
            <v>4</v>
          </cell>
          <cell r="E14" t="str">
            <v>Prefeitura Chapecó - Base Edital - base 10/17 - NÃO USAR</v>
          </cell>
        </row>
        <row r="19">
          <cell r="J19">
            <v>4</v>
          </cell>
        </row>
        <row r="20">
          <cell r="J20">
            <v>9</v>
          </cell>
        </row>
        <row r="21">
          <cell r="J21">
            <v>14</v>
          </cell>
        </row>
        <row r="22">
          <cell r="J22">
            <v>4</v>
          </cell>
        </row>
        <row r="23">
          <cell r="J23">
            <v>4</v>
          </cell>
        </row>
        <row r="25">
          <cell r="K25">
            <v>1</v>
          </cell>
        </row>
        <row r="27">
          <cell r="K27">
            <v>1</v>
          </cell>
        </row>
      </sheetData>
      <sheetData sheetId="5">
        <row r="11">
          <cell r="I11" t="str">
            <v>T11</v>
          </cell>
          <cell r="J11">
            <v>0</v>
          </cell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</row>
        <row r="12">
          <cell r="I12" t="str">
            <v>T12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I13" t="str">
            <v>T13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I14" t="str">
            <v>T14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I15" t="str">
            <v>T15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T16</v>
          </cell>
          <cell r="J16">
            <v>0</v>
          </cell>
          <cell r="K16">
            <v>2.98</v>
          </cell>
          <cell r="L16">
            <v>3.03</v>
          </cell>
          <cell r="M16">
            <v>2.98</v>
          </cell>
          <cell r="N16">
            <v>2.98</v>
          </cell>
        </row>
        <row r="17">
          <cell r="I17" t="str">
            <v>T17</v>
          </cell>
          <cell r="J17">
            <v>0</v>
          </cell>
          <cell r="K17">
            <v>2.98</v>
          </cell>
          <cell r="L17">
            <v>3.03</v>
          </cell>
          <cell r="M17">
            <v>2.98</v>
          </cell>
          <cell r="N17">
            <v>2.98</v>
          </cell>
        </row>
        <row r="18">
          <cell r="I18" t="str">
            <v>T18</v>
          </cell>
          <cell r="J18">
            <v>0</v>
          </cell>
          <cell r="K18">
            <v>3.25</v>
          </cell>
          <cell r="L18">
            <v>3.03</v>
          </cell>
          <cell r="M18">
            <v>3.25</v>
          </cell>
          <cell r="N18">
            <v>3.25</v>
          </cell>
        </row>
        <row r="19">
          <cell r="I19" t="str">
            <v>T19</v>
          </cell>
          <cell r="J19">
            <v>0</v>
          </cell>
          <cell r="K19">
            <v>1.49</v>
          </cell>
          <cell r="L19">
            <v>1.5149999999999999</v>
          </cell>
          <cell r="M19">
            <v>1.49</v>
          </cell>
          <cell r="N19">
            <v>1.49</v>
          </cell>
        </row>
        <row r="20">
          <cell r="I20" t="str">
            <v>T20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T21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T22</v>
          </cell>
          <cell r="J22">
            <v>0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I23" t="str">
            <v>T23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I24" t="str">
            <v>T24</v>
          </cell>
          <cell r="J24">
            <v>0</v>
          </cell>
          <cell r="K24">
            <v>9.060402684563762E-2</v>
          </cell>
          <cell r="L24">
            <v>0</v>
          </cell>
          <cell r="M24">
            <v>9.060402684563762E-2</v>
          </cell>
          <cell r="N24">
            <v>9.060402684563762E-2</v>
          </cell>
        </row>
        <row r="25">
          <cell r="I25" t="str">
            <v>T25</v>
          </cell>
          <cell r="J25">
            <v>0</v>
          </cell>
          <cell r="K25">
            <v>-0.5</v>
          </cell>
          <cell r="L25">
            <v>-0.5</v>
          </cell>
          <cell r="M25">
            <v>-0.5</v>
          </cell>
          <cell r="N25">
            <v>-0.5</v>
          </cell>
        </row>
        <row r="26">
          <cell r="I26" t="str">
            <v>T26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T27</v>
          </cell>
          <cell r="J27">
            <v>0</v>
          </cell>
          <cell r="K27">
            <v>2.9800194637537194</v>
          </cell>
          <cell r="L27">
            <v>3.0969344747793586</v>
          </cell>
          <cell r="M27">
            <v>3.9617888268380771E-3</v>
          </cell>
          <cell r="N27">
            <v>3.2180535049086429E-3</v>
          </cell>
        </row>
        <row r="28">
          <cell r="I28" t="str">
            <v>T28</v>
          </cell>
          <cell r="J28">
            <v>0</v>
          </cell>
          <cell r="K28">
            <v>6.5314609796196521E-6</v>
          </cell>
          <cell r="L28">
            <v>2.2090585735762058E-2</v>
          </cell>
          <cell r="M28">
            <v>-0.9986705406621349</v>
          </cell>
          <cell r="N28">
            <v>-0.99892011627352062</v>
          </cell>
        </row>
        <row r="29">
          <cell r="I29" t="str">
            <v>T29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I30" t="str">
            <v>T30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I31" t="str">
            <v>T31</v>
          </cell>
          <cell r="J31">
            <v>0</v>
          </cell>
          <cell r="K31">
            <v>2.98</v>
          </cell>
          <cell r="L31">
            <v>3.0969000000000002</v>
          </cell>
          <cell r="M31">
            <v>4.0000000000000001E-3</v>
          </cell>
          <cell r="N31">
            <v>3.2000000000000002E-3</v>
          </cell>
        </row>
        <row r="32">
          <cell r="I32" t="str">
            <v>T32</v>
          </cell>
          <cell r="J32">
            <v>0</v>
          </cell>
          <cell r="K32">
            <v>2.98</v>
          </cell>
          <cell r="L32">
            <v>3.0969000000000002</v>
          </cell>
          <cell r="M32">
            <v>4.0000000000000001E-3</v>
          </cell>
          <cell r="N32">
            <v>3.2000000000000002E-3</v>
          </cell>
        </row>
        <row r="33">
          <cell r="I33" t="str">
            <v>T33</v>
          </cell>
          <cell r="J33">
            <v>0</v>
          </cell>
          <cell r="K33">
            <v>3.25</v>
          </cell>
          <cell r="L33">
            <v>3.0969000000000002</v>
          </cell>
          <cell r="M33">
            <v>4.3E-3</v>
          </cell>
          <cell r="N33">
            <v>3.5000000000000001E-3</v>
          </cell>
        </row>
        <row r="34">
          <cell r="I34" t="str">
            <v>T34</v>
          </cell>
          <cell r="J34">
            <v>0</v>
          </cell>
          <cell r="K34">
            <v>1.49</v>
          </cell>
          <cell r="L34">
            <v>1.5485</v>
          </cell>
          <cell r="M34">
            <v>2E-3</v>
          </cell>
          <cell r="N34">
            <v>1.6000000000000001E-3</v>
          </cell>
        </row>
        <row r="35">
          <cell r="I35" t="str">
            <v>T35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I36" t="str">
            <v>T36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I37" t="str">
            <v>T37</v>
          </cell>
          <cell r="J37">
            <v>0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I38" t="str">
            <v>T38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T39</v>
          </cell>
          <cell r="J39">
            <v>0</v>
          </cell>
          <cell r="K39">
            <v>9.060402684563762E-2</v>
          </cell>
          <cell r="L39">
            <v>0</v>
          </cell>
          <cell r="M39">
            <v>7.4999999999999956E-2</v>
          </cell>
          <cell r="N39">
            <v>9.375E-2</v>
          </cell>
        </row>
        <row r="40">
          <cell r="I40" t="str">
            <v>T40</v>
          </cell>
          <cell r="J40">
            <v>0</v>
          </cell>
          <cell r="K40">
            <v>-0.5</v>
          </cell>
          <cell r="L40">
            <v>-0.49998385482256458</v>
          </cell>
          <cell r="M40">
            <v>-0.5</v>
          </cell>
          <cell r="N40">
            <v>-0.5</v>
          </cell>
        </row>
        <row r="41">
          <cell r="I41" t="str">
            <v>T41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I42" t="str">
            <v>T42</v>
          </cell>
          <cell r="J42">
            <v>0</v>
          </cell>
          <cell r="K42">
            <v>0.99999346858168003</v>
          </cell>
          <cell r="L42">
            <v>0.97838686116078466</v>
          </cell>
          <cell r="M42">
            <v>2.5241123232661162</v>
          </cell>
          <cell r="N42">
            <v>3.107468531752672</v>
          </cell>
        </row>
        <row r="43">
          <cell r="I43" t="str">
            <v>T43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I44" t="str">
            <v>T44</v>
          </cell>
          <cell r="J44">
            <v>0</v>
          </cell>
          <cell r="K44">
            <v>2.98</v>
          </cell>
          <cell r="L44">
            <v>3.03</v>
          </cell>
          <cell r="M44">
            <v>0.01</v>
          </cell>
          <cell r="N44">
            <v>0.01</v>
          </cell>
        </row>
        <row r="45">
          <cell r="I45" t="str">
            <v>T45</v>
          </cell>
          <cell r="J45">
            <v>0</v>
          </cell>
          <cell r="K45">
            <v>2.98</v>
          </cell>
          <cell r="L45">
            <v>3.03</v>
          </cell>
          <cell r="M45">
            <v>0.01</v>
          </cell>
          <cell r="N45">
            <v>0.01</v>
          </cell>
        </row>
        <row r="46">
          <cell r="I46" t="str">
            <v>T46</v>
          </cell>
          <cell r="J46">
            <v>0</v>
          </cell>
          <cell r="K46">
            <v>3.25</v>
          </cell>
          <cell r="L46">
            <v>3.03</v>
          </cell>
          <cell r="M46">
            <v>0.01</v>
          </cell>
          <cell r="N46">
            <v>0.01</v>
          </cell>
        </row>
        <row r="47">
          <cell r="I47" t="str">
            <v>T47</v>
          </cell>
          <cell r="J47">
            <v>0</v>
          </cell>
          <cell r="K47">
            <v>1.49</v>
          </cell>
          <cell r="L47">
            <v>1.5149999999999999</v>
          </cell>
          <cell r="M47">
            <v>0.01</v>
          </cell>
          <cell r="N47">
            <v>0.01</v>
          </cell>
        </row>
        <row r="48">
          <cell r="I48" t="str">
            <v>T48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I49" t="str">
            <v>T49</v>
          </cell>
          <cell r="J49">
            <v>0</v>
          </cell>
          <cell r="K49">
            <v>0.26500000000000001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T50</v>
          </cell>
          <cell r="J50">
            <v>0</v>
          </cell>
          <cell r="K50">
            <v>1.1000000000000001</v>
          </cell>
          <cell r="L50">
            <v>1.52</v>
          </cell>
          <cell r="M50">
            <v>0.01</v>
          </cell>
          <cell r="N50">
            <v>0.01</v>
          </cell>
        </row>
        <row r="51">
          <cell r="I51" t="str">
            <v>T51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T52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T53</v>
          </cell>
          <cell r="J53">
            <v>0</v>
          </cell>
          <cell r="K53">
            <v>0</v>
          </cell>
          <cell r="L53">
            <v>0</v>
          </cell>
          <cell r="M53">
            <v>-0.99664429530201337</v>
          </cell>
          <cell r="N53">
            <v>-0.99664429530201337</v>
          </cell>
        </row>
        <row r="54">
          <cell r="I54" t="str">
            <v>T54</v>
          </cell>
          <cell r="J54">
            <v>0</v>
          </cell>
          <cell r="K54">
            <v>0</v>
          </cell>
          <cell r="L54">
            <v>0</v>
          </cell>
          <cell r="M54">
            <v>-0.99692307692307691</v>
          </cell>
          <cell r="N54">
            <v>-0.99692307692307691</v>
          </cell>
        </row>
        <row r="55">
          <cell r="I55" t="str">
            <v>T55</v>
          </cell>
          <cell r="J55">
            <v>0</v>
          </cell>
          <cell r="K55">
            <v>0</v>
          </cell>
          <cell r="L55">
            <v>0</v>
          </cell>
          <cell r="M55">
            <v>-0.99328859060402686</v>
          </cell>
          <cell r="N55">
            <v>-0.99328859060402686</v>
          </cell>
        </row>
        <row r="56">
          <cell r="I56" t="str">
            <v>T56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T57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I58" t="str">
            <v>T58</v>
          </cell>
          <cell r="J58">
            <v>0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</row>
        <row r="59">
          <cell r="I59" t="str">
            <v>T59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T60</v>
          </cell>
          <cell r="J60">
            <v>0</v>
          </cell>
          <cell r="K60">
            <v>9.060402684563762E-2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T61</v>
          </cell>
          <cell r="J61">
            <v>0</v>
          </cell>
          <cell r="K61">
            <v>-0.5</v>
          </cell>
          <cell r="L61">
            <v>-0.5</v>
          </cell>
          <cell r="M61">
            <v>0</v>
          </cell>
          <cell r="N61">
            <v>0</v>
          </cell>
        </row>
        <row r="62">
          <cell r="I62" t="str">
            <v>T62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T63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T64</v>
          </cell>
          <cell r="J64">
            <v>0</v>
          </cell>
          <cell r="K64">
            <v>0.08</v>
          </cell>
          <cell r="L64">
            <v>0.08</v>
          </cell>
          <cell r="M64">
            <v>0.08</v>
          </cell>
          <cell r="N64">
            <v>0</v>
          </cell>
        </row>
        <row r="65">
          <cell r="I65" t="str">
            <v>T65</v>
          </cell>
          <cell r="J65">
            <v>0</v>
          </cell>
          <cell r="K65">
            <v>5783896.1100000003</v>
          </cell>
          <cell r="L65">
            <v>5783896.1100000003</v>
          </cell>
          <cell r="M65">
            <v>0</v>
          </cell>
          <cell r="N65">
            <v>0</v>
          </cell>
        </row>
        <row r="66">
          <cell r="I66" t="str">
            <v>T66</v>
          </cell>
          <cell r="J66">
            <v>0</v>
          </cell>
          <cell r="K66">
            <v>0.108</v>
          </cell>
          <cell r="L66">
            <v>0.108</v>
          </cell>
          <cell r="M66">
            <v>0</v>
          </cell>
          <cell r="N66">
            <v>0</v>
          </cell>
        </row>
        <row r="67">
          <cell r="I67" t="str">
            <v>T67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T68</v>
          </cell>
          <cell r="J68">
            <v>0</v>
          </cell>
          <cell r="K68">
            <v>46853217.780000001</v>
          </cell>
          <cell r="L68">
            <v>46853217.780000001</v>
          </cell>
          <cell r="M68">
            <v>0</v>
          </cell>
          <cell r="N68">
            <v>0</v>
          </cell>
        </row>
        <row r="69">
          <cell r="I69" t="str">
            <v>T69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T70</v>
          </cell>
          <cell r="J70">
            <v>0</v>
          </cell>
          <cell r="K70">
            <v>2421794.73</v>
          </cell>
          <cell r="L70">
            <v>2399619.1049999995</v>
          </cell>
          <cell r="M70">
            <v>8683.8700000000008</v>
          </cell>
          <cell r="N70">
            <v>8683.8700000000008</v>
          </cell>
        </row>
        <row r="71">
          <cell r="I71" t="str">
            <v>T71</v>
          </cell>
          <cell r="J71">
            <v>0</v>
          </cell>
          <cell r="K71">
            <v>8800</v>
          </cell>
          <cell r="L71">
            <v>8800</v>
          </cell>
          <cell r="M71">
            <v>88</v>
          </cell>
          <cell r="N71">
            <v>88</v>
          </cell>
        </row>
        <row r="72">
          <cell r="I72" t="str">
            <v>T72</v>
          </cell>
          <cell r="K72">
            <v>2430594.73</v>
          </cell>
          <cell r="L72">
            <v>2408419.1049999995</v>
          </cell>
          <cell r="M72">
            <v>8771.8700000000008</v>
          </cell>
          <cell r="N72">
            <v>8771.8700000000008</v>
          </cell>
        </row>
        <row r="73">
          <cell r="I73" t="str">
            <v>T73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T74</v>
          </cell>
          <cell r="J74">
            <v>0</v>
          </cell>
          <cell r="K74">
            <v>0.3899999999999999</v>
          </cell>
          <cell r="L74">
            <v>-5.0000000000001155E-3</v>
          </cell>
          <cell r="M74">
            <v>0</v>
          </cell>
          <cell r="N74">
            <v>0</v>
          </cell>
        </row>
        <row r="75">
          <cell r="I75" t="str">
            <v>T75</v>
          </cell>
          <cell r="J75">
            <v>0</v>
          </cell>
          <cell r="K75">
            <v>59618.129999999983</v>
          </cell>
          <cell r="L75">
            <v>-764.33500000001766</v>
          </cell>
          <cell r="M75">
            <v>0</v>
          </cell>
          <cell r="N75">
            <v>0</v>
          </cell>
        </row>
        <row r="76">
          <cell r="I76" t="str">
            <v>T76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I77" t="str">
            <v>T77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T78</v>
          </cell>
          <cell r="J78">
            <v>0</v>
          </cell>
          <cell r="K78">
            <v>88911</v>
          </cell>
          <cell r="L78">
            <v>88911</v>
          </cell>
          <cell r="M78">
            <v>88911</v>
          </cell>
          <cell r="N78">
            <v>88911</v>
          </cell>
        </row>
        <row r="79">
          <cell r="I79" t="str">
            <v>T79</v>
          </cell>
          <cell r="J79">
            <v>0</v>
          </cell>
          <cell r="K79">
            <v>228790</v>
          </cell>
          <cell r="L79">
            <v>228790</v>
          </cell>
          <cell r="M79">
            <v>228790</v>
          </cell>
          <cell r="N79">
            <v>228790</v>
          </cell>
        </row>
        <row r="80">
          <cell r="I80" t="str">
            <v>T80</v>
          </cell>
          <cell r="J80">
            <v>0</v>
          </cell>
          <cell r="K80">
            <v>152867</v>
          </cell>
          <cell r="L80">
            <v>152867</v>
          </cell>
          <cell r="M80">
            <v>152867</v>
          </cell>
          <cell r="N80">
            <v>152867</v>
          </cell>
        </row>
        <row r="81">
          <cell r="I81" t="str">
            <v>T81</v>
          </cell>
          <cell r="J81">
            <v>0</v>
          </cell>
          <cell r="K81">
            <v>397819</v>
          </cell>
          <cell r="L81">
            <v>397819</v>
          </cell>
          <cell r="M81">
            <v>397819</v>
          </cell>
          <cell r="N81">
            <v>397819</v>
          </cell>
        </row>
        <row r="82">
          <cell r="I82" t="str">
            <v>T82</v>
          </cell>
          <cell r="J82">
            <v>0</v>
          </cell>
          <cell r="K82">
            <v>868387</v>
          </cell>
          <cell r="L82">
            <v>868387</v>
          </cell>
          <cell r="M82">
            <v>868387</v>
          </cell>
          <cell r="N82">
            <v>868387</v>
          </cell>
        </row>
        <row r="83">
          <cell r="I83" t="str">
            <v>T83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T84</v>
          </cell>
          <cell r="J84">
            <v>0</v>
          </cell>
          <cell r="K84">
            <v>812683</v>
          </cell>
          <cell r="L84">
            <v>791954</v>
          </cell>
          <cell r="M84">
            <v>868387</v>
          </cell>
          <cell r="N84">
            <v>868387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</sheetData>
      <sheetData sheetId="6">
        <row r="3">
          <cell r="B3" t="str">
            <v>PREFEITURA MUNICIPAL DE CHAPECO</v>
          </cell>
        </row>
        <row r="4">
          <cell r="B4" t="str">
            <v>CONTROLADORIA GERAL DO MUNICÍPIO</v>
          </cell>
        </row>
        <row r="5">
          <cell r="B5" t="str">
            <v>SISTEMA DE TRANSPORTE PÚBLICO DE PASSAGEIROS</v>
          </cell>
        </row>
        <row r="11">
          <cell r="I11" t="str">
            <v>A11</v>
          </cell>
          <cell r="J11">
            <v>0</v>
          </cell>
          <cell r="K11" t="str">
            <v>Cenário 01</v>
          </cell>
          <cell r="L11" t="str">
            <v>Cenário 02</v>
          </cell>
          <cell r="M11" t="str">
            <v>Cenário 03</v>
          </cell>
          <cell r="N11" t="str">
            <v>Cenário 04</v>
          </cell>
          <cell r="O11">
            <v>0</v>
          </cell>
          <cell r="P11" t="str">
            <v>Cenário 01</v>
          </cell>
          <cell r="Q11" t="str">
            <v>Cenário 02</v>
          </cell>
          <cell r="R11" t="str">
            <v>Cenário 03</v>
          </cell>
          <cell r="S11" t="str">
            <v>Cenário 04</v>
          </cell>
          <cell r="T11">
            <v>0</v>
          </cell>
          <cell r="U11" t="str">
            <v>Cenário 01</v>
          </cell>
          <cell r="V11" t="str">
            <v>Cenário 02</v>
          </cell>
          <cell r="W11" t="str">
            <v>Cenário 03</v>
          </cell>
          <cell r="X11" t="str">
            <v>Cenário 04</v>
          </cell>
        </row>
        <row r="12">
          <cell r="I12" t="str">
            <v>A12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I13" t="str">
            <v>A13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I14" t="str">
            <v>A14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I15" t="str">
            <v>A15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I16" t="str">
            <v>A16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I17" t="str">
            <v>A17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402640</v>
          </cell>
          <cell r="V17">
            <v>402640</v>
          </cell>
          <cell r="W17">
            <v>402640</v>
          </cell>
          <cell r="X17">
            <v>402640</v>
          </cell>
        </row>
        <row r="18">
          <cell r="I18" t="str">
            <v>A18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I19" t="str">
            <v>A19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5033</v>
          </cell>
          <cell r="V19">
            <v>5033</v>
          </cell>
          <cell r="W19">
            <v>5033</v>
          </cell>
          <cell r="X19">
            <v>5033</v>
          </cell>
        </row>
        <row r="20">
          <cell r="I20" t="str">
            <v>A20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I21" t="str">
            <v>A21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812683</v>
          </cell>
          <cell r="V21">
            <v>791954</v>
          </cell>
          <cell r="W21">
            <v>812683</v>
          </cell>
          <cell r="X21">
            <v>812683</v>
          </cell>
        </row>
        <row r="22">
          <cell r="I22" t="str">
            <v>A22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I23" t="str">
            <v>A23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2.0183861514007551</v>
          </cell>
          <cell r="V23">
            <v>1.9669034373137293</v>
          </cell>
          <cell r="W23">
            <v>2.0183861514007551</v>
          </cell>
          <cell r="X23">
            <v>2.0183861514007551</v>
          </cell>
        </row>
        <row r="24">
          <cell r="I24" t="str">
            <v>A24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I25" t="str">
            <v>A25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I26" t="str">
            <v>A26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I27" t="str">
            <v>A27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Quantidade</v>
          </cell>
          <cell r="V27" t="str">
            <v>Quantidade</v>
          </cell>
          <cell r="W27" t="str">
            <v>Quantidade</v>
          </cell>
          <cell r="X27" t="str">
            <v>Quantidade</v>
          </cell>
        </row>
        <row r="28">
          <cell r="I28" t="str">
            <v>A28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</v>
          </cell>
          <cell r="V28">
            <v>0</v>
          </cell>
          <cell r="W28">
            <v>1</v>
          </cell>
          <cell r="X28">
            <v>1</v>
          </cell>
        </row>
        <row r="29">
          <cell r="I29" t="str">
            <v>A29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14</v>
          </cell>
          <cell r="V29">
            <v>14</v>
          </cell>
          <cell r="W29">
            <v>14</v>
          </cell>
          <cell r="X29">
            <v>14</v>
          </cell>
        </row>
        <row r="30">
          <cell r="I30" t="str">
            <v>A30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72</v>
          </cell>
          <cell r="V30">
            <v>73</v>
          </cell>
          <cell r="W30">
            <v>72</v>
          </cell>
          <cell r="X30">
            <v>72</v>
          </cell>
        </row>
        <row r="31">
          <cell r="I31" t="str">
            <v>A31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</row>
        <row r="32">
          <cell r="I32" t="str">
            <v>A32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88</v>
          </cell>
          <cell r="V32">
            <v>88</v>
          </cell>
          <cell r="W32">
            <v>88</v>
          </cell>
          <cell r="X32">
            <v>88</v>
          </cell>
        </row>
        <row r="33">
          <cell r="I33" t="str">
            <v>A33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I34" t="str">
            <v>A34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Quantidade</v>
          </cell>
          <cell r="V34" t="str">
            <v>Quantidade</v>
          </cell>
          <cell r="W34" t="str">
            <v>Quantidade</v>
          </cell>
          <cell r="X34" t="str">
            <v>Quantidade</v>
          </cell>
        </row>
        <row r="35">
          <cell r="I35" t="str">
            <v>A35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I36" t="str">
            <v>A36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I37" t="str">
            <v>A37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</v>
          </cell>
          <cell r="V37">
            <v>8</v>
          </cell>
          <cell r="W37">
            <v>8</v>
          </cell>
          <cell r="X37">
            <v>8</v>
          </cell>
        </row>
        <row r="38">
          <cell r="I38" t="str">
            <v>A38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I39" t="str">
            <v>A39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8</v>
          </cell>
          <cell r="V39">
            <v>8</v>
          </cell>
          <cell r="W39">
            <v>8</v>
          </cell>
          <cell r="X39">
            <v>8</v>
          </cell>
        </row>
        <row r="40">
          <cell r="I40" t="str">
            <v>A40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I41" t="str">
            <v>A41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Quantidade</v>
          </cell>
          <cell r="V41" t="str">
            <v>Quantidade</v>
          </cell>
          <cell r="W41" t="str">
            <v>Quantidade</v>
          </cell>
          <cell r="X41" t="str">
            <v>Quantidade</v>
          </cell>
        </row>
        <row r="42">
          <cell r="I42" t="str">
            <v>A42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1</v>
          </cell>
        </row>
        <row r="43">
          <cell r="I43" t="str">
            <v>A43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14</v>
          </cell>
          <cell r="V43">
            <v>14</v>
          </cell>
          <cell r="W43">
            <v>14</v>
          </cell>
          <cell r="X43">
            <v>14</v>
          </cell>
        </row>
        <row r="44">
          <cell r="I44" t="str">
            <v>A44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64</v>
          </cell>
          <cell r="V44">
            <v>65</v>
          </cell>
          <cell r="W44">
            <v>64</v>
          </cell>
          <cell r="X44">
            <v>64</v>
          </cell>
        </row>
        <row r="45">
          <cell r="I45" t="str">
            <v>A45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</row>
        <row r="46">
          <cell r="I46" t="str">
            <v>A46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80</v>
          </cell>
          <cell r="V46">
            <v>80</v>
          </cell>
          <cell r="W46">
            <v>80</v>
          </cell>
          <cell r="X46">
            <v>80</v>
          </cell>
        </row>
        <row r="47">
          <cell r="I47" t="str">
            <v>A47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I48" t="str">
            <v>A48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Idade</v>
          </cell>
          <cell r="V48" t="str">
            <v>Idade</v>
          </cell>
          <cell r="W48" t="str">
            <v>Idade</v>
          </cell>
          <cell r="X48" t="str">
            <v>Idade</v>
          </cell>
        </row>
        <row r="49">
          <cell r="I49" t="str">
            <v>A49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6</v>
          </cell>
          <cell r="V49">
            <v>0</v>
          </cell>
          <cell r="W49">
            <v>6</v>
          </cell>
          <cell r="X49">
            <v>6</v>
          </cell>
        </row>
        <row r="50">
          <cell r="I50" t="str">
            <v>A50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4.1428571428571432</v>
          </cell>
          <cell r="V50">
            <v>5</v>
          </cell>
          <cell r="W50">
            <v>4.1428571428571432</v>
          </cell>
          <cell r="X50">
            <v>4.1428571428571432</v>
          </cell>
        </row>
        <row r="51">
          <cell r="I51" t="str">
            <v>A51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4.5</v>
          </cell>
          <cell r="V51">
            <v>3.2191780821917808</v>
          </cell>
          <cell r="W51">
            <v>4.5</v>
          </cell>
          <cell r="X51">
            <v>4.5</v>
          </cell>
        </row>
        <row r="52">
          <cell r="I52" t="str">
            <v>A52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4</v>
          </cell>
          <cell r="V52">
            <v>9</v>
          </cell>
          <cell r="W52">
            <v>4</v>
          </cell>
          <cell r="X52">
            <v>4</v>
          </cell>
        </row>
        <row r="53">
          <cell r="I53" t="str">
            <v>A53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4.4545454545454541</v>
          </cell>
          <cell r="V53">
            <v>3.5681818181818183</v>
          </cell>
          <cell r="W53">
            <v>4.4545454545454541</v>
          </cell>
          <cell r="X53">
            <v>4.4545454545454541</v>
          </cell>
        </row>
        <row r="54">
          <cell r="I54" t="str">
            <v>A54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I55" t="str">
            <v>A55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I56" t="str">
            <v>A56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274000</v>
          </cell>
          <cell r="V56">
            <v>0</v>
          </cell>
          <cell r="W56">
            <v>1000</v>
          </cell>
          <cell r="X56">
            <v>1000</v>
          </cell>
        </row>
        <row r="57">
          <cell r="I57" t="str">
            <v>A57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278340</v>
          </cell>
          <cell r="V57">
            <v>323800</v>
          </cell>
          <cell r="W57">
            <v>1000</v>
          </cell>
          <cell r="X57">
            <v>1000</v>
          </cell>
        </row>
        <row r="58">
          <cell r="I58" t="str">
            <v>A58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303890</v>
          </cell>
          <cell r="V58">
            <v>352000</v>
          </cell>
          <cell r="W58">
            <v>1000</v>
          </cell>
          <cell r="X58">
            <v>1000</v>
          </cell>
        </row>
        <row r="59">
          <cell r="I59" t="str">
            <v>A59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362700</v>
          </cell>
          <cell r="V59">
            <v>696600</v>
          </cell>
          <cell r="W59">
            <v>1000</v>
          </cell>
          <cell r="X59">
            <v>1000</v>
          </cell>
        </row>
        <row r="60">
          <cell r="I60" t="str">
            <v>A60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I61" t="str">
            <v>A61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I62" t="str">
            <v>A62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270708.94</v>
          </cell>
          <cell r="V62">
            <v>0</v>
          </cell>
          <cell r="W62">
            <v>999.94</v>
          </cell>
          <cell r="X62">
            <v>999.94</v>
          </cell>
        </row>
        <row r="63">
          <cell r="I63" t="str">
            <v>A63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269795.82</v>
          </cell>
          <cell r="V63">
            <v>315820</v>
          </cell>
          <cell r="W63">
            <v>999.94</v>
          </cell>
          <cell r="X63">
            <v>999.94</v>
          </cell>
        </row>
        <row r="64">
          <cell r="I64" t="str">
            <v>A64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294624.2</v>
          </cell>
          <cell r="V64">
            <v>344020</v>
          </cell>
          <cell r="W64">
            <v>999.94</v>
          </cell>
          <cell r="X64">
            <v>999.94</v>
          </cell>
        </row>
        <row r="65">
          <cell r="I65" t="str">
            <v>A65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347758.2</v>
          </cell>
          <cell r="V65">
            <v>683300</v>
          </cell>
          <cell r="W65">
            <v>999.9</v>
          </cell>
          <cell r="X65">
            <v>999.9</v>
          </cell>
        </row>
        <row r="66">
          <cell r="I66" t="str">
            <v>A66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I67" t="str">
            <v>A67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I68" t="str">
            <v>A68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274000</v>
          </cell>
          <cell r="V68">
            <v>0</v>
          </cell>
          <cell r="W68">
            <v>1000</v>
          </cell>
          <cell r="X68">
            <v>1000</v>
          </cell>
        </row>
        <row r="69">
          <cell r="I69" t="str">
            <v>A69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3896760</v>
          </cell>
          <cell r="V69">
            <v>4533200</v>
          </cell>
          <cell r="W69">
            <v>14000</v>
          </cell>
          <cell r="X69">
            <v>14000</v>
          </cell>
        </row>
        <row r="70">
          <cell r="I70" t="str">
            <v>A70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21880080</v>
          </cell>
          <cell r="V70">
            <v>25696000</v>
          </cell>
          <cell r="W70">
            <v>72000</v>
          </cell>
          <cell r="X70">
            <v>72000</v>
          </cell>
        </row>
        <row r="71">
          <cell r="I71" t="str">
            <v>A71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362700</v>
          </cell>
          <cell r="V71">
            <v>696600</v>
          </cell>
          <cell r="W71">
            <v>1000</v>
          </cell>
          <cell r="X71">
            <v>1000</v>
          </cell>
        </row>
        <row r="72">
          <cell r="I72" t="str">
            <v>A72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26413540</v>
          </cell>
          <cell r="V72">
            <v>30925800</v>
          </cell>
          <cell r="W72">
            <v>88000</v>
          </cell>
          <cell r="X72">
            <v>88000</v>
          </cell>
        </row>
        <row r="73">
          <cell r="I73" t="str">
            <v>A73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I74" t="str">
            <v>A74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I75" t="str">
            <v>A75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I76" t="str">
            <v>A76</v>
          </cell>
          <cell r="J76">
            <v>0</v>
          </cell>
          <cell r="K76" t="str">
            <v>Valor custo por km = Custo Mensal / Percurso Mensal (A17)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 t="str">
            <v>Valor custo por Veiculo = Custo Mensal / Frota Total (A32)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I77" t="str">
            <v>A77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I78" t="str">
            <v>A78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I79" t="str">
            <v>A79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I80" t="str">
            <v>A80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I81" t="str">
            <v>A81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I82" t="str">
            <v>A82</v>
          </cell>
          <cell r="J82">
            <v>0</v>
          </cell>
          <cell r="K82">
            <v>5.9529604609576793E-3</v>
          </cell>
          <cell r="L82">
            <v>0</v>
          </cell>
          <cell r="M82">
            <v>2.1979932445857341E-5</v>
          </cell>
          <cell r="N82">
            <v>2.1979932445857341E-5</v>
          </cell>
          <cell r="O82">
            <v>0</v>
          </cell>
          <cell r="P82">
            <v>27.237500000000001</v>
          </cell>
          <cell r="Q82">
            <v>0</v>
          </cell>
          <cell r="R82">
            <v>0.10056818181818182</v>
          </cell>
          <cell r="S82">
            <v>0.10056818181818182</v>
          </cell>
          <cell r="T82">
            <v>0</v>
          </cell>
          <cell r="U82">
            <v>2396.9</v>
          </cell>
          <cell r="V82">
            <v>0</v>
          </cell>
          <cell r="W82">
            <v>8.85</v>
          </cell>
          <cell r="X82">
            <v>8.85</v>
          </cell>
        </row>
        <row r="83">
          <cell r="I83" t="str">
            <v>A83</v>
          </cell>
          <cell r="J83">
            <v>0</v>
          </cell>
          <cell r="K83">
            <v>8.3060401351082863E-2</v>
          </cell>
          <cell r="L83">
            <v>9.7229584740711292E-2</v>
          </cell>
          <cell r="M83">
            <v>3.078432346513014E-4</v>
          </cell>
          <cell r="N83">
            <v>3.078432346513014E-4</v>
          </cell>
          <cell r="O83">
            <v>0</v>
          </cell>
          <cell r="P83">
            <v>380.03909090909093</v>
          </cell>
          <cell r="Q83">
            <v>444.8695454545454</v>
          </cell>
          <cell r="R83">
            <v>1.4085227272727272</v>
          </cell>
          <cell r="S83">
            <v>1.4085227272727272</v>
          </cell>
          <cell r="T83">
            <v>0</v>
          </cell>
          <cell r="U83">
            <v>33443.440000000002</v>
          </cell>
          <cell r="V83">
            <v>39148.519999999997</v>
          </cell>
          <cell r="W83">
            <v>123.95</v>
          </cell>
          <cell r="X83">
            <v>123.95</v>
          </cell>
        </row>
        <row r="84">
          <cell r="I84" t="str">
            <v>A84</v>
          </cell>
          <cell r="J84">
            <v>0</v>
          </cell>
          <cell r="K84">
            <v>0.39513478541625274</v>
          </cell>
          <cell r="L84">
            <v>0.46778996125571232</v>
          </cell>
          <cell r="M84">
            <v>1.3410739121796145E-3</v>
          </cell>
          <cell r="N84">
            <v>1.3410739121796145E-3</v>
          </cell>
          <cell r="O84">
            <v>0</v>
          </cell>
          <cell r="P84">
            <v>1807.9212500000001</v>
          </cell>
          <cell r="Q84">
            <v>2140.3517045454546</v>
          </cell>
          <cell r="R84">
            <v>6.1360227272727279</v>
          </cell>
          <cell r="S84">
            <v>6.1360227272727279</v>
          </cell>
          <cell r="T84">
            <v>0</v>
          </cell>
          <cell r="U84">
            <v>159097.07</v>
          </cell>
          <cell r="V84">
            <v>188350.95</v>
          </cell>
          <cell r="W84">
            <v>539.97</v>
          </cell>
          <cell r="X84">
            <v>539.97</v>
          </cell>
        </row>
        <row r="85">
          <cell r="I85" t="str">
            <v>A85</v>
          </cell>
          <cell r="J85">
            <v>0</v>
          </cell>
          <cell r="K85">
            <v>6.4777220345718263E-3</v>
          </cell>
          <cell r="L85">
            <v>1.2727871051062984E-2</v>
          </cell>
          <cell r="M85">
            <v>1.8627061394794359E-5</v>
          </cell>
          <cell r="N85">
            <v>1.8627061394794359E-5</v>
          </cell>
          <cell r="O85">
            <v>0</v>
          </cell>
          <cell r="P85">
            <v>29.638522727272729</v>
          </cell>
          <cell r="Q85">
            <v>58.235795454545453</v>
          </cell>
          <cell r="R85">
            <v>8.5227272727272721E-2</v>
          </cell>
          <cell r="S85">
            <v>8.5227272727272721E-2</v>
          </cell>
          <cell r="T85">
            <v>0</v>
          </cell>
          <cell r="U85">
            <v>2608.19</v>
          </cell>
          <cell r="V85">
            <v>5124.75</v>
          </cell>
          <cell r="W85">
            <v>7.5</v>
          </cell>
          <cell r="X85">
            <v>7.5</v>
          </cell>
        </row>
        <row r="86">
          <cell r="I86" t="str">
            <v>A86</v>
          </cell>
          <cell r="J86">
            <v>0</v>
          </cell>
          <cell r="K86">
            <v>0.49062586926286511</v>
          </cell>
          <cell r="L86">
            <v>0.57774741704748656</v>
          </cell>
          <cell r="M86">
            <v>1.6895241406715677E-3</v>
          </cell>
          <cell r="N86">
            <v>1.6895241406715677E-3</v>
          </cell>
          <cell r="O86">
            <v>0</v>
          </cell>
          <cell r="P86">
            <v>2244.8363636363638</v>
          </cell>
          <cell r="Q86">
            <v>2643.4570454545456</v>
          </cell>
          <cell r="R86">
            <v>7.7303409090909092</v>
          </cell>
          <cell r="S86">
            <v>7.7303409090909092</v>
          </cell>
          <cell r="T86">
            <v>0</v>
          </cell>
          <cell r="U86">
            <v>197545.60000000001</v>
          </cell>
          <cell r="V86">
            <v>232624.22</v>
          </cell>
          <cell r="W86">
            <v>680.27</v>
          </cell>
          <cell r="X86">
            <v>680.27</v>
          </cell>
        </row>
        <row r="87">
          <cell r="I87" t="str">
            <v>A87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I88" t="str">
            <v>A88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I89" t="str">
            <v>A89</v>
          </cell>
          <cell r="J89">
            <v>0</v>
          </cell>
          <cell r="K89">
            <v>2.4372143850586131E-3</v>
          </cell>
          <cell r="L89">
            <v>0</v>
          </cell>
          <cell r="M89">
            <v>9.0154977150804679E-6</v>
          </cell>
          <cell r="N89">
            <v>9.0154977150804679E-6</v>
          </cell>
          <cell r="O89">
            <v>0</v>
          </cell>
          <cell r="P89">
            <v>11.151363636363637</v>
          </cell>
          <cell r="Q89">
            <v>0</v>
          </cell>
          <cell r="R89">
            <v>4.1250000000000002E-2</v>
          </cell>
          <cell r="S89">
            <v>4.1250000000000002E-2</v>
          </cell>
          <cell r="T89">
            <v>0</v>
          </cell>
          <cell r="U89">
            <v>981.32</v>
          </cell>
          <cell r="V89">
            <v>0</v>
          </cell>
          <cell r="W89">
            <v>3.63</v>
          </cell>
          <cell r="X89">
            <v>3.63</v>
          </cell>
        </row>
        <row r="90">
          <cell r="I90" t="str">
            <v>A90</v>
          </cell>
          <cell r="J90">
            <v>0</v>
          </cell>
          <cell r="K90">
            <v>5.251651599443672E-2</v>
          </cell>
          <cell r="L90">
            <v>5.1474493343930061E-2</v>
          </cell>
          <cell r="M90">
            <v>1.9464037353467118E-4</v>
          </cell>
          <cell r="N90">
            <v>1.9464037353467118E-4</v>
          </cell>
          <cell r="O90">
            <v>0</v>
          </cell>
          <cell r="P90">
            <v>240.28693181818181</v>
          </cell>
          <cell r="Q90">
            <v>235.51920454545453</v>
          </cell>
          <cell r="R90">
            <v>0.89056818181818187</v>
          </cell>
          <cell r="S90">
            <v>0.89056818181818187</v>
          </cell>
          <cell r="T90">
            <v>0</v>
          </cell>
          <cell r="U90">
            <v>21145.25</v>
          </cell>
          <cell r="V90">
            <v>20725.689999999999</v>
          </cell>
          <cell r="W90">
            <v>78.37</v>
          </cell>
          <cell r="X90">
            <v>78.37</v>
          </cell>
        </row>
        <row r="91">
          <cell r="I91" t="str">
            <v>A91</v>
          </cell>
          <cell r="J91">
            <v>0</v>
          </cell>
          <cell r="K91">
            <v>0.31347359924498308</v>
          </cell>
          <cell r="L91">
            <v>0.44301204549970197</v>
          </cell>
          <cell r="M91">
            <v>1.0639032386250745E-3</v>
          </cell>
          <cell r="N91">
            <v>1.0639032386250745E-3</v>
          </cell>
          <cell r="O91">
            <v>0</v>
          </cell>
          <cell r="P91">
            <v>1434.2842045454545</v>
          </cell>
          <cell r="Q91">
            <v>2026.9814772727273</v>
          </cell>
          <cell r="R91">
            <v>4.8678409090909094</v>
          </cell>
          <cell r="S91">
            <v>4.8678409090909094</v>
          </cell>
          <cell r="T91">
            <v>0</v>
          </cell>
          <cell r="U91">
            <v>126217.01</v>
          </cell>
          <cell r="V91">
            <v>178374.37</v>
          </cell>
          <cell r="W91">
            <v>428.37</v>
          </cell>
          <cell r="X91">
            <v>428.37</v>
          </cell>
        </row>
        <row r="92">
          <cell r="I92" t="str">
            <v>A92</v>
          </cell>
          <cell r="J92">
            <v>0</v>
          </cell>
          <cell r="K92">
            <v>5.5276425591098749E-3</v>
          </cell>
          <cell r="L92">
            <v>3.2243939996026228E-3</v>
          </cell>
          <cell r="M92">
            <v>1.5895092390224519E-5</v>
          </cell>
          <cell r="N92">
            <v>1.5895092390224519E-5</v>
          </cell>
          <cell r="O92">
            <v>0</v>
          </cell>
          <cell r="P92">
            <v>25.291477272727274</v>
          </cell>
          <cell r="Q92">
            <v>14.753068181818181</v>
          </cell>
          <cell r="R92">
            <v>7.2727272727272738E-2</v>
          </cell>
          <cell r="S92">
            <v>7.2727272727272738E-2</v>
          </cell>
          <cell r="T92">
            <v>0</v>
          </cell>
          <cell r="U92">
            <v>2225.65</v>
          </cell>
          <cell r="V92">
            <v>1298.27</v>
          </cell>
          <cell r="W92">
            <v>6.4</v>
          </cell>
          <cell r="X92">
            <v>6.4</v>
          </cell>
        </row>
        <row r="93">
          <cell r="I93" t="str">
            <v>A93</v>
          </cell>
          <cell r="J93">
            <v>0</v>
          </cell>
          <cell r="K93">
            <v>0.37395497218358825</v>
          </cell>
          <cell r="L93">
            <v>0.49771093284323464</v>
          </cell>
          <cell r="M93">
            <v>1.2834542022650507E-3</v>
          </cell>
          <cell r="N93">
            <v>1.2834542022650507E-3</v>
          </cell>
          <cell r="O93">
            <v>0</v>
          </cell>
          <cell r="P93">
            <v>1711.0139772727271</v>
          </cell>
          <cell r="Q93">
            <v>2277.2537499999999</v>
          </cell>
          <cell r="R93">
            <v>5.8723863636363633</v>
          </cell>
          <cell r="S93">
            <v>5.8723863636363633</v>
          </cell>
          <cell r="T93">
            <v>0</v>
          </cell>
          <cell r="U93">
            <v>150569.22999999998</v>
          </cell>
          <cell r="V93">
            <v>200398.33</v>
          </cell>
          <cell r="W93">
            <v>516.77</v>
          </cell>
          <cell r="X93">
            <v>516.77</v>
          </cell>
        </row>
        <row r="94">
          <cell r="I94" t="str">
            <v>A94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I95" t="str">
            <v>A95</v>
          </cell>
          <cell r="J95">
            <v>0</v>
          </cell>
          <cell r="K95">
            <v>0.86458084144645331</v>
          </cell>
          <cell r="L95">
            <v>1.0754583498907211</v>
          </cell>
          <cell r="M95">
            <v>2.9729783429366186E-3</v>
          </cell>
          <cell r="N95">
            <v>2.9729783429366186E-3</v>
          </cell>
          <cell r="O95">
            <v>0</v>
          </cell>
          <cell r="P95">
            <v>3955.8503409090908</v>
          </cell>
          <cell r="Q95">
            <v>4920.7107954545454</v>
          </cell>
          <cell r="R95">
            <v>13.602727272727272</v>
          </cell>
          <cell r="S95">
            <v>13.602727272727272</v>
          </cell>
          <cell r="T95">
            <v>0</v>
          </cell>
          <cell r="U95">
            <v>348114.82999999996</v>
          </cell>
          <cell r="V95">
            <v>433022.55</v>
          </cell>
          <cell r="W95">
            <v>1197.04</v>
          </cell>
          <cell r="X95">
            <v>1197.04</v>
          </cell>
        </row>
        <row r="96">
          <cell r="I96" t="str">
            <v>A96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I97" t="str">
            <v>A97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I98" t="str">
            <v>A98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I99" t="str">
            <v>A99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I100" t="str">
            <v>A100</v>
          </cell>
          <cell r="J100">
            <v>0</v>
          </cell>
          <cell r="K100">
            <v>2.5498377375985162E-2</v>
          </cell>
          <cell r="L100">
            <v>1.3667244105569906E-2</v>
          </cell>
          <cell r="M100">
            <v>3.6426253394264516E-4</v>
          </cell>
          <cell r="N100">
            <v>3.6426253394264516E-4</v>
          </cell>
          <cell r="O100">
            <v>0</v>
          </cell>
          <cell r="P100">
            <v>116.66666666666666</v>
          </cell>
          <cell r="Q100">
            <v>62.533854166666671</v>
          </cell>
          <cell r="R100">
            <v>1.6666666666666665</v>
          </cell>
          <cell r="S100">
            <v>1.6666666666666665</v>
          </cell>
          <cell r="T100">
            <v>0</v>
          </cell>
          <cell r="U100">
            <v>10266.666666666666</v>
          </cell>
          <cell r="V100">
            <v>5502.979166666667</v>
          </cell>
          <cell r="W100">
            <v>146.66666666666666</v>
          </cell>
          <cell r="X100">
            <v>146.66666666666666</v>
          </cell>
        </row>
        <row r="101">
          <cell r="I101" t="str">
            <v>A101</v>
          </cell>
          <cell r="J101">
            <v>0</v>
          </cell>
          <cell r="K101">
            <v>6.0831843168421751E-3</v>
          </cell>
          <cell r="L101">
            <v>7.0776210345055973E-3</v>
          </cell>
          <cell r="M101">
            <v>2.1855752036558712E-5</v>
          </cell>
          <cell r="N101">
            <v>2.1855752036558712E-5</v>
          </cell>
          <cell r="O101">
            <v>0</v>
          </cell>
          <cell r="P101">
            <v>27.833333333333336</v>
          </cell>
          <cell r="Q101">
            <v>32.383333333333333</v>
          </cell>
          <cell r="R101">
            <v>9.9999999999999992E-2</v>
          </cell>
          <cell r="S101">
            <v>9.9999999999999992E-2</v>
          </cell>
          <cell r="T101">
            <v>0</v>
          </cell>
          <cell r="U101">
            <v>2449.3333333333335</v>
          </cell>
          <cell r="V101">
            <v>2849.7333333333336</v>
          </cell>
          <cell r="W101">
            <v>8.7999999999999989</v>
          </cell>
          <cell r="X101">
            <v>8.7999999999999989</v>
          </cell>
        </row>
        <row r="102">
          <cell r="I102" t="str">
            <v>A102</v>
          </cell>
          <cell r="J102">
            <v>0</v>
          </cell>
          <cell r="K102">
            <v>3.1581561692827338E-2</v>
          </cell>
          <cell r="L102">
            <v>2.0744865140075501E-2</v>
          </cell>
          <cell r="M102">
            <v>3.8611828597920388E-4</v>
          </cell>
          <cell r="N102">
            <v>3.8611828597920388E-4</v>
          </cell>
          <cell r="O102">
            <v>0</v>
          </cell>
          <cell r="P102">
            <v>144.5</v>
          </cell>
          <cell r="Q102">
            <v>94.917187500000011</v>
          </cell>
          <cell r="R102">
            <v>1.7666666666666666</v>
          </cell>
          <cell r="S102">
            <v>1.7666666666666666</v>
          </cell>
          <cell r="T102">
            <v>0</v>
          </cell>
          <cell r="U102">
            <v>12716</v>
          </cell>
          <cell r="V102">
            <v>8352.7125000000015</v>
          </cell>
          <cell r="W102">
            <v>155.46666666666667</v>
          </cell>
          <cell r="X102">
            <v>155.46666666666667</v>
          </cell>
        </row>
        <row r="103">
          <cell r="I103" t="str">
            <v>A103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I104" t="str">
            <v>A104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I105" t="str">
            <v>A105</v>
          </cell>
          <cell r="J105">
            <v>0</v>
          </cell>
          <cell r="K105">
            <v>1.5299026425591099E-2</v>
          </cell>
          <cell r="L105">
            <v>5.7247686105040057E-3</v>
          </cell>
          <cell r="M105">
            <v>2.1855752036558713E-4</v>
          </cell>
          <cell r="N105">
            <v>2.1855752036558713E-4</v>
          </cell>
          <cell r="O105">
            <v>0</v>
          </cell>
          <cell r="P105">
            <v>70</v>
          </cell>
          <cell r="Q105">
            <v>26.193418560606059</v>
          </cell>
          <cell r="R105">
            <v>1</v>
          </cell>
          <cell r="S105">
            <v>1</v>
          </cell>
          <cell r="T105">
            <v>0</v>
          </cell>
          <cell r="U105">
            <v>6160</v>
          </cell>
          <cell r="V105">
            <v>2305.020833333333</v>
          </cell>
          <cell r="W105">
            <v>88</v>
          </cell>
          <cell r="X105">
            <v>88</v>
          </cell>
        </row>
        <row r="106">
          <cell r="I106" t="str">
            <v>A106</v>
          </cell>
          <cell r="J106">
            <v>0</v>
          </cell>
          <cell r="K106">
            <v>7.2998211802106109E-3</v>
          </cell>
          <cell r="L106">
            <v>5.4626382541890194E-3</v>
          </cell>
          <cell r="M106">
            <v>2.6226902443870455E-5</v>
          </cell>
          <cell r="N106">
            <v>2.6226902443870455E-5</v>
          </cell>
          <cell r="O106">
            <v>0</v>
          </cell>
          <cell r="P106">
            <v>33.400000000000006</v>
          </cell>
          <cell r="Q106">
            <v>24.994053030303032</v>
          </cell>
          <cell r="R106">
            <v>0.12000000000000001</v>
          </cell>
          <cell r="S106">
            <v>0.12000000000000001</v>
          </cell>
          <cell r="T106">
            <v>0</v>
          </cell>
          <cell r="U106">
            <v>2939.2000000000003</v>
          </cell>
          <cell r="V106">
            <v>2199.4766666666669</v>
          </cell>
          <cell r="W106">
            <v>10.56</v>
          </cell>
          <cell r="X106">
            <v>10.56</v>
          </cell>
        </row>
        <row r="107">
          <cell r="I107" t="str">
            <v>A107</v>
          </cell>
          <cell r="J107">
            <v>0</v>
          </cell>
          <cell r="K107">
            <v>2.2598847605801709E-2</v>
          </cell>
          <cell r="L107">
            <v>1.1187406864693026E-2</v>
          </cell>
          <cell r="M107">
            <v>2.4478442280945759E-4</v>
          </cell>
          <cell r="N107">
            <v>2.4478442280945759E-4</v>
          </cell>
          <cell r="O107">
            <v>0</v>
          </cell>
          <cell r="P107">
            <v>103.4</v>
          </cell>
          <cell r="Q107">
            <v>51.187471590909091</v>
          </cell>
          <cell r="R107">
            <v>1.1200000000000001</v>
          </cell>
          <cell r="S107">
            <v>1.1200000000000001</v>
          </cell>
          <cell r="T107">
            <v>0</v>
          </cell>
          <cell r="U107">
            <v>9099.2000000000007</v>
          </cell>
          <cell r="V107">
            <v>4504.4974999999995</v>
          </cell>
          <cell r="W107">
            <v>98.56</v>
          </cell>
          <cell r="X107">
            <v>98.56</v>
          </cell>
        </row>
        <row r="108">
          <cell r="I108" t="str">
            <v>A108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I109" t="str">
            <v>A109</v>
          </cell>
          <cell r="J109">
            <v>0</v>
          </cell>
          <cell r="K109">
            <v>5.4180409298629051E-2</v>
          </cell>
          <cell r="L109">
            <v>3.193227200476853E-2</v>
          </cell>
          <cell r="M109">
            <v>6.3090270878866147E-4</v>
          </cell>
          <cell r="N109">
            <v>6.3090270878866147E-4</v>
          </cell>
          <cell r="O109">
            <v>0</v>
          </cell>
          <cell r="P109">
            <v>247.9</v>
          </cell>
          <cell r="Q109">
            <v>146.10465909090911</v>
          </cell>
          <cell r="R109">
            <v>2.8866666666666667</v>
          </cell>
          <cell r="S109">
            <v>2.8866666666666667</v>
          </cell>
          <cell r="T109">
            <v>0</v>
          </cell>
          <cell r="U109">
            <v>21815.200000000001</v>
          </cell>
          <cell r="V109">
            <v>12857.210000000001</v>
          </cell>
          <cell r="W109">
            <v>254.02666666666667</v>
          </cell>
          <cell r="X109">
            <v>254.02666666666667</v>
          </cell>
        </row>
        <row r="110">
          <cell r="I110" t="str">
            <v>A110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I111" t="str">
            <v>A111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I112" t="str">
            <v>A112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I113" t="str">
            <v>A113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I114" t="str">
            <v>A114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I115" t="str">
            <v>A115</v>
          </cell>
          <cell r="J115">
            <v>0</v>
          </cell>
          <cell r="K115">
            <v>1.3970296046095768E-2</v>
          </cell>
          <cell r="L115">
            <v>3.8806377905821579E-4</v>
          </cell>
          <cell r="M115">
            <v>5.1741837207762099E-5</v>
          </cell>
          <cell r="N115">
            <v>5.1741837207762099E-5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5625</v>
          </cell>
          <cell r="V115">
            <v>156.25</v>
          </cell>
          <cell r="W115">
            <v>20.833333333333332</v>
          </cell>
          <cell r="X115">
            <v>20.833333333333332</v>
          </cell>
        </row>
        <row r="116">
          <cell r="I116" t="str">
            <v>A116</v>
          </cell>
          <cell r="J116">
            <v>0</v>
          </cell>
          <cell r="K116">
            <v>5.8060736638187962E-2</v>
          </cell>
          <cell r="L116">
            <v>5.9095573382343204E-2</v>
          </cell>
          <cell r="M116">
            <v>1.034836744155242E-4</v>
          </cell>
          <cell r="N116">
            <v>1.034836744155242E-4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23377.575000000001</v>
          </cell>
          <cell r="V116">
            <v>23794.241666666669</v>
          </cell>
          <cell r="W116">
            <v>41.666666666666664</v>
          </cell>
          <cell r="X116">
            <v>41.666666666666664</v>
          </cell>
        </row>
        <row r="117">
          <cell r="I117" t="str">
            <v>A117</v>
          </cell>
          <cell r="J117">
            <v>0</v>
          </cell>
          <cell r="K117">
            <v>7.2031032684283736E-2</v>
          </cell>
          <cell r="L117">
            <v>5.9483637161401419E-2</v>
          </cell>
          <cell r="M117">
            <v>1.5522551162328629E-4</v>
          </cell>
          <cell r="N117">
            <v>1.5522551162328629E-4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29002.575000000001</v>
          </cell>
          <cell r="V117">
            <v>23950.491666666669</v>
          </cell>
          <cell r="W117">
            <v>62.5</v>
          </cell>
          <cell r="X117">
            <v>62.5</v>
          </cell>
        </row>
        <row r="118">
          <cell r="I118" t="str">
            <v>A118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I119" t="str">
            <v>A119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I120" t="str">
            <v>A120</v>
          </cell>
          <cell r="J120">
            <v>0</v>
          </cell>
          <cell r="K120">
            <v>0.12418040929862904</v>
          </cell>
          <cell r="L120">
            <v>0</v>
          </cell>
          <cell r="M120">
            <v>2.4836081859725811E-4</v>
          </cell>
          <cell r="N120">
            <v>2.4836081859725811E-4</v>
          </cell>
          <cell r="O120">
            <v>0</v>
          </cell>
          <cell r="P120">
            <v>568.18181818181813</v>
          </cell>
          <cell r="Q120">
            <v>0</v>
          </cell>
          <cell r="R120">
            <v>1.1363636363636365</v>
          </cell>
          <cell r="S120">
            <v>1.1363636363636365</v>
          </cell>
          <cell r="T120">
            <v>0</v>
          </cell>
          <cell r="U120">
            <v>50000</v>
          </cell>
          <cell r="V120">
            <v>0</v>
          </cell>
          <cell r="W120">
            <v>100</v>
          </cell>
          <cell r="X120">
            <v>100</v>
          </cell>
        </row>
        <row r="121">
          <cell r="I121" t="str">
            <v>A121</v>
          </cell>
          <cell r="J121">
            <v>0</v>
          </cell>
          <cell r="K121">
            <v>6.7057421021259681E-2</v>
          </cell>
          <cell r="L121">
            <v>1.8627061394794358E-3</v>
          </cell>
          <cell r="M121">
            <v>2.4836081859725811E-4</v>
          </cell>
          <cell r="N121">
            <v>2.4836081859725811E-4</v>
          </cell>
          <cell r="O121">
            <v>0</v>
          </cell>
          <cell r="P121">
            <v>306.81818181818181</v>
          </cell>
          <cell r="Q121">
            <v>8.5227272727272734</v>
          </cell>
          <cell r="R121">
            <v>1.1363636363636365</v>
          </cell>
          <cell r="S121">
            <v>1.1363636363636365</v>
          </cell>
          <cell r="T121">
            <v>0</v>
          </cell>
          <cell r="U121">
            <v>27000</v>
          </cell>
          <cell r="V121">
            <v>750</v>
          </cell>
          <cell r="W121">
            <v>100</v>
          </cell>
          <cell r="X121">
            <v>100</v>
          </cell>
        </row>
        <row r="122">
          <cell r="I122" t="str">
            <v>A122</v>
          </cell>
          <cell r="J122">
            <v>0</v>
          </cell>
          <cell r="K122">
            <v>0.1393457679316511</v>
          </cell>
          <cell r="L122">
            <v>0.1418293761176237</v>
          </cell>
          <cell r="M122">
            <v>2.4836081859725811E-4</v>
          </cell>
          <cell r="N122">
            <v>2.4836081859725811E-4</v>
          </cell>
          <cell r="O122">
            <v>0</v>
          </cell>
          <cell r="P122">
            <v>637.57022727272727</v>
          </cell>
          <cell r="Q122">
            <v>648.93386363636364</v>
          </cell>
          <cell r="R122">
            <v>1.1363636363636365</v>
          </cell>
          <cell r="S122">
            <v>1.1363636363636365</v>
          </cell>
          <cell r="T122">
            <v>0</v>
          </cell>
          <cell r="U122">
            <v>56106.18</v>
          </cell>
          <cell r="V122">
            <v>57106.18</v>
          </cell>
          <cell r="W122">
            <v>100</v>
          </cell>
          <cell r="X122">
            <v>100</v>
          </cell>
        </row>
        <row r="123">
          <cell r="I123" t="str">
            <v>A123</v>
          </cell>
          <cell r="J123">
            <v>0</v>
          </cell>
          <cell r="K123">
            <v>0.33058359825153982</v>
          </cell>
          <cell r="L123">
            <v>0.14369208225710314</v>
          </cell>
          <cell r="M123">
            <v>7.4508245579177432E-4</v>
          </cell>
          <cell r="N123">
            <v>7.4508245579177432E-4</v>
          </cell>
          <cell r="O123">
            <v>0</v>
          </cell>
          <cell r="P123">
            <v>1512.5702272727272</v>
          </cell>
          <cell r="Q123">
            <v>657.45659090909089</v>
          </cell>
          <cell r="R123">
            <v>3.4090909090909092</v>
          </cell>
          <cell r="S123">
            <v>3.4090909090909092</v>
          </cell>
          <cell r="T123">
            <v>0</v>
          </cell>
          <cell r="U123">
            <v>133106.18</v>
          </cell>
          <cell r="V123">
            <v>57856.18</v>
          </cell>
          <cell r="W123">
            <v>300</v>
          </cell>
          <cell r="X123">
            <v>300</v>
          </cell>
        </row>
        <row r="124">
          <cell r="I124" t="str">
            <v>A124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I125" t="str">
            <v>A125</v>
          </cell>
          <cell r="J125">
            <v>0</v>
          </cell>
          <cell r="K125">
            <v>0.40261463093582356</v>
          </cell>
          <cell r="L125">
            <v>0.20317571941850457</v>
          </cell>
          <cell r="M125">
            <v>9.0030796741506064E-4</v>
          </cell>
          <cell r="N125">
            <v>9.0030796741506064E-4</v>
          </cell>
          <cell r="O125">
            <v>0</v>
          </cell>
          <cell r="P125">
            <v>1512.5702272727272</v>
          </cell>
          <cell r="Q125">
            <v>657.45659090909089</v>
          </cell>
          <cell r="R125">
            <v>3.4090909090909092</v>
          </cell>
          <cell r="S125">
            <v>3.4090909090909092</v>
          </cell>
          <cell r="T125">
            <v>0</v>
          </cell>
          <cell r="U125">
            <v>162108.755</v>
          </cell>
          <cell r="V125">
            <v>81806.671666666662</v>
          </cell>
          <cell r="W125">
            <v>362.5</v>
          </cell>
          <cell r="X125">
            <v>362.5</v>
          </cell>
        </row>
        <row r="126">
          <cell r="I126" t="str">
            <v>A126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I127" t="str">
            <v>A127</v>
          </cell>
          <cell r="J127">
            <v>0</v>
          </cell>
          <cell r="K127">
            <v>1.321375881680906</v>
          </cell>
          <cell r="L127">
            <v>1.3105663413139943</v>
          </cell>
          <cell r="M127">
            <v>4.5041890191403408E-3</v>
          </cell>
          <cell r="N127">
            <v>4.5041890191403408E-3</v>
          </cell>
          <cell r="O127">
            <v>0</v>
          </cell>
          <cell r="P127">
            <v>5716.3205681818181</v>
          </cell>
          <cell r="Q127">
            <v>5724.2720454545452</v>
          </cell>
          <cell r="R127">
            <v>19.898484848484848</v>
          </cell>
          <cell r="S127">
            <v>19.898484848484848</v>
          </cell>
          <cell r="T127">
            <v>0</v>
          </cell>
          <cell r="U127">
            <v>532038.78499999992</v>
          </cell>
          <cell r="V127">
            <v>527686.43166666664</v>
          </cell>
          <cell r="W127">
            <v>1813.5666666666666</v>
          </cell>
          <cell r="X127">
            <v>1813.5666666666666</v>
          </cell>
        </row>
        <row r="128">
          <cell r="I128" t="str">
            <v>A128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I129" t="str">
            <v>A129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I130" t="str">
            <v>A130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I131" t="str">
            <v>A131</v>
          </cell>
          <cell r="J131">
            <v>0</v>
          </cell>
          <cell r="K131" t="str">
            <v>Valor custo por km = Custo Mensal / Percurso Mensal (A17)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 t="str">
            <v>Valor custo por Veiculo = Custo Mensal / Frota Operante (A46)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I132" t="str">
            <v>A132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I133" t="str">
            <v>A133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I134" t="str">
            <v>A134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3.3</v>
          </cell>
          <cell r="V134">
            <v>3.0490909090909089</v>
          </cell>
          <cell r="W134">
            <v>1E-4</v>
          </cell>
          <cell r="X134">
            <v>1E-4</v>
          </cell>
        </row>
        <row r="135">
          <cell r="I135" t="str">
            <v>A135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I136" t="str">
            <v>A136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 t="str">
            <v>Quantidade</v>
          </cell>
          <cell r="V136" t="str">
            <v>Quantidade</v>
          </cell>
          <cell r="W136" t="str">
            <v>Quantidade</v>
          </cell>
          <cell r="X136" t="str">
            <v>Quantidade</v>
          </cell>
        </row>
        <row r="137">
          <cell r="I137" t="str">
            <v>A137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</v>
          </cell>
          <cell r="V137">
            <v>0</v>
          </cell>
          <cell r="W137">
            <v>1</v>
          </cell>
          <cell r="X137">
            <v>1</v>
          </cell>
        </row>
        <row r="138">
          <cell r="I138" t="str">
            <v>A138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14</v>
          </cell>
          <cell r="V138">
            <v>14</v>
          </cell>
          <cell r="W138">
            <v>14</v>
          </cell>
          <cell r="X138">
            <v>14</v>
          </cell>
        </row>
        <row r="139">
          <cell r="I139" t="str">
            <v>A139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64</v>
          </cell>
          <cell r="V139">
            <v>65</v>
          </cell>
          <cell r="W139">
            <v>64</v>
          </cell>
          <cell r="X139">
            <v>64</v>
          </cell>
        </row>
        <row r="140">
          <cell r="I140" t="str">
            <v>A140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</v>
          </cell>
          <cell r="V140">
            <v>1</v>
          </cell>
          <cell r="W140">
            <v>1</v>
          </cell>
          <cell r="X140">
            <v>1</v>
          </cell>
        </row>
        <row r="141">
          <cell r="I141" t="str">
            <v>A141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80</v>
          </cell>
          <cell r="V141">
            <v>80</v>
          </cell>
          <cell r="W141">
            <v>80</v>
          </cell>
          <cell r="X141">
            <v>80</v>
          </cell>
        </row>
        <row r="142">
          <cell r="I142" t="str">
            <v>A142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I143" t="str">
            <v>A143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I144" t="str">
            <v>A144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0.25</v>
          </cell>
          <cell r="V144">
            <v>0.25</v>
          </cell>
          <cell r="W144">
            <v>0.25</v>
          </cell>
          <cell r="X144">
            <v>0.25</v>
          </cell>
        </row>
        <row r="145">
          <cell r="I145" t="str">
            <v>A145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0.35</v>
          </cell>
          <cell r="V145">
            <v>0.35</v>
          </cell>
          <cell r="W145">
            <v>0.35</v>
          </cell>
          <cell r="X145">
            <v>0.35</v>
          </cell>
        </row>
        <row r="146">
          <cell r="I146" t="str">
            <v>A146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0.42</v>
          </cell>
          <cell r="V146">
            <v>0.42</v>
          </cell>
          <cell r="W146">
            <v>0.42</v>
          </cell>
          <cell r="X146">
            <v>0.42</v>
          </cell>
        </row>
        <row r="147">
          <cell r="I147" t="str">
            <v>A147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0.55000000000000004</v>
          </cell>
          <cell r="V147">
            <v>0.55000000000000004</v>
          </cell>
          <cell r="W147">
            <v>0.55000000000000004</v>
          </cell>
          <cell r="X147">
            <v>0.55000000000000004</v>
          </cell>
        </row>
        <row r="148">
          <cell r="I148" t="str">
            <v>A148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I149" t="str">
            <v>A149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 t="str">
            <v>Quantidade</v>
          </cell>
          <cell r="V149" t="str">
            <v>Quantidade</v>
          </cell>
          <cell r="W149" t="str">
            <v>Quantidade</v>
          </cell>
          <cell r="X149" t="str">
            <v>Quantidade</v>
          </cell>
        </row>
        <row r="150">
          <cell r="I150" t="str">
            <v>A150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1258.25</v>
          </cell>
          <cell r="V150">
            <v>0</v>
          </cell>
          <cell r="W150">
            <v>1258.25</v>
          </cell>
          <cell r="X150">
            <v>1258.25</v>
          </cell>
        </row>
        <row r="151">
          <cell r="I151" t="str">
            <v>A151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24661.699999999997</v>
          </cell>
          <cell r="V151">
            <v>24661.699999999997</v>
          </cell>
          <cell r="W151">
            <v>24661.699999999997</v>
          </cell>
          <cell r="X151">
            <v>24661.699999999997</v>
          </cell>
        </row>
        <row r="152">
          <cell r="I152" t="str">
            <v>A152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135287.04000000001</v>
          </cell>
          <cell r="V152">
            <v>137400.9</v>
          </cell>
          <cell r="W152">
            <v>135287.04000000001</v>
          </cell>
          <cell r="X152">
            <v>135287.04000000001</v>
          </cell>
        </row>
        <row r="153">
          <cell r="I153" t="str">
            <v>A153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2768.15</v>
          </cell>
          <cell r="V153">
            <v>2768.15</v>
          </cell>
          <cell r="W153">
            <v>2768.15</v>
          </cell>
          <cell r="X153">
            <v>2768.15</v>
          </cell>
        </row>
        <row r="154">
          <cell r="I154" t="str">
            <v>A154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163975.13999999998</v>
          </cell>
          <cell r="V154">
            <v>164830.74999999997</v>
          </cell>
          <cell r="W154">
            <v>163975.13999999998</v>
          </cell>
          <cell r="X154">
            <v>163975.13999999998</v>
          </cell>
        </row>
        <row r="155">
          <cell r="I155" t="str">
            <v>A155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I156" t="str">
            <v>A156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I157" t="str">
            <v>A157</v>
          </cell>
          <cell r="J157">
            <v>0</v>
          </cell>
          <cell r="K157">
            <v>1.0312512418040929E-2</v>
          </cell>
          <cell r="L157">
            <v>0</v>
          </cell>
          <cell r="M157">
            <v>3.2286906417643556E-7</v>
          </cell>
          <cell r="N157">
            <v>3.2286906417643556E-7</v>
          </cell>
          <cell r="O157">
            <v>0</v>
          </cell>
          <cell r="P157">
            <v>51.902874999999995</v>
          </cell>
          <cell r="Q157">
            <v>0</v>
          </cell>
          <cell r="R157">
            <v>1.6250000000000001E-3</v>
          </cell>
          <cell r="S157">
            <v>1.6250000000000001E-3</v>
          </cell>
          <cell r="T157">
            <v>0</v>
          </cell>
          <cell r="U157">
            <v>4152.2299999999996</v>
          </cell>
          <cell r="V157">
            <v>0</v>
          </cell>
          <cell r="W157">
            <v>0.13</v>
          </cell>
          <cell r="X157">
            <v>0.13</v>
          </cell>
        </row>
        <row r="158">
          <cell r="I158" t="str">
            <v>A158</v>
          </cell>
          <cell r="J158">
            <v>0</v>
          </cell>
          <cell r="K158">
            <v>0.202125</v>
          </cell>
          <cell r="L158">
            <v>0.18675682992251144</v>
          </cell>
          <cell r="M158">
            <v>6.1345122193522758E-6</v>
          </cell>
          <cell r="N158">
            <v>6.1345122193522758E-6</v>
          </cell>
          <cell r="O158">
            <v>0</v>
          </cell>
          <cell r="P158">
            <v>1017.295125</v>
          </cell>
          <cell r="Q158">
            <v>939.94712500000003</v>
          </cell>
          <cell r="R158">
            <v>3.0875000000000003E-2</v>
          </cell>
          <cell r="S158">
            <v>3.0875000000000003E-2</v>
          </cell>
          <cell r="T158">
            <v>0</v>
          </cell>
          <cell r="U158">
            <v>81383.61</v>
          </cell>
          <cell r="V158">
            <v>75195.77</v>
          </cell>
          <cell r="W158">
            <v>2.4700000000000002</v>
          </cell>
          <cell r="X158">
            <v>2.4700000000000002</v>
          </cell>
        </row>
        <row r="159">
          <cell r="I159" t="str">
            <v>A159</v>
          </cell>
          <cell r="J159">
            <v>0</v>
          </cell>
          <cell r="K159">
            <v>1.1087999950327836</v>
          </cell>
          <cell r="L159">
            <v>1.0405022849195311</v>
          </cell>
          <cell r="M159">
            <v>3.3603218756209019E-5</v>
          </cell>
          <cell r="N159">
            <v>3.3603218756209019E-5</v>
          </cell>
          <cell r="O159">
            <v>0</v>
          </cell>
          <cell r="P159">
            <v>5580.5903749999998</v>
          </cell>
          <cell r="Q159">
            <v>5236.848</v>
          </cell>
          <cell r="R159">
            <v>0.169125</v>
          </cell>
          <cell r="S159">
            <v>0.169125</v>
          </cell>
          <cell r="T159">
            <v>0</v>
          </cell>
          <cell r="U159">
            <v>446447.23</v>
          </cell>
          <cell r="V159">
            <v>418947.84000000003</v>
          </cell>
          <cell r="W159">
            <v>13.53</v>
          </cell>
          <cell r="X159">
            <v>13.53</v>
          </cell>
        </row>
        <row r="160">
          <cell r="I160" t="str">
            <v>A160</v>
          </cell>
          <cell r="J160">
            <v>0</v>
          </cell>
          <cell r="K160">
            <v>2.2687512418040928E-2</v>
          </cell>
          <cell r="L160">
            <v>2.0962497516391815E-2</v>
          </cell>
          <cell r="M160">
            <v>6.9541029207232275E-7</v>
          </cell>
          <cell r="N160">
            <v>6.9541029207232275E-7</v>
          </cell>
          <cell r="O160">
            <v>0</v>
          </cell>
          <cell r="P160">
            <v>114.18625</v>
          </cell>
          <cell r="Q160">
            <v>105.50425</v>
          </cell>
          <cell r="R160">
            <v>3.5000000000000005E-3</v>
          </cell>
          <cell r="S160">
            <v>3.5000000000000005E-3</v>
          </cell>
          <cell r="T160">
            <v>0</v>
          </cell>
          <cell r="U160">
            <v>9134.9</v>
          </cell>
          <cell r="V160">
            <v>8440.34</v>
          </cell>
          <cell r="W160">
            <v>0.28000000000000003</v>
          </cell>
          <cell r="X160">
            <v>0.28000000000000003</v>
          </cell>
        </row>
        <row r="161">
          <cell r="I161" t="str">
            <v>A161</v>
          </cell>
          <cell r="J161">
            <v>0</v>
          </cell>
          <cell r="K161">
            <v>1.3439250198688655</v>
          </cell>
          <cell r="L161">
            <v>1.2482216123584344</v>
          </cell>
          <cell r="M161">
            <v>4.0756010331810054E-5</v>
          </cell>
          <cell r="N161">
            <v>4.0756010331810054E-5</v>
          </cell>
          <cell r="O161">
            <v>0</v>
          </cell>
          <cell r="P161">
            <v>6763.9746249999998</v>
          </cell>
          <cell r="Q161">
            <v>6282.2993750000005</v>
          </cell>
          <cell r="R161">
            <v>0.205125</v>
          </cell>
          <cell r="S161">
            <v>0.205125</v>
          </cell>
          <cell r="T161">
            <v>0</v>
          </cell>
          <cell r="U161">
            <v>541117.97</v>
          </cell>
          <cell r="V161">
            <v>502583.95000000007</v>
          </cell>
          <cell r="W161">
            <v>16.41</v>
          </cell>
          <cell r="X161">
            <v>16.41</v>
          </cell>
        </row>
        <row r="162">
          <cell r="I162" t="str">
            <v>A162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I163" t="str">
            <v>A163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I164" t="str">
            <v>A164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I165" t="str">
            <v>A165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0.03</v>
          </cell>
          <cell r="V165">
            <v>0.03</v>
          </cell>
          <cell r="W165">
            <v>0.03</v>
          </cell>
          <cell r="X165">
            <v>0.03</v>
          </cell>
        </row>
        <row r="166">
          <cell r="I166" t="str">
            <v>A166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I167" t="str">
            <v>A167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9.8999999999999991E-2</v>
          </cell>
          <cell r="V167">
            <v>9.1472727272727261E-2</v>
          </cell>
          <cell r="W167">
            <v>3.0000000000000001E-6</v>
          </cell>
          <cell r="X167">
            <v>3.0000000000000001E-6</v>
          </cell>
        </row>
        <row r="168">
          <cell r="I168" t="str">
            <v>A168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I169" t="str">
            <v>A169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I170" t="str">
            <v>A170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498.27</v>
          </cell>
          <cell r="V170">
            <v>0</v>
          </cell>
          <cell r="W170">
            <v>0.02</v>
          </cell>
          <cell r="X170">
            <v>0.02</v>
          </cell>
        </row>
        <row r="171">
          <cell r="I171" t="str">
            <v>A171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6975.74</v>
          </cell>
          <cell r="V171">
            <v>6445.35</v>
          </cell>
          <cell r="W171">
            <v>0.21</v>
          </cell>
          <cell r="X171">
            <v>0.21</v>
          </cell>
        </row>
        <row r="172">
          <cell r="I172" t="str">
            <v>A172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31889.09</v>
          </cell>
          <cell r="V172">
            <v>29924.85</v>
          </cell>
          <cell r="W172">
            <v>0.97</v>
          </cell>
          <cell r="X172">
            <v>0.97</v>
          </cell>
        </row>
        <row r="173">
          <cell r="I173" t="str">
            <v>A173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498.27</v>
          </cell>
          <cell r="V173">
            <v>460.38</v>
          </cell>
          <cell r="W173">
            <v>0.02</v>
          </cell>
          <cell r="X173">
            <v>0.02</v>
          </cell>
        </row>
        <row r="174">
          <cell r="I174" t="str">
            <v>A174</v>
          </cell>
          <cell r="J174">
            <v>0</v>
          </cell>
          <cell r="K174">
            <v>9.9000024836081849E-2</v>
          </cell>
          <cell r="L174">
            <v>9.1472729982118001E-2</v>
          </cell>
          <cell r="M174">
            <v>3.0300019868865487E-6</v>
          </cell>
          <cell r="N174">
            <v>3.0300019868865487E-6</v>
          </cell>
          <cell r="O174">
            <v>0</v>
          </cell>
          <cell r="P174">
            <v>498.26712499999996</v>
          </cell>
          <cell r="Q174">
            <v>460.38224999999994</v>
          </cell>
          <cell r="R174">
            <v>1.525E-2</v>
          </cell>
          <cell r="S174">
            <v>1.525E-2</v>
          </cell>
          <cell r="T174">
            <v>0</v>
          </cell>
          <cell r="U174">
            <v>39861.369999999995</v>
          </cell>
          <cell r="V174">
            <v>36830.579999999994</v>
          </cell>
          <cell r="W174">
            <v>1.22</v>
          </cell>
          <cell r="X174">
            <v>1.22</v>
          </cell>
        </row>
        <row r="175">
          <cell r="I175" t="str">
            <v>A175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I176" t="str">
            <v>A176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I177" t="str">
            <v>A177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I178" t="str">
            <v>A178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I179" t="str">
            <v>A179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6.0940399999999999E-2</v>
          </cell>
          <cell r="V179">
            <v>0</v>
          </cell>
          <cell r="W179">
            <v>1.4000000000000001E-6</v>
          </cell>
          <cell r="X179">
            <v>1.4000000000000001E-6</v>
          </cell>
        </row>
        <row r="180">
          <cell r="I180" t="str">
            <v>A180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9.8961199999999999E-2</v>
          </cell>
          <cell r="V180">
            <v>0.10970000000000001</v>
          </cell>
          <cell r="W180">
            <v>1.4000000000000001E-6</v>
          </cell>
          <cell r="X180">
            <v>1.4000000000000001E-6</v>
          </cell>
        </row>
        <row r="181">
          <cell r="I181" t="str">
            <v>A181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0.10677199999999999</v>
          </cell>
          <cell r="V181">
            <v>0.10970000000000001</v>
          </cell>
          <cell r="W181">
            <v>1.4000000000000001E-6</v>
          </cell>
          <cell r="X181">
            <v>1.4000000000000001E-6</v>
          </cell>
        </row>
        <row r="182">
          <cell r="I182" t="str">
            <v>A182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0.17461200000000002</v>
          </cell>
          <cell r="V182">
            <v>0.18283333333333332</v>
          </cell>
          <cell r="W182">
            <v>2.3333333333333332E-6</v>
          </cell>
          <cell r="X182">
            <v>2.3333333333333332E-6</v>
          </cell>
        </row>
        <row r="183">
          <cell r="I183" t="str">
            <v>A183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I184" t="str">
            <v>A184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I185" t="str">
            <v>A185</v>
          </cell>
          <cell r="J185">
            <v>0</v>
          </cell>
          <cell r="K185">
            <v>7.6174746671965024E-4</v>
          </cell>
          <cell r="L185">
            <v>0</v>
          </cell>
          <cell r="M185">
            <v>2.483608185972581E-8</v>
          </cell>
          <cell r="N185">
            <v>2.483608185972581E-8</v>
          </cell>
          <cell r="O185">
            <v>0</v>
          </cell>
          <cell r="P185">
            <v>3.8338749999999999</v>
          </cell>
          <cell r="Q185">
            <v>0</v>
          </cell>
          <cell r="R185">
            <v>1.25E-4</v>
          </cell>
          <cell r="S185">
            <v>1.25E-4</v>
          </cell>
          <cell r="T185">
            <v>0</v>
          </cell>
          <cell r="U185">
            <v>306.70999999999998</v>
          </cell>
          <cell r="V185">
            <v>0</v>
          </cell>
          <cell r="W185">
            <v>0.01</v>
          </cell>
          <cell r="X185">
            <v>0.01</v>
          </cell>
        </row>
        <row r="186">
          <cell r="I186" t="str">
            <v>A186</v>
          </cell>
          <cell r="J186">
            <v>0</v>
          </cell>
          <cell r="K186">
            <v>1.7318199880786807E-2</v>
          </cell>
          <cell r="L186">
            <v>1.919749652294854E-2</v>
          </cell>
          <cell r="M186">
            <v>2.4836081859725811E-7</v>
          </cell>
          <cell r="N186">
            <v>2.4836081859725811E-7</v>
          </cell>
          <cell r="O186">
            <v>0</v>
          </cell>
          <cell r="P186">
            <v>87.162499999999994</v>
          </cell>
          <cell r="Q186">
            <v>96.621000000000009</v>
          </cell>
          <cell r="R186">
            <v>1.25E-3</v>
          </cell>
          <cell r="S186">
            <v>1.25E-3</v>
          </cell>
          <cell r="T186">
            <v>0</v>
          </cell>
          <cell r="U186">
            <v>6973</v>
          </cell>
          <cell r="V186">
            <v>7729.68</v>
          </cell>
          <cell r="W186">
            <v>0.1</v>
          </cell>
          <cell r="X186">
            <v>0.1</v>
          </cell>
        </row>
        <row r="187">
          <cell r="I187" t="str">
            <v>A187</v>
          </cell>
          <cell r="J187">
            <v>0</v>
          </cell>
          <cell r="K187">
            <v>8.5417593880389428E-2</v>
          </cell>
          <cell r="L187">
            <v>8.913125869262864E-2</v>
          </cell>
          <cell r="M187">
            <v>1.1176236836876615E-6</v>
          </cell>
          <cell r="N187">
            <v>1.1176236836876615E-6</v>
          </cell>
          <cell r="O187">
            <v>0</v>
          </cell>
          <cell r="P187">
            <v>429.90674999999999</v>
          </cell>
          <cell r="Q187">
            <v>448.59762499999999</v>
          </cell>
          <cell r="R187">
            <v>5.6249999999999998E-3</v>
          </cell>
          <cell r="S187">
            <v>5.6249999999999998E-3</v>
          </cell>
          <cell r="T187">
            <v>0</v>
          </cell>
          <cell r="U187">
            <v>34392.54</v>
          </cell>
          <cell r="V187">
            <v>35887.81</v>
          </cell>
          <cell r="W187">
            <v>0.45</v>
          </cell>
          <cell r="X187">
            <v>0.45</v>
          </cell>
        </row>
        <row r="188">
          <cell r="I188" t="str">
            <v>A188</v>
          </cell>
          <cell r="J188">
            <v>0</v>
          </cell>
          <cell r="K188">
            <v>2.1826445459964239E-3</v>
          </cell>
          <cell r="L188">
            <v>2.2854162527319692E-3</v>
          </cell>
          <cell r="M188">
            <v>2.483608185972581E-8</v>
          </cell>
          <cell r="N188">
            <v>2.483608185972581E-8</v>
          </cell>
          <cell r="O188">
            <v>0</v>
          </cell>
          <cell r="P188">
            <v>10.985250000000001</v>
          </cell>
          <cell r="Q188">
            <v>11.502500000000001</v>
          </cell>
          <cell r="R188">
            <v>1.25E-4</v>
          </cell>
          <cell r="S188">
            <v>1.25E-4</v>
          </cell>
          <cell r="T188">
            <v>0</v>
          </cell>
          <cell r="U188">
            <v>878.82</v>
          </cell>
          <cell r="V188">
            <v>920.2</v>
          </cell>
          <cell r="W188">
            <v>0.01</v>
          </cell>
          <cell r="X188">
            <v>0.01</v>
          </cell>
        </row>
        <row r="189">
          <cell r="I189" t="str">
            <v>A189</v>
          </cell>
          <cell r="J189">
            <v>0</v>
          </cell>
          <cell r="K189">
            <v>0.10568018577389231</v>
          </cell>
          <cell r="L189">
            <v>0.11061417146830915</v>
          </cell>
          <cell r="M189">
            <v>1.4156566660043713E-6</v>
          </cell>
          <cell r="N189">
            <v>1.4156566660043713E-6</v>
          </cell>
          <cell r="O189">
            <v>0</v>
          </cell>
          <cell r="P189">
            <v>531.888375</v>
          </cell>
          <cell r="Q189">
            <v>556.72112499999992</v>
          </cell>
          <cell r="R189">
            <v>7.1250000000000011E-3</v>
          </cell>
          <cell r="S189">
            <v>7.1250000000000011E-3</v>
          </cell>
          <cell r="T189">
            <v>0</v>
          </cell>
          <cell r="U189">
            <v>42551.07</v>
          </cell>
          <cell r="V189">
            <v>44537.689999999995</v>
          </cell>
          <cell r="W189">
            <v>0.57000000000000006</v>
          </cell>
          <cell r="X189">
            <v>0.57000000000000006</v>
          </cell>
        </row>
        <row r="190">
          <cell r="I190" t="str">
            <v>A190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I191" t="str">
            <v>A191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I192" t="str">
            <v>A192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I193" t="str">
            <v>A193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I194" t="str">
            <v>A194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5.7999999999999996E-3</v>
          </cell>
          <cell r="V194">
            <v>5.7999999999999996E-3</v>
          </cell>
          <cell r="W194">
            <v>5.7999999999999996E-3</v>
          </cell>
          <cell r="X194">
            <v>5.7999999999999996E-3</v>
          </cell>
        </row>
        <row r="195">
          <cell r="I195" t="str">
            <v>A195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5.7999999999999996E-3</v>
          </cell>
          <cell r="V195">
            <v>5.7999999999999996E-3</v>
          </cell>
          <cell r="W195">
            <v>5.7999999999999996E-3</v>
          </cell>
          <cell r="X195">
            <v>5.7999999999999996E-3</v>
          </cell>
        </row>
        <row r="196">
          <cell r="I196" t="str">
            <v>A196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5.7999999999999996E-3</v>
          </cell>
          <cell r="V196">
            <v>5.7999999999999996E-3</v>
          </cell>
          <cell r="W196">
            <v>5.7999999999999996E-3</v>
          </cell>
          <cell r="X196">
            <v>5.7999999999999996E-3</v>
          </cell>
        </row>
        <row r="197">
          <cell r="I197" t="str">
            <v>A197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5.7999999999999996E-3</v>
          </cell>
          <cell r="V197">
            <v>5.7999999999999996E-3</v>
          </cell>
          <cell r="W197">
            <v>0.57999999999999996</v>
          </cell>
          <cell r="X197">
            <v>5.7999999999999996E-3</v>
          </cell>
        </row>
        <row r="198">
          <cell r="I198" t="str">
            <v>A198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I199" t="str">
            <v>A199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I200" t="str">
            <v>A200</v>
          </cell>
          <cell r="J200">
            <v>0</v>
          </cell>
          <cell r="K200">
            <v>3.9469501291476252E-3</v>
          </cell>
          <cell r="L200">
            <v>0</v>
          </cell>
          <cell r="M200">
            <v>1.4404927478640968E-5</v>
          </cell>
          <cell r="N200">
            <v>1.4404927478640968E-5</v>
          </cell>
          <cell r="O200">
            <v>0</v>
          </cell>
          <cell r="P200">
            <v>19.864999999999998</v>
          </cell>
          <cell r="Q200">
            <v>0</v>
          </cell>
          <cell r="R200">
            <v>7.2499999999999995E-2</v>
          </cell>
          <cell r="S200">
            <v>7.2499999999999995E-2</v>
          </cell>
          <cell r="T200">
            <v>0</v>
          </cell>
          <cell r="U200">
            <v>1589.1999999999998</v>
          </cell>
          <cell r="V200">
            <v>0</v>
          </cell>
          <cell r="W200">
            <v>5.8</v>
          </cell>
          <cell r="X200">
            <v>5.8</v>
          </cell>
        </row>
        <row r="201">
          <cell r="I201" t="str">
            <v>A201</v>
          </cell>
          <cell r="J201">
            <v>0</v>
          </cell>
          <cell r="K201">
            <v>5.6132545201668979E-2</v>
          </cell>
          <cell r="L201">
            <v>6.5300417246175232E-2</v>
          </cell>
          <cell r="M201">
            <v>2.0166898470097355E-4</v>
          </cell>
          <cell r="N201">
            <v>2.0166898470097355E-4</v>
          </cell>
          <cell r="O201">
            <v>0</v>
          </cell>
          <cell r="P201">
            <v>282.51509999999996</v>
          </cell>
          <cell r="Q201">
            <v>328.65699999999998</v>
          </cell>
          <cell r="R201">
            <v>1.0149999999999999</v>
          </cell>
          <cell r="S201">
            <v>1.0149999999999999</v>
          </cell>
          <cell r="T201">
            <v>0</v>
          </cell>
          <cell r="U201">
            <v>22601.207999999999</v>
          </cell>
          <cell r="V201">
            <v>26292.559999999998</v>
          </cell>
          <cell r="W201">
            <v>81.199999999999989</v>
          </cell>
          <cell r="X201">
            <v>81.199999999999989</v>
          </cell>
        </row>
        <row r="202">
          <cell r="I202" t="str">
            <v>A202</v>
          </cell>
          <cell r="J202">
            <v>0</v>
          </cell>
          <cell r="K202">
            <v>0.28016085833498905</v>
          </cell>
          <cell r="L202">
            <v>0.32958474071130539</v>
          </cell>
          <cell r="M202">
            <v>9.2191535863302197E-4</v>
          </cell>
          <cell r="N202">
            <v>9.2191535863302197E-4</v>
          </cell>
          <cell r="O202">
            <v>0</v>
          </cell>
          <cell r="P202">
            <v>1410.0495999999998</v>
          </cell>
          <cell r="Q202">
            <v>1658.8</v>
          </cell>
          <cell r="R202">
            <v>4.6399999999999997</v>
          </cell>
          <cell r="S202">
            <v>4.6399999999999997</v>
          </cell>
          <cell r="T202">
            <v>0</v>
          </cell>
          <cell r="U202">
            <v>112803.96799999999</v>
          </cell>
          <cell r="V202">
            <v>132704</v>
          </cell>
          <cell r="W202">
            <v>371.2</v>
          </cell>
          <cell r="X202">
            <v>371.2</v>
          </cell>
        </row>
        <row r="203">
          <cell r="I203" t="str">
            <v>A203</v>
          </cell>
          <cell r="J203">
            <v>0</v>
          </cell>
          <cell r="K203">
            <v>5.2246671965030791E-3</v>
          </cell>
          <cell r="L203">
            <v>1.0034472481621299E-2</v>
          </cell>
          <cell r="M203">
            <v>1.4404927478640969E-3</v>
          </cell>
          <cell r="N203">
            <v>1.4404927478640968E-5</v>
          </cell>
          <cell r="O203">
            <v>0</v>
          </cell>
          <cell r="P203">
            <v>26.295749999999998</v>
          </cell>
          <cell r="Q203">
            <v>50.503499999999995</v>
          </cell>
          <cell r="R203">
            <v>7.25</v>
          </cell>
          <cell r="S203">
            <v>7.2499999999999995E-2</v>
          </cell>
          <cell r="T203">
            <v>0</v>
          </cell>
          <cell r="U203">
            <v>2103.66</v>
          </cell>
          <cell r="V203">
            <v>4040.2799999999997</v>
          </cell>
          <cell r="W203">
            <v>580</v>
          </cell>
          <cell r="X203">
            <v>5.8</v>
          </cell>
        </row>
        <row r="204">
          <cell r="I204" t="str">
            <v>A204</v>
          </cell>
          <cell r="J204">
            <v>0</v>
          </cell>
          <cell r="K204">
            <v>0.34546502086230868</v>
          </cell>
          <cell r="L204">
            <v>0.40491963043910195</v>
          </cell>
          <cell r="M204">
            <v>2.5784820186767333E-3</v>
          </cell>
          <cell r="N204">
            <v>1.1523941982912774E-3</v>
          </cell>
          <cell r="O204">
            <v>0</v>
          </cell>
          <cell r="P204">
            <v>1738.7254499999997</v>
          </cell>
          <cell r="Q204">
            <v>2037.9604999999999</v>
          </cell>
          <cell r="R204">
            <v>12.977499999999999</v>
          </cell>
          <cell r="S204">
            <v>5.7999999999999989</v>
          </cell>
          <cell r="T204">
            <v>0</v>
          </cell>
          <cell r="U204">
            <v>139098.03599999999</v>
          </cell>
          <cell r="V204">
            <v>163036.84</v>
          </cell>
          <cell r="W204">
            <v>1038.2</v>
          </cell>
          <cell r="X204">
            <v>464</v>
          </cell>
        </row>
        <row r="205">
          <cell r="I205" t="str">
            <v>A205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I206" t="str">
            <v>A206</v>
          </cell>
          <cell r="J206">
            <v>0</v>
          </cell>
          <cell r="K206">
            <v>1.8940702513411483</v>
          </cell>
          <cell r="L206">
            <v>1.8552281442479637</v>
          </cell>
          <cell r="M206">
            <v>2.6236836876614342E-3</v>
          </cell>
          <cell r="N206">
            <v>1.1975958672759783E-3</v>
          </cell>
          <cell r="O206">
            <v>0</v>
          </cell>
          <cell r="P206">
            <v>9532.8555749999996</v>
          </cell>
          <cell r="Q206">
            <v>9337.3632500000003</v>
          </cell>
          <cell r="R206">
            <v>13.204999999999998</v>
          </cell>
          <cell r="S206">
            <v>6.027499999999999</v>
          </cell>
          <cell r="T206">
            <v>0</v>
          </cell>
          <cell r="U206">
            <v>762628.44599999988</v>
          </cell>
          <cell r="V206">
            <v>746989.05999999994</v>
          </cell>
          <cell r="W206">
            <v>1056.4000000000001</v>
          </cell>
          <cell r="X206">
            <v>482.2</v>
          </cell>
        </row>
        <row r="207">
          <cell r="I207" t="str">
            <v>A207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I208" t="str">
            <v>A208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I209" t="str">
            <v>A209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I210" t="str">
            <v>A210</v>
          </cell>
          <cell r="J210">
            <v>0</v>
          </cell>
          <cell r="K210" t="str">
            <v>Valor custo por km = Custo Mensal / Percurso Mensal (A17)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 t="str">
            <v>Valor custo por Veiculo = Custo Mensal / Frota Operante (A46)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I211" t="str">
            <v>A211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I212" t="str">
            <v>A212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I213" t="str">
            <v>A213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 t="str">
            <v>Quantidade</v>
          </cell>
          <cell r="V213" t="str">
            <v>Quantidade</v>
          </cell>
          <cell r="W213" t="str">
            <v>Quantidade</v>
          </cell>
          <cell r="X213" t="str">
            <v>Quantidade</v>
          </cell>
        </row>
        <row r="214">
          <cell r="I214" t="str">
            <v>A214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</v>
          </cell>
          <cell r="V214">
            <v>0</v>
          </cell>
          <cell r="W214">
            <v>1</v>
          </cell>
          <cell r="X214">
            <v>1</v>
          </cell>
        </row>
        <row r="215">
          <cell r="I215" t="str">
            <v>A215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14</v>
          </cell>
          <cell r="V215">
            <v>14</v>
          </cell>
          <cell r="W215">
            <v>14</v>
          </cell>
          <cell r="X215">
            <v>14</v>
          </cell>
        </row>
        <row r="216">
          <cell r="I216" t="str">
            <v>A216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64</v>
          </cell>
          <cell r="V216">
            <v>65</v>
          </cell>
          <cell r="W216">
            <v>64</v>
          </cell>
          <cell r="X216">
            <v>64</v>
          </cell>
        </row>
        <row r="217">
          <cell r="I217" t="str">
            <v>A217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</v>
          </cell>
          <cell r="V217">
            <v>1</v>
          </cell>
          <cell r="W217">
            <v>1</v>
          </cell>
          <cell r="X217">
            <v>1</v>
          </cell>
        </row>
        <row r="218">
          <cell r="I218" t="str">
            <v>A218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80</v>
          </cell>
          <cell r="V218">
            <v>80</v>
          </cell>
          <cell r="W218">
            <v>80</v>
          </cell>
          <cell r="X218">
            <v>80</v>
          </cell>
        </row>
        <row r="219">
          <cell r="I219" t="str">
            <v>A219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I220" t="str">
            <v>A220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0.43409999999999999</v>
          </cell>
          <cell r="V220">
            <v>0.43409999999999999</v>
          </cell>
          <cell r="W220">
            <v>0.43409999999999999</v>
          </cell>
          <cell r="X220">
            <v>0.43409999999999999</v>
          </cell>
        </row>
        <row r="221">
          <cell r="I221" t="str">
            <v>A221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I222" t="str">
            <v>A222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I223" t="str">
            <v>A223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I224" t="str">
            <v>A224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I225" t="str">
            <v>A225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2.2000000000000002</v>
          </cell>
          <cell r="V225">
            <v>2.2000000000000002</v>
          </cell>
          <cell r="W225">
            <v>2.2000000000000002</v>
          </cell>
          <cell r="X225">
            <v>2.2000000000000002</v>
          </cell>
        </row>
        <row r="226">
          <cell r="I226" t="str">
            <v>A226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1E-4</v>
          </cell>
          <cell r="V226">
            <v>1E-4</v>
          </cell>
          <cell r="W226">
            <v>1E-4</v>
          </cell>
          <cell r="X226">
            <v>1E-4</v>
          </cell>
        </row>
        <row r="227">
          <cell r="I227" t="str">
            <v>A227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0.3</v>
          </cell>
          <cell r="V227">
            <v>0.3</v>
          </cell>
          <cell r="W227">
            <v>0.3</v>
          </cell>
          <cell r="X227">
            <v>0.3</v>
          </cell>
        </row>
        <row r="228">
          <cell r="I228" t="str">
            <v>A228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0.1</v>
          </cell>
          <cell r="V228">
            <v>0.1</v>
          </cell>
          <cell r="W228">
            <v>0.1</v>
          </cell>
          <cell r="X228">
            <v>0.1</v>
          </cell>
        </row>
        <row r="229">
          <cell r="I229" t="str">
            <v>A229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I230" t="str">
            <v>A230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I231" t="str">
            <v>A231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2087</v>
          </cell>
          <cell r="V231">
            <v>2020</v>
          </cell>
          <cell r="W231">
            <v>0.02</v>
          </cell>
          <cell r="X231">
            <v>0.02</v>
          </cell>
        </row>
        <row r="232">
          <cell r="I232" t="str">
            <v>A232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1113</v>
          </cell>
          <cell r="V232">
            <v>0</v>
          </cell>
          <cell r="W232">
            <v>0.01</v>
          </cell>
          <cell r="X232">
            <v>0.01</v>
          </cell>
        </row>
        <row r="233">
          <cell r="I233" t="str">
            <v>A233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1707</v>
          </cell>
          <cell r="V233">
            <v>2153.78125</v>
          </cell>
          <cell r="W233">
            <v>0.01</v>
          </cell>
          <cell r="X233">
            <v>0.01</v>
          </cell>
        </row>
        <row r="234">
          <cell r="I234" t="str">
            <v>A234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1166</v>
          </cell>
          <cell r="V234">
            <v>1229.2</v>
          </cell>
          <cell r="W234">
            <v>0.01</v>
          </cell>
          <cell r="X234">
            <v>0.01</v>
          </cell>
        </row>
        <row r="235">
          <cell r="I235" t="str">
            <v>A235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I236" t="str">
            <v>A236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I237" t="str">
            <v>A237</v>
          </cell>
          <cell r="J237">
            <v>0</v>
          </cell>
          <cell r="K237">
            <v>1.3082707609775481</v>
          </cell>
          <cell r="L237">
            <v>1.2662706934234054</v>
          </cell>
          <cell r="M237">
            <v>1.253733359825154E-5</v>
          </cell>
          <cell r="N237">
            <v>1.253733359825154E-5</v>
          </cell>
          <cell r="O237">
            <v>0</v>
          </cell>
          <cell r="P237">
            <v>6584.5267399999993</v>
          </cell>
          <cell r="Q237">
            <v>6373.1403999999993</v>
          </cell>
          <cell r="R237">
            <v>6.3100400000000001E-2</v>
          </cell>
          <cell r="S237">
            <v>6.3100400000000001E-2</v>
          </cell>
          <cell r="T237">
            <v>0</v>
          </cell>
          <cell r="U237">
            <v>526762.13919999998</v>
          </cell>
          <cell r="V237">
            <v>509851.23199999996</v>
          </cell>
          <cell r="W237">
            <v>5.0480320000000001</v>
          </cell>
          <cell r="X237">
            <v>5.0480320000000001</v>
          </cell>
        </row>
        <row r="238">
          <cell r="I238" t="str">
            <v>A238</v>
          </cell>
          <cell r="J238">
            <v>0</v>
          </cell>
          <cell r="K238">
            <v>3.1713755215577188E-5</v>
          </cell>
          <cell r="L238">
            <v>0</v>
          </cell>
          <cell r="M238">
            <v>2.8493939996026226E-10</v>
          </cell>
          <cell r="N238">
            <v>2.8493939996026226E-10</v>
          </cell>
          <cell r="O238">
            <v>0</v>
          </cell>
          <cell r="P238">
            <v>0.15961533</v>
          </cell>
          <cell r="Q238">
            <v>0</v>
          </cell>
          <cell r="R238">
            <v>1.4341E-6</v>
          </cell>
          <cell r="S238">
            <v>1.4341E-6</v>
          </cell>
          <cell r="T238">
            <v>0</v>
          </cell>
          <cell r="U238">
            <v>12.769226399999999</v>
          </cell>
          <cell r="V238">
            <v>0</v>
          </cell>
          <cell r="W238">
            <v>1.14728E-4</v>
          </cell>
          <cell r="X238">
            <v>1.14728E-4</v>
          </cell>
        </row>
        <row r="239">
          <cell r="I239" t="str">
            <v>A239</v>
          </cell>
          <cell r="J239">
            <v>0</v>
          </cell>
          <cell r="K239">
            <v>0.14591746671965031</v>
          </cell>
          <cell r="L239">
            <v>0.18410914110619908</v>
          </cell>
          <cell r="M239">
            <v>8.5481819988078679E-7</v>
          </cell>
          <cell r="N239">
            <v>8.5481819988078679E-7</v>
          </cell>
          <cell r="O239">
            <v>0</v>
          </cell>
          <cell r="P239">
            <v>734.40260999999998</v>
          </cell>
          <cell r="Q239">
            <v>926.62130718749995</v>
          </cell>
          <cell r="R239">
            <v>4.3023000000000002E-3</v>
          </cell>
          <cell r="S239">
            <v>4.3023000000000002E-3</v>
          </cell>
          <cell r="T239">
            <v>0</v>
          </cell>
          <cell r="U239">
            <v>58752.2088</v>
          </cell>
          <cell r="V239">
            <v>74129.704574999996</v>
          </cell>
          <cell r="W239">
            <v>0.34418399999999999</v>
          </cell>
          <cell r="X239">
            <v>0.34418399999999999</v>
          </cell>
        </row>
        <row r="240">
          <cell r="I240" t="str">
            <v>A240</v>
          </cell>
          <cell r="J240">
            <v>0</v>
          </cell>
          <cell r="K240">
            <v>3.3223934035366581E-2</v>
          </cell>
          <cell r="L240">
            <v>3.5024751043115442E-2</v>
          </cell>
          <cell r="M240">
            <v>2.8493939996026225E-7</v>
          </cell>
          <cell r="N240">
            <v>2.8493939996026225E-7</v>
          </cell>
          <cell r="O240">
            <v>0</v>
          </cell>
          <cell r="P240">
            <v>167.21606</v>
          </cell>
          <cell r="Q240">
            <v>176.279572</v>
          </cell>
          <cell r="R240">
            <v>1.4341E-3</v>
          </cell>
          <cell r="S240">
            <v>1.4341E-3</v>
          </cell>
          <cell r="T240">
            <v>0</v>
          </cell>
          <cell r="U240">
            <v>13377.284799999999</v>
          </cell>
          <cell r="V240">
            <v>14102.365760000001</v>
          </cell>
          <cell r="W240">
            <v>0.114728</v>
          </cell>
          <cell r="X240">
            <v>0.114728</v>
          </cell>
        </row>
        <row r="241">
          <cell r="I241" t="str">
            <v>A241</v>
          </cell>
          <cell r="J241">
            <v>0</v>
          </cell>
          <cell r="K241">
            <v>1.4874438754877806</v>
          </cell>
          <cell r="L241">
            <v>1.4854045855727198</v>
          </cell>
          <cell r="M241">
            <v>1.3677376137492551E-5</v>
          </cell>
          <cell r="N241">
            <v>1.3677376137492551E-5</v>
          </cell>
          <cell r="O241">
            <v>0</v>
          </cell>
          <cell r="P241">
            <v>7486.3050253299989</v>
          </cell>
          <cell r="Q241">
            <v>7476.0412791874996</v>
          </cell>
          <cell r="R241">
            <v>6.8838234099999993E-2</v>
          </cell>
          <cell r="S241">
            <v>6.8838234099999993E-2</v>
          </cell>
          <cell r="T241">
            <v>0</v>
          </cell>
          <cell r="U241">
            <v>598904.40202639997</v>
          </cell>
          <cell r="V241">
            <v>598083.3023349999</v>
          </cell>
          <cell r="W241">
            <v>5.5070587280000005</v>
          </cell>
          <cell r="X241">
            <v>5.5070587280000005</v>
          </cell>
        </row>
        <row r="242">
          <cell r="I242" t="str">
            <v>A242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I243" t="str">
            <v>A243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I244" t="str">
            <v>A244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I245" t="str">
            <v>A245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I246" t="str">
            <v>A246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0.13</v>
          </cell>
          <cell r="V246">
            <v>0.13</v>
          </cell>
          <cell r="W246">
            <v>0.13</v>
          </cell>
          <cell r="X246">
            <v>0.13</v>
          </cell>
        </row>
        <row r="247">
          <cell r="I247" t="str">
            <v>A247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0.22</v>
          </cell>
          <cell r="V247">
            <v>0.22</v>
          </cell>
          <cell r="W247">
            <v>0.22</v>
          </cell>
          <cell r="X247">
            <v>0.22</v>
          </cell>
        </row>
        <row r="248">
          <cell r="I248" t="str">
            <v>A248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0.09</v>
          </cell>
          <cell r="V248">
            <v>0.09</v>
          </cell>
          <cell r="W248">
            <v>0.09</v>
          </cell>
          <cell r="X248">
            <v>0.09</v>
          </cell>
        </row>
        <row r="249">
          <cell r="I249" t="str">
            <v>A249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2.5000000000000001E-2</v>
          </cell>
          <cell r="V249">
            <v>2.5000000000000001E-2</v>
          </cell>
          <cell r="W249">
            <v>2.5000000000000001E-2</v>
          </cell>
          <cell r="X249">
            <v>2.5000000000000001E-2</v>
          </cell>
        </row>
        <row r="250">
          <cell r="I250" t="str">
            <v>A250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I251" t="str">
            <v>A251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I252" t="str">
            <v>A252</v>
          </cell>
          <cell r="J252">
            <v>0</v>
          </cell>
          <cell r="K252">
            <v>0.19336770381341148</v>
          </cell>
          <cell r="L252">
            <v>0.1931025961244536</v>
          </cell>
          <cell r="M252">
            <v>1.7780588978740317E-6</v>
          </cell>
          <cell r="N252">
            <v>1.7780588978740317E-6</v>
          </cell>
          <cell r="O252">
            <v>0</v>
          </cell>
          <cell r="P252">
            <v>973.21965329289992</v>
          </cell>
          <cell r="Q252">
            <v>971.88536629437499</v>
          </cell>
          <cell r="R252">
            <v>8.948970433000001E-3</v>
          </cell>
          <cell r="S252">
            <v>8.948970433000001E-3</v>
          </cell>
          <cell r="T252">
            <v>0</v>
          </cell>
          <cell r="U252">
            <v>77857.572263431997</v>
          </cell>
          <cell r="V252">
            <v>77750.829303549996</v>
          </cell>
          <cell r="W252">
            <v>0.71591763464000013</v>
          </cell>
          <cell r="X252">
            <v>0.71591763464000013</v>
          </cell>
        </row>
        <row r="253">
          <cell r="I253" t="str">
            <v>A253</v>
          </cell>
          <cell r="J253">
            <v>0</v>
          </cell>
          <cell r="K253">
            <v>0.32723765260731169</v>
          </cell>
          <cell r="L253">
            <v>0.32678900882599837</v>
          </cell>
          <cell r="M253">
            <v>3.0090227502483611E-6</v>
          </cell>
          <cell r="N253">
            <v>3.0090227502483611E-6</v>
          </cell>
          <cell r="O253">
            <v>0</v>
          </cell>
          <cell r="P253">
            <v>1646.9871055725998</v>
          </cell>
          <cell r="Q253">
            <v>1644.7290814212497</v>
          </cell>
          <cell r="R253">
            <v>1.5144411502000002E-2</v>
          </cell>
          <cell r="S253">
            <v>1.5144411502000002E-2</v>
          </cell>
          <cell r="T253">
            <v>0</v>
          </cell>
          <cell r="U253">
            <v>131758.96844580799</v>
          </cell>
          <cell r="V253">
            <v>131578.32651369998</v>
          </cell>
          <cell r="W253">
            <v>1.2115529201600002</v>
          </cell>
          <cell r="X253">
            <v>1.2115529201600002</v>
          </cell>
        </row>
        <row r="254">
          <cell r="I254" t="str">
            <v>A254</v>
          </cell>
          <cell r="J254">
            <v>0</v>
          </cell>
          <cell r="K254">
            <v>0.13386994879390024</v>
          </cell>
          <cell r="L254">
            <v>0.13368641270154477</v>
          </cell>
          <cell r="M254">
            <v>1.2309638523743296E-6</v>
          </cell>
          <cell r="N254">
            <v>1.2309638523743296E-6</v>
          </cell>
          <cell r="O254">
            <v>0</v>
          </cell>
          <cell r="P254">
            <v>673.76745227969991</v>
          </cell>
          <cell r="Q254">
            <v>672.84371512687483</v>
          </cell>
          <cell r="R254">
            <v>6.1954410690000005E-3</v>
          </cell>
          <cell r="S254">
            <v>6.1954410690000005E-3</v>
          </cell>
          <cell r="T254">
            <v>0</v>
          </cell>
          <cell r="U254">
            <v>53901.396182375996</v>
          </cell>
          <cell r="V254">
            <v>53827.497210149988</v>
          </cell>
          <cell r="W254">
            <v>0.49563528552000002</v>
          </cell>
          <cell r="X254">
            <v>0.49563528552000002</v>
          </cell>
        </row>
        <row r="255">
          <cell r="I255" t="str">
            <v>A255</v>
          </cell>
          <cell r="J255">
            <v>0</v>
          </cell>
          <cell r="K255">
            <v>3.7186096887194514E-2</v>
          </cell>
          <cell r="L255">
            <v>3.7135114639317998E-2</v>
          </cell>
          <cell r="M255">
            <v>3.4193440343731377E-7</v>
          </cell>
          <cell r="N255">
            <v>3.4193440343731377E-7</v>
          </cell>
          <cell r="O255">
            <v>0</v>
          </cell>
          <cell r="P255">
            <v>187.15762563325001</v>
          </cell>
          <cell r="Q255">
            <v>186.90103197968747</v>
          </cell>
          <cell r="R255">
            <v>1.7209558525000002E-3</v>
          </cell>
          <cell r="S255">
            <v>1.7209558525000002E-3</v>
          </cell>
          <cell r="T255">
            <v>0</v>
          </cell>
          <cell r="U255">
            <v>14972.61005066</v>
          </cell>
          <cell r="V255">
            <v>14952.082558374997</v>
          </cell>
          <cell r="W255">
            <v>0.13767646820000001</v>
          </cell>
          <cell r="X255">
            <v>0.13767646820000001</v>
          </cell>
        </row>
        <row r="256">
          <cell r="I256" t="str">
            <v>A256</v>
          </cell>
          <cell r="J256">
            <v>0</v>
          </cell>
          <cell r="K256">
            <v>0.69166140210181792</v>
          </cell>
          <cell r="L256">
            <v>0.6907131322913147</v>
          </cell>
          <cell r="M256">
            <v>6.3599799039340357E-6</v>
          </cell>
          <cell r="N256">
            <v>6.3599799039340357E-6</v>
          </cell>
          <cell r="O256">
            <v>0</v>
          </cell>
          <cell r="P256">
            <v>3481.1318367784497</v>
          </cell>
          <cell r="Q256">
            <v>3476.3591948221874</v>
          </cell>
          <cell r="R256">
            <v>3.2009778856500005E-2</v>
          </cell>
          <cell r="S256">
            <v>3.2009778856500005E-2</v>
          </cell>
          <cell r="T256">
            <v>0</v>
          </cell>
          <cell r="U256">
            <v>278490.54694227595</v>
          </cell>
          <cell r="V256">
            <v>278108.73558577499</v>
          </cell>
          <cell r="W256">
            <v>2.5607823085200003</v>
          </cell>
          <cell r="X256">
            <v>2.5607823085200003</v>
          </cell>
        </row>
        <row r="257">
          <cell r="I257" t="str">
            <v>A257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I258" t="str">
            <v>A258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10106.511784195498</v>
          </cell>
          <cell r="Q258">
            <v>10092.655726903125</v>
          </cell>
          <cell r="R258">
            <v>9.2931616034999998E-2</v>
          </cell>
          <cell r="S258">
            <v>9.2931616034999998E-2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I259" t="str">
            <v>A259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I260" t="str">
            <v>A260</v>
          </cell>
          <cell r="J260">
            <v>0</v>
          </cell>
          <cell r="K260">
            <v>2.1791052775895983</v>
          </cell>
          <cell r="L260">
            <v>2.1761177178640345</v>
          </cell>
          <cell r="M260">
            <v>2.0037356041426588E-5</v>
          </cell>
          <cell r="N260">
            <v>2.0037356041426588E-5</v>
          </cell>
          <cell r="O260">
            <v>0</v>
          </cell>
          <cell r="P260">
            <v>10967.436862108449</v>
          </cell>
          <cell r="Q260">
            <v>10952.400474009686</v>
          </cell>
          <cell r="R260">
            <v>0.1008480129565</v>
          </cell>
          <cell r="S260">
            <v>0.1008480129565</v>
          </cell>
          <cell r="T260">
            <v>0</v>
          </cell>
          <cell r="U260">
            <v>877394.94896867592</v>
          </cell>
          <cell r="V260">
            <v>876192.03792077489</v>
          </cell>
          <cell r="W260">
            <v>8.0678410365200008</v>
          </cell>
          <cell r="X260">
            <v>8.0678410365200008</v>
          </cell>
        </row>
        <row r="261">
          <cell r="I261" t="str">
            <v>A261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I262" t="str">
            <v>A262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I263" t="str">
            <v>A263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I264" t="str">
            <v>A264</v>
          </cell>
          <cell r="J264">
            <v>0</v>
          </cell>
          <cell r="K264" t="str">
            <v>Valor custo por km = Custo Mensal / Percurso Mensal (A17)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 t="str">
            <v>Valor custo por Veiculo = Custo Mensal / Frota Total (A32)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I265" t="str">
            <v>A265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I266" t="str">
            <v>A266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I267" t="str">
            <v>A267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I268" t="str">
            <v>A268</v>
          </cell>
          <cell r="J268">
            <v>0</v>
          </cell>
          <cell r="K268">
            <v>2.1855752036558714E-2</v>
          </cell>
          <cell r="L268">
            <v>2.9943282336578579E-2</v>
          </cell>
          <cell r="M268">
            <v>2.483608185972581E-8</v>
          </cell>
          <cell r="N268">
            <v>2.483608185972581E-8</v>
          </cell>
          <cell r="O268">
            <v>0</v>
          </cell>
          <cell r="P268">
            <v>100</v>
          </cell>
          <cell r="Q268">
            <v>137.00412727272726</v>
          </cell>
          <cell r="R268">
            <v>1.1363636363636364E-4</v>
          </cell>
          <cell r="S268">
            <v>1.1363636363636364E-4</v>
          </cell>
          <cell r="T268">
            <v>0</v>
          </cell>
          <cell r="U268">
            <v>8800</v>
          </cell>
          <cell r="V268">
            <v>12056.3632</v>
          </cell>
          <cell r="W268">
            <v>0.01</v>
          </cell>
          <cell r="X268">
            <v>0.01</v>
          </cell>
        </row>
        <row r="269">
          <cell r="I269" t="str">
            <v>A269</v>
          </cell>
          <cell r="J269">
            <v>0</v>
          </cell>
          <cell r="K269">
            <v>3.4770514603616132E-2</v>
          </cell>
          <cell r="L269">
            <v>7.4508245579177432E-4</v>
          </cell>
          <cell r="M269">
            <v>2.483608185972581E-8</v>
          </cell>
          <cell r="N269">
            <v>2.483608185972581E-8</v>
          </cell>
          <cell r="O269">
            <v>0</v>
          </cell>
          <cell r="P269">
            <v>159.09090909090909</v>
          </cell>
          <cell r="Q269">
            <v>3.4090909090909092</v>
          </cell>
          <cell r="R269">
            <v>1.1363636363636364E-4</v>
          </cell>
          <cell r="S269">
            <v>1.1363636363636364E-4</v>
          </cell>
          <cell r="T269">
            <v>0</v>
          </cell>
          <cell r="U269">
            <v>14000</v>
          </cell>
          <cell r="V269">
            <v>300</v>
          </cell>
          <cell r="W269">
            <v>0.01</v>
          </cell>
          <cell r="X269">
            <v>0.01</v>
          </cell>
        </row>
        <row r="270">
          <cell r="I270" t="str">
            <v>A270</v>
          </cell>
          <cell r="J270">
            <v>0</v>
          </cell>
          <cell r="K270">
            <v>1.0927876018279357E-2</v>
          </cell>
          <cell r="L270">
            <v>7.4858205841446448E-3</v>
          </cell>
          <cell r="M270">
            <v>2.483608185972581E-8</v>
          </cell>
          <cell r="N270">
            <v>2.483608185972581E-8</v>
          </cell>
          <cell r="O270">
            <v>0</v>
          </cell>
          <cell r="P270">
            <v>50</v>
          </cell>
          <cell r="Q270">
            <v>34.251031818181815</v>
          </cell>
          <cell r="R270">
            <v>1.1363636363636364E-4</v>
          </cell>
          <cell r="S270">
            <v>1.1363636363636364E-4</v>
          </cell>
          <cell r="T270">
            <v>0</v>
          </cell>
          <cell r="U270">
            <v>4400</v>
          </cell>
          <cell r="V270">
            <v>3014.0907999999999</v>
          </cell>
          <cell r="W270">
            <v>0.01</v>
          </cell>
          <cell r="X270">
            <v>0.01</v>
          </cell>
        </row>
        <row r="271">
          <cell r="I271" t="str">
            <v>A271</v>
          </cell>
          <cell r="J271">
            <v>0</v>
          </cell>
          <cell r="K271">
            <v>4.3711504073117427E-2</v>
          </cell>
          <cell r="L271">
            <v>4.3711504073117427E-2</v>
          </cell>
          <cell r="M271">
            <v>2.483608185972581E-8</v>
          </cell>
          <cell r="N271">
            <v>2.483608185972581E-8</v>
          </cell>
          <cell r="O271">
            <v>0</v>
          </cell>
          <cell r="P271">
            <v>200</v>
          </cell>
          <cell r="Q271">
            <v>200</v>
          </cell>
          <cell r="R271">
            <v>1.1363636363636364E-4</v>
          </cell>
          <cell r="S271">
            <v>1.1363636363636364E-4</v>
          </cell>
          <cell r="T271">
            <v>0</v>
          </cell>
          <cell r="U271">
            <v>17600</v>
          </cell>
          <cell r="V271">
            <v>17600</v>
          </cell>
          <cell r="W271">
            <v>0.01</v>
          </cell>
          <cell r="X271">
            <v>0.01</v>
          </cell>
        </row>
        <row r="272">
          <cell r="I272" t="str">
            <v>A272</v>
          </cell>
          <cell r="J272">
            <v>0</v>
          </cell>
          <cell r="K272">
            <v>0.11126564673157163</v>
          </cell>
          <cell r="L272">
            <v>8.1885689449632426E-2</v>
          </cell>
          <cell r="M272">
            <v>9.9344327438903238E-8</v>
          </cell>
          <cell r="N272">
            <v>9.9344327438903238E-8</v>
          </cell>
          <cell r="O272">
            <v>0</v>
          </cell>
          <cell r="P272">
            <v>509.09090909090912</v>
          </cell>
          <cell r="Q272">
            <v>374.66424999999998</v>
          </cell>
          <cell r="R272">
            <v>4.5454545454545455E-4</v>
          </cell>
          <cell r="S272">
            <v>4.5454545454545455E-4</v>
          </cell>
          <cell r="T272">
            <v>0</v>
          </cell>
          <cell r="U272">
            <v>44800</v>
          </cell>
          <cell r="V272">
            <v>32970.453999999998</v>
          </cell>
          <cell r="W272">
            <v>0.04</v>
          </cell>
          <cell r="X272">
            <v>0.04</v>
          </cell>
        </row>
        <row r="273">
          <cell r="I273" t="str">
            <v>A273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I274" t="str">
            <v>A274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I275" t="str">
            <v>A275</v>
          </cell>
          <cell r="J275">
            <v>0</v>
          </cell>
          <cell r="K275">
            <v>0.18249990065567254</v>
          </cell>
          <cell r="L275">
            <v>0.21230677528313133</v>
          </cell>
          <cell r="M275">
            <v>6.5567256109676133E-4</v>
          </cell>
          <cell r="N275">
            <v>6.5567256109676133E-4</v>
          </cell>
          <cell r="O275">
            <v>0</v>
          </cell>
          <cell r="P275">
            <v>835.02</v>
          </cell>
          <cell r="Q275">
            <v>971.4</v>
          </cell>
          <cell r="R275">
            <v>3</v>
          </cell>
          <cell r="S275">
            <v>3</v>
          </cell>
          <cell r="T275">
            <v>0</v>
          </cell>
          <cell r="U275">
            <v>73481.759999999995</v>
          </cell>
          <cell r="V275">
            <v>85483.199999999997</v>
          </cell>
          <cell r="W275">
            <v>264</v>
          </cell>
          <cell r="X275">
            <v>264</v>
          </cell>
        </row>
        <row r="276">
          <cell r="I276" t="str">
            <v>A276</v>
          </cell>
          <cell r="J276">
            <v>0</v>
          </cell>
          <cell r="K276">
            <v>0.18249990065567254</v>
          </cell>
          <cell r="L276">
            <v>0.21230677528313133</v>
          </cell>
          <cell r="M276">
            <v>6.5567256109676133E-4</v>
          </cell>
          <cell r="N276">
            <v>6.5567256109676133E-4</v>
          </cell>
          <cell r="O276">
            <v>0</v>
          </cell>
          <cell r="P276">
            <v>835.02</v>
          </cell>
          <cell r="Q276">
            <v>971.4</v>
          </cell>
          <cell r="R276">
            <v>3</v>
          </cell>
          <cell r="S276">
            <v>3</v>
          </cell>
          <cell r="T276">
            <v>0</v>
          </cell>
          <cell r="U276">
            <v>73481.759999999995</v>
          </cell>
          <cell r="V276">
            <v>85483.199999999997</v>
          </cell>
          <cell r="W276">
            <v>264</v>
          </cell>
          <cell r="X276">
            <v>264</v>
          </cell>
        </row>
        <row r="277">
          <cell r="I277" t="str">
            <v>A277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I278" t="str">
            <v>A278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I279" t="str">
            <v>A279</v>
          </cell>
          <cell r="J279">
            <v>0</v>
          </cell>
          <cell r="K279">
            <v>0</v>
          </cell>
          <cell r="L279">
            <v>0.1081693055831512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494.9237409090909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43553.289199999999</v>
          </cell>
          <cell r="W279">
            <v>0</v>
          </cell>
          <cell r="X279">
            <v>0</v>
          </cell>
        </row>
        <row r="280">
          <cell r="I280" t="str">
            <v>A280</v>
          </cell>
          <cell r="J280">
            <v>0</v>
          </cell>
          <cell r="K280">
            <v>1.0927876018279357E-2</v>
          </cell>
          <cell r="L280">
            <v>7.4508245579177432E-4</v>
          </cell>
          <cell r="M280">
            <v>2.483608185972581E-8</v>
          </cell>
          <cell r="N280">
            <v>2.483608185972581E-8</v>
          </cell>
          <cell r="O280">
            <v>0</v>
          </cell>
          <cell r="P280">
            <v>50</v>
          </cell>
          <cell r="Q280">
            <v>3.4090909090909092</v>
          </cell>
          <cell r="R280">
            <v>1.1363636363636364E-4</v>
          </cell>
          <cell r="S280">
            <v>1.1363636363636364E-4</v>
          </cell>
          <cell r="T280">
            <v>0</v>
          </cell>
          <cell r="U280">
            <v>4400</v>
          </cell>
          <cell r="V280">
            <v>300</v>
          </cell>
          <cell r="W280">
            <v>0.01</v>
          </cell>
          <cell r="X280">
            <v>0.01</v>
          </cell>
        </row>
        <row r="281">
          <cell r="I281" t="str">
            <v>A281</v>
          </cell>
          <cell r="J281">
            <v>0</v>
          </cell>
          <cell r="K281">
            <v>1.0927876018279357E-2</v>
          </cell>
          <cell r="L281">
            <v>0.10891438803894297</v>
          </cell>
          <cell r="M281">
            <v>2.483608185972581E-8</v>
          </cell>
          <cell r="N281">
            <v>2.483608185972581E-8</v>
          </cell>
          <cell r="O281">
            <v>0</v>
          </cell>
          <cell r="P281">
            <v>50</v>
          </cell>
          <cell r="Q281">
            <v>498.33283181818183</v>
          </cell>
          <cell r="R281">
            <v>1.1363636363636364E-4</v>
          </cell>
          <cell r="S281">
            <v>1.1363636363636364E-4</v>
          </cell>
          <cell r="T281">
            <v>0</v>
          </cell>
          <cell r="U281">
            <v>4400</v>
          </cell>
          <cell r="V281">
            <v>43853.289199999999</v>
          </cell>
          <cell r="W281">
            <v>0.01</v>
          </cell>
          <cell r="X281">
            <v>0.01</v>
          </cell>
        </row>
        <row r="282">
          <cell r="I282" t="str">
            <v>A282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I283" t="str">
            <v>A283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I284" t="str">
            <v>A284</v>
          </cell>
          <cell r="J284">
            <v>0</v>
          </cell>
          <cell r="K284">
            <v>3.1872963441287504E-2</v>
          </cell>
          <cell r="L284">
            <v>5.7723226703755216E-2</v>
          </cell>
          <cell r="M284">
            <v>1.7385257301808069E-7</v>
          </cell>
          <cell r="N284">
            <v>1.7385257301808069E-7</v>
          </cell>
          <cell r="O284">
            <v>0</v>
          </cell>
          <cell r="P284">
            <v>145.83329545454546</v>
          </cell>
          <cell r="Q284">
            <v>264.11</v>
          </cell>
          <cell r="R284">
            <v>7.9545454545454548E-4</v>
          </cell>
          <cell r="S284">
            <v>7.9545454545454548E-4</v>
          </cell>
          <cell r="T284">
            <v>0</v>
          </cell>
          <cell r="U284">
            <v>12833.33</v>
          </cell>
          <cell r="V284">
            <v>23241.68</v>
          </cell>
          <cell r="W284">
            <v>7.0000000000000007E-2</v>
          </cell>
          <cell r="X284">
            <v>7.0000000000000007E-2</v>
          </cell>
        </row>
        <row r="285">
          <cell r="I285" t="str">
            <v>A285</v>
          </cell>
          <cell r="J285">
            <v>0</v>
          </cell>
          <cell r="K285">
            <v>3.0051659050268228E-3</v>
          </cell>
          <cell r="L285">
            <v>3.0018875422213394E-3</v>
          </cell>
          <cell r="M285">
            <v>1.7385257301808069E-7</v>
          </cell>
          <cell r="N285">
            <v>1.7385257301808069E-7</v>
          </cell>
          <cell r="O285">
            <v>0</v>
          </cell>
          <cell r="P285">
            <v>13.75</v>
          </cell>
          <cell r="Q285">
            <v>13.735000000000001</v>
          </cell>
          <cell r="R285">
            <v>7.9545454545454548E-4</v>
          </cell>
          <cell r="S285">
            <v>7.9545454545454548E-4</v>
          </cell>
          <cell r="T285">
            <v>0</v>
          </cell>
          <cell r="U285">
            <v>1210</v>
          </cell>
          <cell r="V285">
            <v>1208.68</v>
          </cell>
          <cell r="W285">
            <v>7.0000000000000007E-2</v>
          </cell>
          <cell r="X285">
            <v>7.0000000000000007E-2</v>
          </cell>
        </row>
        <row r="286">
          <cell r="I286" t="str">
            <v>A286</v>
          </cell>
          <cell r="J286">
            <v>0</v>
          </cell>
          <cell r="K286">
            <v>7.2851678919133719E-4</v>
          </cell>
          <cell r="L286">
            <v>1.8213043910192729E-3</v>
          </cell>
          <cell r="M286">
            <v>1.7385257301808069E-7</v>
          </cell>
          <cell r="N286">
            <v>1.7385257301808069E-7</v>
          </cell>
          <cell r="O286">
            <v>0</v>
          </cell>
          <cell r="P286">
            <v>3.3332954545454543</v>
          </cell>
          <cell r="Q286">
            <v>8.3332954545454552</v>
          </cell>
          <cell r="R286">
            <v>7.9545454545454548E-4</v>
          </cell>
          <cell r="S286">
            <v>7.9545454545454548E-4</v>
          </cell>
          <cell r="T286">
            <v>0</v>
          </cell>
          <cell r="U286">
            <v>293.33</v>
          </cell>
          <cell r="V286">
            <v>733.33</v>
          </cell>
          <cell r="W286">
            <v>7.0000000000000007E-2</v>
          </cell>
          <cell r="X286">
            <v>7.0000000000000007E-2</v>
          </cell>
        </row>
        <row r="287">
          <cell r="I287" t="str">
            <v>A287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I288" t="str">
            <v>A288</v>
          </cell>
          <cell r="J288">
            <v>0</v>
          </cell>
          <cell r="K288">
            <v>3.5606646135505661E-2</v>
          </cell>
          <cell r="L288">
            <v>6.2546418636995824E-2</v>
          </cell>
          <cell r="M288">
            <v>5.2155771905424203E-7</v>
          </cell>
          <cell r="N288">
            <v>5.2155771905424203E-7</v>
          </cell>
          <cell r="O288">
            <v>0</v>
          </cell>
          <cell r="P288">
            <v>162.91659090909093</v>
          </cell>
          <cell r="Q288">
            <v>286.17829545454549</v>
          </cell>
          <cell r="R288">
            <v>2.3863636363636366E-3</v>
          </cell>
          <cell r="S288">
            <v>2.3863636363636366E-3</v>
          </cell>
          <cell r="T288">
            <v>0</v>
          </cell>
          <cell r="U288">
            <v>14336.66</v>
          </cell>
          <cell r="V288">
            <v>25183.690000000002</v>
          </cell>
          <cell r="W288">
            <v>0.21000000000000002</v>
          </cell>
          <cell r="X288">
            <v>0.21000000000000002</v>
          </cell>
        </row>
        <row r="289">
          <cell r="I289" t="str">
            <v>A289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I290" t="str">
            <v>A290</v>
          </cell>
          <cell r="J290">
            <v>0</v>
          </cell>
          <cell r="K290">
            <v>0.3403000695410292</v>
          </cell>
          <cell r="L290">
            <v>0.46565327140870255</v>
          </cell>
          <cell r="M290">
            <v>6.5631829922511422E-4</v>
          </cell>
          <cell r="N290">
            <v>6.5631829922511422E-4</v>
          </cell>
          <cell r="O290">
            <v>0</v>
          </cell>
          <cell r="P290">
            <v>1557.0274999999999</v>
          </cell>
          <cell r="Q290">
            <v>2130.5753772727271</v>
          </cell>
          <cell r="R290">
            <v>3.0029545454545454</v>
          </cell>
          <cell r="S290">
            <v>3.0029545454545454</v>
          </cell>
          <cell r="T290">
            <v>0</v>
          </cell>
          <cell r="U290">
            <v>137018.41999999998</v>
          </cell>
          <cell r="V290">
            <v>187490.63319999998</v>
          </cell>
          <cell r="W290">
            <v>264.26</v>
          </cell>
          <cell r="X290">
            <v>264.26</v>
          </cell>
        </row>
        <row r="291">
          <cell r="I291" t="str">
            <v>A291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I292" t="str">
            <v>A292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I293" t="str">
            <v>A293</v>
          </cell>
          <cell r="J293">
            <v>0</v>
          </cell>
          <cell r="K293">
            <v>-2.1855752036558714E-2</v>
          </cell>
          <cell r="L293">
            <v>-2.1855752036558714E-2</v>
          </cell>
          <cell r="M293">
            <v>-2.1855752036558713E-4</v>
          </cell>
          <cell r="N293">
            <v>-2.1855752036558713E-4</v>
          </cell>
          <cell r="O293">
            <v>0</v>
          </cell>
          <cell r="P293">
            <v>-100</v>
          </cell>
          <cell r="Q293">
            <v>-100</v>
          </cell>
          <cell r="R293">
            <v>-1</v>
          </cell>
          <cell r="S293">
            <v>-1</v>
          </cell>
          <cell r="T293">
            <v>0</v>
          </cell>
          <cell r="U293">
            <v>-8800</v>
          </cell>
          <cell r="V293">
            <v>-8800</v>
          </cell>
          <cell r="W293">
            <v>-88</v>
          </cell>
          <cell r="X293">
            <v>-88</v>
          </cell>
        </row>
        <row r="294">
          <cell r="I294" t="str">
            <v>A294</v>
          </cell>
          <cell r="J294">
            <v>0</v>
          </cell>
          <cell r="K294">
            <v>-2.1855752036558714E-2</v>
          </cell>
          <cell r="L294">
            <v>-2.1855752036558714E-2</v>
          </cell>
          <cell r="M294">
            <v>-2.1855752036558713E-4</v>
          </cell>
          <cell r="N294">
            <v>-2.1855752036558713E-4</v>
          </cell>
          <cell r="O294">
            <v>0</v>
          </cell>
          <cell r="P294">
            <v>-100</v>
          </cell>
          <cell r="Q294">
            <v>-100</v>
          </cell>
          <cell r="R294">
            <v>-1</v>
          </cell>
          <cell r="S294">
            <v>-1</v>
          </cell>
          <cell r="T294">
            <v>0</v>
          </cell>
          <cell r="U294">
            <v>-8800</v>
          </cell>
          <cell r="V294">
            <v>-8800</v>
          </cell>
          <cell r="W294">
            <v>-88</v>
          </cell>
          <cell r="X294">
            <v>-88</v>
          </cell>
        </row>
        <row r="295">
          <cell r="I295" t="str">
            <v>A295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I296" t="str">
            <v>A296</v>
          </cell>
          <cell r="J296">
            <v>0</v>
          </cell>
          <cell r="K296">
            <v>5.7129957281161232</v>
          </cell>
          <cell r="L296">
            <v>5.7857097227981358</v>
          </cell>
          <cell r="M296">
            <v>7.5856708417027293E-3</v>
          </cell>
          <cell r="N296">
            <v>6.1595830213172741E-3</v>
          </cell>
          <cell r="O296">
            <v>0</v>
          </cell>
          <cell r="P296">
            <v>27673.640505290266</v>
          </cell>
          <cell r="Q296">
            <v>28044.611146736956</v>
          </cell>
          <cell r="R296">
            <v>35.207287406895887</v>
          </cell>
          <cell r="S296">
            <v>28.029787406895895</v>
          </cell>
          <cell r="T296">
            <v>0</v>
          </cell>
          <cell r="U296">
            <v>2300280.5999686755</v>
          </cell>
          <cell r="V296">
            <v>2329558.1627874416</v>
          </cell>
          <cell r="W296">
            <v>3054.2945077031864</v>
          </cell>
          <cell r="X296">
            <v>2480.0945077031865</v>
          </cell>
        </row>
        <row r="297">
          <cell r="I297" t="str">
            <v>A297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I298" t="str">
            <v>A298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I299" t="str">
            <v>A299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I300" t="str">
            <v>A300</v>
          </cell>
          <cell r="J300">
            <v>0</v>
          </cell>
          <cell r="K300">
            <v>1.321375881680906</v>
          </cell>
          <cell r="L300">
            <v>1.3105663413139943</v>
          </cell>
          <cell r="M300">
            <v>4.5041890191403408E-3</v>
          </cell>
          <cell r="N300">
            <v>4.5041890191403408E-3</v>
          </cell>
          <cell r="O300">
            <v>0</v>
          </cell>
          <cell r="P300">
            <v>5716.3205681818181</v>
          </cell>
          <cell r="Q300">
            <v>5724.2720454545452</v>
          </cell>
          <cell r="R300">
            <v>19.898484848484848</v>
          </cell>
          <cell r="S300">
            <v>19.898484848484848</v>
          </cell>
          <cell r="T300">
            <v>0</v>
          </cell>
          <cell r="U300">
            <v>532038.78499999992</v>
          </cell>
          <cell r="V300">
            <v>527686.43166666664</v>
          </cell>
          <cell r="W300">
            <v>1813.5666666666666</v>
          </cell>
          <cell r="X300">
            <v>1813.5666666666666</v>
          </cell>
        </row>
        <row r="301">
          <cell r="I301" t="str">
            <v>A301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I302" t="str">
            <v>A302</v>
          </cell>
          <cell r="J302">
            <v>0</v>
          </cell>
          <cell r="K302">
            <v>1.8940702513411483</v>
          </cell>
          <cell r="L302">
            <v>1.8552281442479637</v>
          </cell>
          <cell r="M302">
            <v>2.6236836876614342E-3</v>
          </cell>
          <cell r="N302">
            <v>1.1975958672759783E-3</v>
          </cell>
          <cell r="O302">
            <v>0</v>
          </cell>
          <cell r="P302">
            <v>9532.8555749999996</v>
          </cell>
          <cell r="Q302">
            <v>9337.3632500000003</v>
          </cell>
          <cell r="R302">
            <v>13.204999999999998</v>
          </cell>
          <cell r="S302">
            <v>6.027499999999999</v>
          </cell>
          <cell r="T302">
            <v>0</v>
          </cell>
          <cell r="U302">
            <v>762628.44599999988</v>
          </cell>
          <cell r="V302">
            <v>746989.05999999994</v>
          </cell>
          <cell r="W302">
            <v>1056.4000000000001</v>
          </cell>
          <cell r="X302">
            <v>482.2</v>
          </cell>
        </row>
        <row r="303">
          <cell r="I303" t="str">
            <v>A303</v>
          </cell>
          <cell r="J303">
            <v>0</v>
          </cell>
          <cell r="K303">
            <v>1.3439250198688655</v>
          </cell>
          <cell r="L303">
            <v>1.2482216123584344</v>
          </cell>
          <cell r="M303">
            <v>4.0756010331810054E-5</v>
          </cell>
          <cell r="N303">
            <v>4.0756010331810054E-5</v>
          </cell>
          <cell r="O303">
            <v>0</v>
          </cell>
          <cell r="P303">
            <v>6763.9746249999998</v>
          </cell>
          <cell r="Q303">
            <v>6282.2993750000005</v>
          </cell>
          <cell r="R303">
            <v>0.205125</v>
          </cell>
          <cell r="S303">
            <v>0.205125</v>
          </cell>
          <cell r="T303">
            <v>0</v>
          </cell>
          <cell r="U303">
            <v>541117.97</v>
          </cell>
          <cell r="V303">
            <v>502583.95000000007</v>
          </cell>
          <cell r="W303">
            <v>16.41</v>
          </cell>
          <cell r="X303">
            <v>16.41</v>
          </cell>
        </row>
        <row r="304">
          <cell r="I304" t="str">
            <v>A304</v>
          </cell>
          <cell r="J304">
            <v>0</v>
          </cell>
          <cell r="K304">
            <v>9.9000024836081849E-2</v>
          </cell>
          <cell r="L304">
            <v>9.1472729982118001E-2</v>
          </cell>
          <cell r="M304">
            <v>3.0300019868865487E-6</v>
          </cell>
          <cell r="N304">
            <v>3.0300019868865487E-6</v>
          </cell>
          <cell r="O304">
            <v>0</v>
          </cell>
          <cell r="P304">
            <v>498.26712499999996</v>
          </cell>
          <cell r="Q304">
            <v>460.38224999999994</v>
          </cell>
          <cell r="R304">
            <v>1.525E-2</v>
          </cell>
          <cell r="S304">
            <v>1.525E-2</v>
          </cell>
          <cell r="T304">
            <v>0</v>
          </cell>
          <cell r="U304">
            <v>39861.369999999995</v>
          </cell>
          <cell r="V304">
            <v>36830.579999999994</v>
          </cell>
          <cell r="W304">
            <v>1.22</v>
          </cell>
          <cell r="X304">
            <v>1.22</v>
          </cell>
        </row>
        <row r="305">
          <cell r="I305" t="str">
            <v>A305</v>
          </cell>
          <cell r="J305">
            <v>0</v>
          </cell>
          <cell r="K305">
            <v>0.10568018577389231</v>
          </cell>
          <cell r="L305">
            <v>0.11061417146830915</v>
          </cell>
          <cell r="M305">
            <v>1.4156566660043713E-6</v>
          </cell>
          <cell r="N305">
            <v>1.4156566660043713E-6</v>
          </cell>
          <cell r="O305">
            <v>0</v>
          </cell>
          <cell r="P305">
            <v>531.888375</v>
          </cell>
          <cell r="Q305">
            <v>556.72112499999992</v>
          </cell>
          <cell r="R305">
            <v>7.1250000000000011E-3</v>
          </cell>
          <cell r="S305">
            <v>7.1250000000000011E-3</v>
          </cell>
          <cell r="T305">
            <v>0</v>
          </cell>
          <cell r="U305">
            <v>42551.07</v>
          </cell>
          <cell r="V305">
            <v>44537.689999999995</v>
          </cell>
          <cell r="W305">
            <v>0.57000000000000006</v>
          </cell>
          <cell r="X305">
            <v>0.57000000000000006</v>
          </cell>
        </row>
        <row r="306">
          <cell r="I306" t="str">
            <v>A306</v>
          </cell>
          <cell r="J306">
            <v>0</v>
          </cell>
          <cell r="K306">
            <v>0.34546502086230868</v>
          </cell>
          <cell r="L306">
            <v>0.40491963043910195</v>
          </cell>
          <cell r="M306">
            <v>2.5784820186767333E-3</v>
          </cell>
          <cell r="N306">
            <v>1.1523941982912774E-3</v>
          </cell>
          <cell r="O306">
            <v>0</v>
          </cell>
          <cell r="P306">
            <v>1738.7254499999997</v>
          </cell>
          <cell r="Q306">
            <v>2037.9604999999999</v>
          </cell>
          <cell r="R306">
            <v>12.977499999999999</v>
          </cell>
          <cell r="S306">
            <v>5.7999999999999989</v>
          </cell>
          <cell r="T306">
            <v>0</v>
          </cell>
          <cell r="U306">
            <v>139098.03599999999</v>
          </cell>
          <cell r="V306">
            <v>163036.84</v>
          </cell>
          <cell r="W306">
            <v>1038.2</v>
          </cell>
          <cell r="X306">
            <v>464</v>
          </cell>
        </row>
        <row r="307">
          <cell r="I307" t="str">
            <v>A307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I308" t="str">
            <v>A308</v>
          </cell>
          <cell r="J308">
            <v>0</v>
          </cell>
          <cell r="K308">
            <v>2.1791052775895983</v>
          </cell>
          <cell r="L308">
            <v>2.1761177178640345</v>
          </cell>
          <cell r="M308">
            <v>2.0037356041426588E-5</v>
          </cell>
          <cell r="N308">
            <v>2.0037356041426588E-5</v>
          </cell>
          <cell r="O308">
            <v>0</v>
          </cell>
          <cell r="P308">
            <v>10967.436862108449</v>
          </cell>
          <cell r="Q308">
            <v>10952.400474009686</v>
          </cell>
          <cell r="R308">
            <v>0.1008480129565</v>
          </cell>
          <cell r="S308">
            <v>0.1008480129565</v>
          </cell>
          <cell r="T308">
            <v>0</v>
          </cell>
          <cell r="U308">
            <v>877394.94896867592</v>
          </cell>
          <cell r="V308">
            <v>876192.03792077489</v>
          </cell>
          <cell r="W308">
            <v>8.0678410365200008</v>
          </cell>
          <cell r="X308">
            <v>8.0678410365200008</v>
          </cell>
        </row>
        <row r="309">
          <cell r="I309" t="str">
            <v>A309</v>
          </cell>
          <cell r="J309">
            <v>0</v>
          </cell>
          <cell r="K309">
            <v>1.4874438754877806</v>
          </cell>
          <cell r="L309">
            <v>1.4854045855727198</v>
          </cell>
          <cell r="M309">
            <v>1.3677376137492551E-5</v>
          </cell>
          <cell r="N309">
            <v>1.3677376137492551E-5</v>
          </cell>
          <cell r="O309">
            <v>0</v>
          </cell>
          <cell r="P309">
            <v>7486.3050253299989</v>
          </cell>
          <cell r="Q309">
            <v>7476.0412791874996</v>
          </cell>
          <cell r="R309">
            <v>6.8838234099999993E-2</v>
          </cell>
          <cell r="S309">
            <v>6.8838234099999993E-2</v>
          </cell>
          <cell r="T309">
            <v>0</v>
          </cell>
          <cell r="U309">
            <v>598904.40202639997</v>
          </cell>
          <cell r="V309">
            <v>598083.3023349999</v>
          </cell>
          <cell r="W309">
            <v>5.5070587280000005</v>
          </cell>
          <cell r="X309">
            <v>5.5070587280000005</v>
          </cell>
        </row>
        <row r="310">
          <cell r="I310" t="str">
            <v>A310</v>
          </cell>
          <cell r="J310">
            <v>0</v>
          </cell>
          <cell r="K310">
            <v>0.69166140210181792</v>
          </cell>
          <cell r="L310">
            <v>0.6907131322913147</v>
          </cell>
          <cell r="M310">
            <v>6.3599799039340357E-6</v>
          </cell>
          <cell r="N310">
            <v>6.3599799039340357E-6</v>
          </cell>
          <cell r="O310">
            <v>0</v>
          </cell>
          <cell r="P310">
            <v>3481.1318367784497</v>
          </cell>
          <cell r="Q310">
            <v>3476.3591948221874</v>
          </cell>
          <cell r="R310">
            <v>3.2009778856500005E-2</v>
          </cell>
          <cell r="S310">
            <v>3.2009778856500005E-2</v>
          </cell>
          <cell r="T310">
            <v>0</v>
          </cell>
          <cell r="U310">
            <v>278490.54694227595</v>
          </cell>
          <cell r="V310">
            <v>278108.73558577499</v>
          </cell>
          <cell r="W310">
            <v>2.5607823085200003</v>
          </cell>
          <cell r="X310">
            <v>2.5607823085200003</v>
          </cell>
        </row>
        <row r="311">
          <cell r="I311" t="str">
            <v>A311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I312" t="str">
            <v>A312</v>
          </cell>
          <cell r="J312">
            <v>0</v>
          </cell>
          <cell r="K312">
            <v>0.3403000695410292</v>
          </cell>
          <cell r="L312">
            <v>0.46565327140870255</v>
          </cell>
          <cell r="M312">
            <v>6.5631829922511422E-4</v>
          </cell>
          <cell r="N312">
            <v>6.5631829922511422E-4</v>
          </cell>
          <cell r="O312">
            <v>0</v>
          </cell>
          <cell r="P312">
            <v>1557.0274999999999</v>
          </cell>
          <cell r="Q312">
            <v>2130.5753772727271</v>
          </cell>
          <cell r="R312">
            <v>3.0029545454545454</v>
          </cell>
          <cell r="S312">
            <v>3.0029545454545454</v>
          </cell>
          <cell r="T312">
            <v>0</v>
          </cell>
          <cell r="U312">
            <v>137018.41999999998</v>
          </cell>
          <cell r="V312">
            <v>187490.63319999998</v>
          </cell>
          <cell r="W312">
            <v>264.26</v>
          </cell>
          <cell r="X312">
            <v>264.26</v>
          </cell>
        </row>
        <row r="313">
          <cell r="I313" t="str">
            <v>A313</v>
          </cell>
          <cell r="J313">
            <v>0</v>
          </cell>
          <cell r="K313">
            <v>0.11126564673157163</v>
          </cell>
          <cell r="L313">
            <v>8.1885689449632426E-2</v>
          </cell>
          <cell r="M313">
            <v>9.9344327438903238E-8</v>
          </cell>
          <cell r="N313">
            <v>9.9344327438903238E-8</v>
          </cell>
          <cell r="O313">
            <v>0</v>
          </cell>
          <cell r="P313">
            <v>509.09090909090912</v>
          </cell>
          <cell r="Q313">
            <v>374.66424999999998</v>
          </cell>
          <cell r="R313">
            <v>4.5454545454545455E-4</v>
          </cell>
          <cell r="S313">
            <v>4.5454545454545455E-4</v>
          </cell>
          <cell r="T313">
            <v>0</v>
          </cell>
          <cell r="U313">
            <v>44800</v>
          </cell>
          <cell r="V313">
            <v>32970.453999999998</v>
          </cell>
          <cell r="W313">
            <v>0.04</v>
          </cell>
          <cell r="X313">
            <v>0.04</v>
          </cell>
        </row>
        <row r="314">
          <cell r="I314" t="str">
            <v>A314</v>
          </cell>
          <cell r="J314">
            <v>0</v>
          </cell>
          <cell r="K314">
            <v>0.18249990065567254</v>
          </cell>
          <cell r="L314">
            <v>0.21230677528313133</v>
          </cell>
          <cell r="M314">
            <v>6.5567256109676133E-4</v>
          </cell>
          <cell r="N314">
            <v>6.5567256109676133E-4</v>
          </cell>
          <cell r="O314">
            <v>0</v>
          </cell>
          <cell r="P314">
            <v>835.02</v>
          </cell>
          <cell r="Q314">
            <v>971.4</v>
          </cell>
          <cell r="R314">
            <v>3</v>
          </cell>
          <cell r="S314">
            <v>3</v>
          </cell>
          <cell r="T314">
            <v>0</v>
          </cell>
          <cell r="U314">
            <v>73481.759999999995</v>
          </cell>
          <cell r="V314">
            <v>85483.199999999997</v>
          </cell>
          <cell r="W314">
            <v>264</v>
          </cell>
          <cell r="X314">
            <v>264</v>
          </cell>
        </row>
        <row r="315">
          <cell r="I315" t="str">
            <v>A315</v>
          </cell>
          <cell r="J315">
            <v>0</v>
          </cell>
          <cell r="K315">
            <v>1.0927876018279357E-2</v>
          </cell>
          <cell r="L315">
            <v>0.10891438803894297</v>
          </cell>
          <cell r="M315">
            <v>2.483608185972581E-8</v>
          </cell>
          <cell r="N315">
            <v>2.483608185972581E-8</v>
          </cell>
          <cell r="O315">
            <v>0</v>
          </cell>
          <cell r="P315">
            <v>50</v>
          </cell>
          <cell r="Q315">
            <v>498.33283181818183</v>
          </cell>
          <cell r="R315">
            <v>1.1363636363636364E-4</v>
          </cell>
          <cell r="S315">
            <v>1.1363636363636364E-4</v>
          </cell>
          <cell r="T315">
            <v>0</v>
          </cell>
          <cell r="U315">
            <v>4400</v>
          </cell>
          <cell r="V315">
            <v>43853.289199999999</v>
          </cell>
          <cell r="W315">
            <v>0.01</v>
          </cell>
          <cell r="X315">
            <v>0.01</v>
          </cell>
        </row>
        <row r="316">
          <cell r="I316" t="str">
            <v>A316</v>
          </cell>
          <cell r="J316">
            <v>0</v>
          </cell>
          <cell r="K316">
            <v>3.5606646135505661E-2</v>
          </cell>
          <cell r="L316">
            <v>6.2546418636995824E-2</v>
          </cell>
          <cell r="M316">
            <v>5.2155771905424203E-7</v>
          </cell>
          <cell r="N316">
            <v>5.2155771905424203E-7</v>
          </cell>
          <cell r="O316">
            <v>0</v>
          </cell>
          <cell r="P316">
            <v>162.91659090909093</v>
          </cell>
          <cell r="Q316">
            <v>286.17829545454549</v>
          </cell>
          <cell r="R316">
            <v>2.3863636363636366E-3</v>
          </cell>
          <cell r="S316">
            <v>2.3863636363636366E-3</v>
          </cell>
          <cell r="T316">
            <v>0</v>
          </cell>
          <cell r="U316">
            <v>14336.66</v>
          </cell>
          <cell r="V316">
            <v>25183.690000000002</v>
          </cell>
          <cell r="W316">
            <v>0.21000000000000002</v>
          </cell>
          <cell r="X316">
            <v>0.21000000000000002</v>
          </cell>
        </row>
        <row r="317">
          <cell r="I317" t="str">
            <v>A317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I318" t="str">
            <v>A318</v>
          </cell>
          <cell r="J318">
            <v>0</v>
          </cell>
          <cell r="K318">
            <v>-2.1855752036558714E-2</v>
          </cell>
          <cell r="L318">
            <v>-2.1855752036558714E-2</v>
          </cell>
          <cell r="M318">
            <v>-2.1855752036558713E-4</v>
          </cell>
          <cell r="N318">
            <v>-2.1855752036558713E-4</v>
          </cell>
          <cell r="O318">
            <v>0</v>
          </cell>
          <cell r="P318">
            <v>-100</v>
          </cell>
          <cell r="Q318">
            <v>-100</v>
          </cell>
          <cell r="R318">
            <v>-1</v>
          </cell>
          <cell r="S318">
            <v>-1</v>
          </cell>
          <cell r="T318">
            <v>0</v>
          </cell>
          <cell r="U318">
            <v>-8800</v>
          </cell>
          <cell r="V318">
            <v>-8800</v>
          </cell>
          <cell r="W318">
            <v>-88</v>
          </cell>
          <cell r="X318">
            <v>-88</v>
          </cell>
        </row>
        <row r="319">
          <cell r="I319" t="str">
            <v>A319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I320" t="str">
            <v>A320</v>
          </cell>
          <cell r="J320">
            <v>0</v>
          </cell>
          <cell r="K320">
            <v>5.7129957281161232</v>
          </cell>
          <cell r="L320">
            <v>5.7857097227981358</v>
          </cell>
          <cell r="M320">
            <v>7.5856708417027293E-3</v>
          </cell>
          <cell r="N320">
            <v>6.1595830213172741E-3</v>
          </cell>
          <cell r="O320">
            <v>0</v>
          </cell>
          <cell r="P320">
            <v>27673.640505290266</v>
          </cell>
          <cell r="Q320">
            <v>28044.611146736956</v>
          </cell>
          <cell r="R320">
            <v>35.207287406895887</v>
          </cell>
          <cell r="S320">
            <v>28.029787406895895</v>
          </cell>
          <cell r="T320">
            <v>0</v>
          </cell>
          <cell r="U320">
            <v>2300280.5999686755</v>
          </cell>
          <cell r="V320">
            <v>2329558.1627874416</v>
          </cell>
          <cell r="W320">
            <v>3054.2945077031864</v>
          </cell>
          <cell r="X320">
            <v>2480.0945077031865</v>
          </cell>
        </row>
        <row r="321">
          <cell r="I321" t="str">
            <v>A321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I322" t="str">
            <v>A322</v>
          </cell>
          <cell r="J322">
            <v>0</v>
          </cell>
          <cell r="K322">
            <v>0.30183428842908849</v>
          </cell>
          <cell r="L322">
            <v>0.30566134078077345</v>
          </cell>
          <cell r="M322">
            <v>4.1074886116149027E-4</v>
          </cell>
          <cell r="N322">
            <v>3.3569160745699263E-4</v>
          </cell>
          <cell r="O322">
            <v>0</v>
          </cell>
          <cell r="P322">
            <v>1519.1319736636024</v>
          </cell>
          <cell r="Q322">
            <v>1538.3935281496329</v>
          </cell>
          <cell r="R322">
            <v>2.0672990182257807</v>
          </cell>
          <cell r="S322">
            <v>1.6895358603310437</v>
          </cell>
          <cell r="T322">
            <v>0</v>
          </cell>
          <cell r="U322">
            <v>121530.55789308819</v>
          </cell>
          <cell r="V322">
            <v>123071.48225197062</v>
          </cell>
          <cell r="W322">
            <v>165.38392145806245</v>
          </cell>
          <cell r="X322">
            <v>135.1628688264835</v>
          </cell>
        </row>
        <row r="323">
          <cell r="I323" t="str">
            <v>A323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0.05</v>
          </cell>
          <cell r="V323">
            <v>0.05</v>
          </cell>
          <cell r="W323">
            <v>0.05</v>
          </cell>
          <cell r="X323">
            <v>0.05</v>
          </cell>
        </row>
        <row r="324">
          <cell r="I324" t="str">
            <v>A324</v>
          </cell>
          <cell r="J324">
            <v>0</v>
          </cell>
          <cell r="K324">
            <v>0.30183428842908849</v>
          </cell>
          <cell r="L324">
            <v>0.30566134078077345</v>
          </cell>
          <cell r="M324">
            <v>4.1074886116149027E-4</v>
          </cell>
          <cell r="N324">
            <v>3.3569160745699263E-4</v>
          </cell>
          <cell r="O324">
            <v>0</v>
          </cell>
          <cell r="P324">
            <v>1519.1319736636024</v>
          </cell>
          <cell r="Q324">
            <v>1538.3935281496329</v>
          </cell>
          <cell r="R324">
            <v>2.0672990182257807</v>
          </cell>
          <cell r="S324">
            <v>1.6895358603310437</v>
          </cell>
          <cell r="T324">
            <v>0</v>
          </cell>
          <cell r="U324">
            <v>121530.55789308819</v>
          </cell>
          <cell r="V324">
            <v>123071.48225197062</v>
          </cell>
          <cell r="W324">
            <v>165.38392145806245</v>
          </cell>
          <cell r="X324">
            <v>135.1628688264835</v>
          </cell>
        </row>
        <row r="325">
          <cell r="I325" t="str">
            <v>A325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I326" t="str">
            <v>A326</v>
          </cell>
          <cell r="J326">
            <v>0</v>
          </cell>
          <cell r="K326">
            <v>6.0148300165452113</v>
          </cell>
          <cell r="L326">
            <v>6.0913710635789089</v>
          </cell>
          <cell r="M326">
            <v>7.9964197028642194E-3</v>
          </cell>
          <cell r="N326">
            <v>6.4952746287742667E-3</v>
          </cell>
          <cell r="O326">
            <v>0</v>
          </cell>
          <cell r="P326">
            <v>29192.77247895387</v>
          </cell>
          <cell r="Q326">
            <v>29583.00467488659</v>
          </cell>
          <cell r="R326">
            <v>37.274586425121669</v>
          </cell>
          <cell r="S326">
            <v>29.71932326722694</v>
          </cell>
          <cell r="T326">
            <v>0</v>
          </cell>
          <cell r="U326">
            <v>2421811.1578617636</v>
          </cell>
          <cell r="V326">
            <v>2452629.6450394122</v>
          </cell>
          <cell r="W326">
            <v>3219.6784291612489</v>
          </cell>
          <cell r="X326">
            <v>2615.2573765296702</v>
          </cell>
        </row>
        <row r="327">
          <cell r="I327" t="str">
            <v>A327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I328" t="str">
            <v>A328</v>
          </cell>
          <cell r="J328">
            <v>0</v>
          </cell>
          <cell r="K328">
            <v>2.0183861514007551</v>
          </cell>
          <cell r="L328">
            <v>1.9669034373137293</v>
          </cell>
          <cell r="M328">
            <v>2.0183861514007551</v>
          </cell>
          <cell r="N328">
            <v>2.0183861514007551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I329" t="str">
            <v>A329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I330" t="str">
            <v>A330</v>
          </cell>
          <cell r="J330">
            <v>0</v>
          </cell>
          <cell r="K330">
            <v>2.9800194637537194</v>
          </cell>
          <cell r="L330">
            <v>3.0969344747793586</v>
          </cell>
          <cell r="M330">
            <v>3.9617888268380771E-3</v>
          </cell>
          <cell r="N330">
            <v>3.2180535049086429E-3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I331" t="str">
            <v>A331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I332" t="str">
            <v>A332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I333" t="str">
            <v>A333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I334" t="str">
            <v>A334</v>
          </cell>
          <cell r="J334">
            <v>0</v>
          </cell>
          <cell r="K334" t="str">
            <v>VALOR CUSTO EM REAIS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 t="str">
            <v>PERCENTUAL SOBRE CUSTO TOTAL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I335" t="str">
            <v>A335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I336" t="str">
            <v>A336</v>
          </cell>
          <cell r="J336">
            <v>0</v>
          </cell>
          <cell r="K336">
            <v>0.65466951443551791</v>
          </cell>
          <cell r="L336">
            <v>0.66630944684497673</v>
          </cell>
          <cell r="M336">
            <v>2.2315794309302234E-3</v>
          </cell>
          <cell r="N336">
            <v>2.2315794309302234E-3</v>
          </cell>
          <cell r="O336">
            <v>0</v>
          </cell>
          <cell r="P336">
            <v>0.21968632164934826</v>
          </cell>
          <cell r="Q336">
            <v>0.21515128985492923</v>
          </cell>
          <cell r="R336">
            <v>0.56327571419581635</v>
          </cell>
          <cell r="S336">
            <v>0.69345628577222052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I337" t="str">
            <v>A337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I338" t="str">
            <v>A338</v>
          </cell>
          <cell r="J338">
            <v>0</v>
          </cell>
          <cell r="K338">
            <v>0.93840826743022798</v>
          </cell>
          <cell r="L338">
            <v>0.94322278819224348</v>
          </cell>
          <cell r="M338">
            <v>1.2998918397456325E-3</v>
          </cell>
          <cell r="N338">
            <v>5.933432839126695E-4</v>
          </cell>
          <cell r="O338">
            <v>0</v>
          </cell>
          <cell r="P338">
            <v>0.31490004640714048</v>
          </cell>
          <cell r="Q338">
            <v>0.30456659508737061</v>
          </cell>
          <cell r="R338">
            <v>0.32810730116150144</v>
          </cell>
          <cell r="S338">
            <v>0.18437955832854119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I339" t="str">
            <v>A339</v>
          </cell>
          <cell r="J339">
            <v>0</v>
          </cell>
          <cell r="K339">
            <v>0.6658413797261663</v>
          </cell>
          <cell r="L339">
            <v>0.63461255325435573</v>
          </cell>
          <cell r="M339">
            <v>2.0192375132739334E-5</v>
          </cell>
          <cell r="N339">
            <v>2.0192375132739334E-5</v>
          </cell>
          <cell r="O339">
            <v>0</v>
          </cell>
          <cell r="P339">
            <v>0.22343524524751027</v>
          </cell>
          <cell r="Q339">
            <v>0.20491636436691765</v>
          </cell>
          <cell r="R339">
            <v>5.0967822908559637E-3</v>
          </cell>
          <cell r="S339">
            <v>6.2747170306332667E-3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I340" t="str">
            <v>A340</v>
          </cell>
          <cell r="J340">
            <v>0</v>
          </cell>
          <cell r="K340">
            <v>4.9049100325711248E-2</v>
          </cell>
          <cell r="L340">
            <v>4.6505958679418244E-2</v>
          </cell>
          <cell r="M340">
            <v>1.5012003450299809E-6</v>
          </cell>
          <cell r="N340">
            <v>1.5012003450299809E-6</v>
          </cell>
          <cell r="O340">
            <v>0</v>
          </cell>
          <cell r="P340">
            <v>1.6459322136080135E-2</v>
          </cell>
          <cell r="Q340">
            <v>1.5016771926610288E-2</v>
          </cell>
          <cell r="R340">
            <v>3.7891982905815207E-4</v>
          </cell>
          <cell r="S340">
            <v>4.66493283203692E-4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I341" t="str">
            <v>A341</v>
          </cell>
          <cell r="J341">
            <v>0</v>
          </cell>
          <cell r="K341">
            <v>5.2358754889667923E-2</v>
          </cell>
          <cell r="L341">
            <v>5.6237723403126945E-2</v>
          </cell>
          <cell r="M341">
            <v>7.0138048907138457E-7</v>
          </cell>
          <cell r="N341">
            <v>7.0138048907138457E-7</v>
          </cell>
          <cell r="O341">
            <v>0</v>
          </cell>
          <cell r="P341">
            <v>1.756993721903927E-2</v>
          </cell>
          <cell r="Q341">
            <v>1.8159158309971547E-2</v>
          </cell>
          <cell r="R341">
            <v>1.7703631357634975E-4</v>
          </cell>
          <cell r="S341">
            <v>2.1795177985746265E-4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I342" t="str">
            <v>A342</v>
          </cell>
          <cell r="J342">
            <v>0</v>
          </cell>
          <cell r="K342">
            <v>0.1711590324886825</v>
          </cell>
          <cell r="L342">
            <v>0.20586655285534264</v>
          </cell>
          <cell r="M342">
            <v>1.2774968837787918E-3</v>
          </cell>
          <cell r="N342">
            <v>5.7094832794582875E-4</v>
          </cell>
          <cell r="O342">
            <v>0</v>
          </cell>
          <cell r="P342">
            <v>5.7435541804510763E-2</v>
          </cell>
          <cell r="Q342">
            <v>6.6474300483871124E-2</v>
          </cell>
          <cell r="R342">
            <v>0.32245456272801098</v>
          </cell>
          <cell r="S342">
            <v>0.17742039623484676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I343" t="str">
            <v>A343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I344" t="str">
            <v>A344</v>
          </cell>
          <cell r="J344">
            <v>0</v>
          </cell>
          <cell r="K344">
            <v>1.0796275410814253</v>
          </cell>
          <cell r="L344">
            <v>1.1063673368917575</v>
          </cell>
          <cell r="M344">
            <v>9.9274145472712E-6</v>
          </cell>
          <cell r="N344">
            <v>9.9274145472712E-6</v>
          </cell>
          <cell r="O344">
            <v>0</v>
          </cell>
          <cell r="P344">
            <v>0.36228875489339757</v>
          </cell>
          <cell r="Q344">
            <v>0.35724596238691197</v>
          </cell>
          <cell r="R344">
            <v>2.5057909396938548E-3</v>
          </cell>
          <cell r="S344">
            <v>3.0849128307308959E-3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I345" t="str">
            <v>A345</v>
          </cell>
          <cell r="J345">
            <v>0</v>
          </cell>
          <cell r="K345">
            <v>0.73694712701803777</v>
          </cell>
          <cell r="L345">
            <v>0.75519954736638739</v>
          </cell>
          <cell r="M345">
            <v>6.7763921824376796E-6</v>
          </cell>
          <cell r="N345">
            <v>6.7763921824376796E-6</v>
          </cell>
          <cell r="O345">
            <v>0</v>
          </cell>
          <cell r="P345">
            <v>0.24729607842552737</v>
          </cell>
          <cell r="Q345">
            <v>0.24385389924021295</v>
          </cell>
          <cell r="R345">
            <v>1.7104375014975119E-3</v>
          </cell>
          <cell r="S345">
            <v>2.1057425465739904E-3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I346" t="str">
            <v>A346</v>
          </cell>
          <cell r="J346">
            <v>0</v>
          </cell>
          <cell r="K346">
            <v>0.34268041406338751</v>
          </cell>
          <cell r="L346">
            <v>0.35116778952537009</v>
          </cell>
          <cell r="M346">
            <v>3.1510223648335204E-6</v>
          </cell>
          <cell r="N346">
            <v>3.1510223648335204E-6</v>
          </cell>
          <cell r="O346">
            <v>0</v>
          </cell>
          <cell r="P346">
            <v>0.1149926764678702</v>
          </cell>
          <cell r="Q346">
            <v>0.113392063146699</v>
          </cell>
          <cell r="R346">
            <v>7.9535343819634287E-4</v>
          </cell>
          <cell r="S346">
            <v>9.7917028415690538E-4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I347" t="str">
            <v>A347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I348" t="str">
            <v>A348</v>
          </cell>
          <cell r="J348">
            <v>0</v>
          </cell>
          <cell r="K348">
            <v>0.16860008145857608</v>
          </cell>
          <cell r="L348">
            <v>0.23674434777777498</v>
          </cell>
          <cell r="M348">
            <v>3.251698386701825E-4</v>
          </cell>
          <cell r="N348">
            <v>3.251698386701825E-4</v>
          </cell>
          <cell r="O348">
            <v>0</v>
          </cell>
          <cell r="P348">
            <v>5.6576839013729972E-2</v>
          </cell>
          <cell r="Q348">
            <v>7.6444739049456922E-2</v>
          </cell>
          <cell r="R348">
            <v>8.2076519694186265E-2</v>
          </cell>
          <cell r="S348">
            <v>0.10104550411426855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I349" t="str">
            <v>A349</v>
          </cell>
          <cell r="J349">
            <v>0</v>
          </cell>
          <cell r="K349">
            <v>5.5126045456838649E-2</v>
          </cell>
          <cell r="L349">
            <v>4.1631779118484154E-2</v>
          </cell>
          <cell r="M349">
            <v>4.9219683443605933E-8</v>
          </cell>
          <cell r="N349">
            <v>4.9219683443605933E-8</v>
          </cell>
          <cell r="O349">
            <v>0</v>
          </cell>
          <cell r="P349">
            <v>1.8498552149521962E-2</v>
          </cell>
          <cell r="Q349">
            <v>1.3442899569727003E-2</v>
          </cell>
          <cell r="R349">
            <v>1.2423600952726297E-5</v>
          </cell>
          <cell r="S349">
            <v>1.5294861744383343E-5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I350" t="str">
            <v>A350</v>
          </cell>
          <cell r="J350">
            <v>0</v>
          </cell>
          <cell r="K350">
            <v>9.0418724151975605E-2</v>
          </cell>
          <cell r="L350">
            <v>0.10793960255267351</v>
          </cell>
          <cell r="M350">
            <v>3.248499107277991E-4</v>
          </cell>
          <cell r="N350">
            <v>3.248499107277991E-4</v>
          </cell>
          <cell r="O350">
            <v>0</v>
          </cell>
          <cell r="P350">
            <v>3.03416555669343E-2</v>
          </cell>
          <cell r="Q350">
            <v>3.4853692718301278E-2</v>
          </cell>
          <cell r="R350">
            <v>8.1995766287993543E-2</v>
          </cell>
          <cell r="S350">
            <v>0.10094608751293005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I351" t="str">
            <v>A351</v>
          </cell>
          <cell r="J351">
            <v>0</v>
          </cell>
          <cell r="K351">
            <v>5.4141651787966531E-3</v>
          </cell>
          <cell r="L351">
            <v>5.5373530785878977E-2</v>
          </cell>
          <cell r="M351">
            <v>1.2304920860901483E-8</v>
          </cell>
          <cell r="N351">
            <v>1.2304920860901483E-8</v>
          </cell>
          <cell r="O351">
            <v>0</v>
          </cell>
          <cell r="P351">
            <v>1.8168220861137642E-3</v>
          </cell>
          <cell r="Q351">
            <v>1.7880110553460799E-2</v>
          </cell>
          <cell r="R351">
            <v>3.1059002381815742E-6</v>
          </cell>
          <cell r="S351">
            <v>3.8237154360958359E-6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I352" t="str">
            <v>A352</v>
          </cell>
          <cell r="J352">
            <v>0</v>
          </cell>
          <cell r="K352">
            <v>1.7641146670965186E-2</v>
          </cell>
          <cell r="L352">
            <v>3.1799435320738326E-2</v>
          </cell>
          <cell r="M352">
            <v>2.5840333807893116E-7</v>
          </cell>
          <cell r="N352">
            <v>2.5840333807893116E-7</v>
          </cell>
          <cell r="O352">
            <v>0</v>
          </cell>
          <cell r="P352">
            <v>5.9198092111599444E-3</v>
          </cell>
          <cell r="Q352">
            <v>1.0268036207967844E-2</v>
          </cell>
          <cell r="R352">
            <v>6.5223905001813055E-5</v>
          </cell>
          <cell r="S352">
            <v>8.0298024158012555E-5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I353" t="str">
            <v>A353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I354" t="str">
            <v>A354</v>
          </cell>
          <cell r="J354">
            <v>0</v>
          </cell>
          <cell r="K354">
            <v>-1.0828330357593306E-2</v>
          </cell>
          <cell r="L354">
            <v>-1.1111756490907301E-2</v>
          </cell>
          <cell r="M354">
            <v>-1.0828330357593305E-4</v>
          </cell>
          <cell r="N354">
            <v>-1.0828330357593305E-4</v>
          </cell>
          <cell r="O354">
            <v>0</v>
          </cell>
          <cell r="P354">
            <v>-3.6336441722275284E-3</v>
          </cell>
          <cell r="Q354">
            <v>-3.5879856617563603E-3</v>
          </cell>
          <cell r="R354">
            <v>-2.7331922095997854E-2</v>
          </cell>
          <cell r="S354">
            <v>-3.3648695837643357E-2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I355" t="str">
            <v>A355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I356" t="str">
            <v>A356</v>
          </cell>
          <cell r="J356">
            <v>0</v>
          </cell>
          <cell r="K356">
            <v>2.830477074048154</v>
          </cell>
          <cell r="L356">
            <v>2.9415321632158449</v>
          </cell>
          <cell r="M356">
            <v>3.7582852203173769E-3</v>
          </cell>
          <cell r="N356">
            <v>3.0517366644844139E-3</v>
          </cell>
          <cell r="O356">
            <v>0</v>
          </cell>
          <cell r="P356">
            <v>0.94981831779138881</v>
          </cell>
          <cell r="Q356">
            <v>0.94982060071691243</v>
          </cell>
          <cell r="R356">
            <v>0.94863340389520001</v>
          </cell>
          <cell r="S356">
            <v>0.94831756520811772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I357" t="str">
            <v>A357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I358" t="str">
            <v>A358</v>
          </cell>
          <cell r="J358">
            <v>0</v>
          </cell>
          <cell r="K358">
            <v>0.14954238970556563</v>
          </cell>
          <cell r="L358">
            <v>0.15540231156351331</v>
          </cell>
          <cell r="M358">
            <v>2.035036065207005E-4</v>
          </cell>
          <cell r="N358">
            <v>1.6631684042422878E-4</v>
          </cell>
          <cell r="O358">
            <v>0</v>
          </cell>
          <cell r="P358">
            <v>5.0181682208611376E-2</v>
          </cell>
          <cell r="Q358">
            <v>5.017939928308783E-2</v>
          </cell>
          <cell r="R358">
            <v>5.1366596104799891E-2</v>
          </cell>
          <cell r="S358">
            <v>5.168243479188217E-2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I359" t="str">
            <v>A359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I360" t="str">
            <v>A360</v>
          </cell>
          <cell r="J360">
            <v>0</v>
          </cell>
          <cell r="K360">
            <v>0.14954238970556563</v>
          </cell>
          <cell r="L360">
            <v>0.15540231156351331</v>
          </cell>
          <cell r="M360">
            <v>2.035036065207005E-4</v>
          </cell>
          <cell r="N360">
            <v>1.6631684042422878E-4</v>
          </cell>
          <cell r="O360">
            <v>0</v>
          </cell>
          <cell r="P360">
            <v>5.0181682208611376E-2</v>
          </cell>
          <cell r="Q360">
            <v>5.017939928308783E-2</v>
          </cell>
          <cell r="R360">
            <v>5.1366596104799891E-2</v>
          </cell>
          <cell r="S360">
            <v>5.168243479188217E-2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I361" t="str">
            <v>A361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I362" t="str">
            <v>A362</v>
          </cell>
          <cell r="J362">
            <v>0</v>
          </cell>
          <cell r="K362">
            <v>2.9800194637537194</v>
          </cell>
          <cell r="L362">
            <v>3.0969344747793581</v>
          </cell>
          <cell r="M362">
            <v>3.9617888268380771E-3</v>
          </cell>
          <cell r="N362">
            <v>3.2180535049086425E-3</v>
          </cell>
          <cell r="O362">
            <v>0</v>
          </cell>
          <cell r="P362">
            <v>1.0000000000000002</v>
          </cell>
          <cell r="Q362">
            <v>1.0000000000000002</v>
          </cell>
          <cell r="R362">
            <v>0.99999999999999989</v>
          </cell>
          <cell r="S362">
            <v>0.99999999999999989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I363" t="str">
            <v>A363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I364" t="str">
            <v>A364</v>
          </cell>
          <cell r="J364">
            <v>0</v>
          </cell>
          <cell r="K364">
            <v>2.98</v>
          </cell>
          <cell r="L364">
            <v>3.03</v>
          </cell>
          <cell r="M364">
            <v>0.01</v>
          </cell>
          <cell r="N364">
            <v>0.01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I365" t="str">
            <v>A365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I366" t="str">
            <v>A366</v>
          </cell>
          <cell r="J366">
            <v>0</v>
          </cell>
          <cell r="K366">
            <v>0.65466523851505776</v>
          </cell>
          <cell r="L366">
            <v>0.6519084082604355</v>
          </cell>
          <cell r="M366">
            <v>5.6327571419581635E-3</v>
          </cell>
          <cell r="N366">
            <v>6.9345628577222058E-3</v>
          </cell>
          <cell r="O366">
            <v>0</v>
          </cell>
          <cell r="P366">
            <v>0.21968632164934823</v>
          </cell>
          <cell r="Q366">
            <v>0.21515128985492918</v>
          </cell>
          <cell r="R366">
            <v>0.56327571419581646</v>
          </cell>
          <cell r="S366">
            <v>0.69345628577222074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I367" t="str">
            <v>A367</v>
          </cell>
          <cell r="J367">
            <v>0</v>
          </cell>
          <cell r="K367">
            <v>0.66583703083758061</v>
          </cell>
          <cell r="L367">
            <v>0.66639740296938965</v>
          </cell>
          <cell r="M367">
            <v>5.4757021199141154E-5</v>
          </cell>
          <cell r="N367">
            <v>6.7412103138369601E-5</v>
          </cell>
          <cell r="O367">
            <v>0</v>
          </cell>
          <cell r="P367">
            <v>0.22343524524751027</v>
          </cell>
          <cell r="Q367">
            <v>0.21993313629352793</v>
          </cell>
          <cell r="R367">
            <v>5.4757021199141167E-3</v>
          </cell>
          <cell r="S367">
            <v>6.7412103138369608E-3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I368" t="str">
            <v>A368</v>
          </cell>
          <cell r="J368">
            <v>0</v>
          </cell>
          <cell r="K368">
            <v>0.27256510745569784</v>
          </cell>
          <cell r="L368">
            <v>0.25643938014534318</v>
          </cell>
          <cell r="M368">
            <v>3.226315990415873E-3</v>
          </cell>
          <cell r="N368">
            <v>1.7763834801470427E-3</v>
          </cell>
          <cell r="O368">
            <v>0</v>
          </cell>
          <cell r="P368">
            <v>9.1464801159630155E-2</v>
          </cell>
          <cell r="Q368">
            <v>8.4633458793842625E-2</v>
          </cell>
          <cell r="R368">
            <v>0.32263159904158734</v>
          </cell>
          <cell r="S368">
            <v>0.17763834801470429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I369" t="str">
            <v>A369</v>
          </cell>
          <cell r="J369">
            <v>0</v>
          </cell>
          <cell r="K369">
            <v>1.0796204895823247</v>
          </cell>
          <cell r="L369">
            <v>1.0824552660323432</v>
          </cell>
          <cell r="M369">
            <v>2.5057909396938549E-5</v>
          </cell>
          <cell r="N369">
            <v>3.084912830730896E-5</v>
          </cell>
          <cell r="O369">
            <v>0</v>
          </cell>
          <cell r="P369">
            <v>0.36228875489339757</v>
          </cell>
          <cell r="Q369">
            <v>0.35724596238691192</v>
          </cell>
          <cell r="R369">
            <v>2.5057909396938552E-3</v>
          </cell>
          <cell r="S369">
            <v>3.0849128307308964E-3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I370" t="str">
            <v>A370</v>
          </cell>
          <cell r="J370">
            <v>0</v>
          </cell>
          <cell r="K370">
            <v>0.1685989802609153</v>
          </cell>
          <cell r="L370">
            <v>0.23162755931985446</v>
          </cell>
          <cell r="M370">
            <v>8.2076519694186255E-4</v>
          </cell>
          <cell r="N370">
            <v>1.0104550411426853E-3</v>
          </cell>
          <cell r="O370">
            <v>0</v>
          </cell>
          <cell r="P370">
            <v>5.6576839013729965E-2</v>
          </cell>
          <cell r="Q370">
            <v>7.6444739049456908E-2</v>
          </cell>
          <cell r="R370">
            <v>8.2076519694186265E-2</v>
          </cell>
          <cell r="S370">
            <v>0.10104550411426855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I371" t="str">
            <v>A371</v>
          </cell>
          <cell r="J371">
            <v>0</v>
          </cell>
          <cell r="K371">
            <v>-1.0828259633238035E-2</v>
          </cell>
          <cell r="L371">
            <v>-1.087159655512177E-2</v>
          </cell>
          <cell r="M371">
            <v>-2.7331922095997851E-4</v>
          </cell>
          <cell r="N371">
            <v>-3.364869583764336E-4</v>
          </cell>
          <cell r="O371">
            <v>0</v>
          </cell>
          <cell r="P371">
            <v>-3.6336441722275284E-3</v>
          </cell>
          <cell r="Q371">
            <v>-3.5879856617563595E-3</v>
          </cell>
          <cell r="R371">
            <v>-2.7331922095997854E-2</v>
          </cell>
          <cell r="S371">
            <v>-3.3648695837643364E-2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I372" t="str">
            <v>A372</v>
          </cell>
          <cell r="J372">
            <v>0</v>
          </cell>
          <cell r="K372">
            <v>0.1495414129816619</v>
          </cell>
          <cell r="L372">
            <v>0.1520435798277561</v>
          </cell>
          <cell r="M372">
            <v>5.1366596104799895E-4</v>
          </cell>
          <cell r="N372">
            <v>5.1682434791882172E-4</v>
          </cell>
          <cell r="O372">
            <v>0</v>
          </cell>
          <cell r="P372">
            <v>5.0181682208611376E-2</v>
          </cell>
          <cell r="Q372">
            <v>5.0179399283087817E-2</v>
          </cell>
          <cell r="R372">
            <v>5.1366596104799905E-2</v>
          </cell>
          <cell r="S372">
            <v>5.1682434791882177E-2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I373" t="str">
            <v>A373</v>
          </cell>
          <cell r="J373">
            <v>0</v>
          </cell>
          <cell r="K373">
            <v>2.98</v>
          </cell>
          <cell r="L373">
            <v>3.0300000000000002</v>
          </cell>
          <cell r="M373">
            <v>9.9999999999999985E-3</v>
          </cell>
          <cell r="N373">
            <v>9.9999999999999985E-3</v>
          </cell>
          <cell r="O373">
            <v>0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I374" t="str">
            <v>A374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I375" t="str">
            <v>A375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I376" t="str">
            <v>A376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I377" t="str">
            <v>A377</v>
          </cell>
          <cell r="J377">
            <v>0</v>
          </cell>
          <cell r="K377">
            <v>0.66583703083758061</v>
          </cell>
          <cell r="L377">
            <v>0.66639740296938965</v>
          </cell>
          <cell r="M377">
            <v>5.4757021199141154E-5</v>
          </cell>
          <cell r="N377">
            <v>6.7412103138369601E-5</v>
          </cell>
          <cell r="O377">
            <v>0</v>
          </cell>
          <cell r="P377">
            <v>0.22343524524751027</v>
          </cell>
          <cell r="Q377">
            <v>0.21993313629352793</v>
          </cell>
          <cell r="R377">
            <v>5.4757021199141167E-3</v>
          </cell>
          <cell r="S377">
            <v>6.7412103138369608E-3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I378" t="str">
            <v>A378</v>
          </cell>
          <cell r="J378">
            <v>0</v>
          </cell>
          <cell r="K378">
            <v>1.0796204895823247</v>
          </cell>
          <cell r="L378">
            <v>1.0824552660323432</v>
          </cell>
          <cell r="M378">
            <v>2.5057909396938549E-5</v>
          </cell>
          <cell r="N378">
            <v>3.084912830730896E-5</v>
          </cell>
          <cell r="O378">
            <v>0</v>
          </cell>
          <cell r="P378">
            <v>0.36228875489339757</v>
          </cell>
          <cell r="Q378">
            <v>0.35724596238691192</v>
          </cell>
          <cell r="R378">
            <v>2.5057909396938552E-3</v>
          </cell>
          <cell r="S378">
            <v>3.0849128307308964E-3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I379" t="str">
            <v>A379</v>
          </cell>
          <cell r="J379">
            <v>0</v>
          </cell>
          <cell r="K379">
            <v>1.2345424795800946</v>
          </cell>
          <cell r="L379">
            <v>1.2811473309982673</v>
          </cell>
          <cell r="M379">
            <v>9.9201850694039199E-3</v>
          </cell>
          <cell r="N379">
            <v>9.9017387685543194E-3</v>
          </cell>
          <cell r="O379">
            <v>0</v>
          </cell>
          <cell r="P379">
            <v>0.41427599985909214</v>
          </cell>
          <cell r="Q379">
            <v>0.42282090131956013</v>
          </cell>
          <cell r="R379">
            <v>0.99201850694039218</v>
          </cell>
          <cell r="S379">
            <v>0.99017387685543212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I380" t="str">
            <v>A380</v>
          </cell>
          <cell r="J380">
            <v>0</v>
          </cell>
          <cell r="K380">
            <v>2.98</v>
          </cell>
          <cell r="L380">
            <v>3.0300000000000002</v>
          </cell>
          <cell r="M380">
            <v>0.01</v>
          </cell>
          <cell r="N380">
            <v>9.9999999999999985E-3</v>
          </cell>
          <cell r="O380">
            <v>0</v>
          </cell>
          <cell r="P380">
            <v>1</v>
          </cell>
          <cell r="Q380">
            <v>1</v>
          </cell>
          <cell r="R380">
            <v>1.0000000000000002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</sheetData>
      <sheetData sheetId="7">
        <row r="10">
          <cell r="I10" t="str">
            <v>B10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B11</v>
          </cell>
          <cell r="N11">
            <v>0</v>
          </cell>
        </row>
        <row r="12">
          <cell r="I12" t="str">
            <v>B12</v>
          </cell>
          <cell r="L12">
            <v>0</v>
          </cell>
          <cell r="M12">
            <v>0</v>
          </cell>
          <cell r="N12">
            <v>0</v>
          </cell>
        </row>
        <row r="13">
          <cell r="I13" t="str">
            <v>B13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I14" t="str">
            <v>B14</v>
          </cell>
          <cell r="K14">
            <v>402640</v>
          </cell>
          <cell r="L14">
            <v>402640</v>
          </cell>
          <cell r="M14">
            <v>402640</v>
          </cell>
          <cell r="N14">
            <v>402640</v>
          </cell>
        </row>
        <row r="15">
          <cell r="I15" t="str">
            <v>B15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B16</v>
          </cell>
          <cell r="K16">
            <v>383467</v>
          </cell>
          <cell r="L16">
            <v>383467</v>
          </cell>
          <cell r="M16">
            <v>383467</v>
          </cell>
          <cell r="N16">
            <v>383467</v>
          </cell>
        </row>
        <row r="17">
          <cell r="I17" t="str">
            <v>B17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I18" t="str">
            <v>B18</v>
          </cell>
          <cell r="K18">
            <v>19173</v>
          </cell>
          <cell r="L18">
            <v>19173</v>
          </cell>
          <cell r="M18">
            <v>19173</v>
          </cell>
          <cell r="N18">
            <v>19173</v>
          </cell>
        </row>
        <row r="19">
          <cell r="I19" t="str">
            <v>B19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I20" t="str">
            <v>B20</v>
          </cell>
          <cell r="K20">
            <v>0.05</v>
          </cell>
          <cell r="L20">
            <v>0.05</v>
          </cell>
          <cell r="M20">
            <v>0.05</v>
          </cell>
          <cell r="N20">
            <v>0.05</v>
          </cell>
        </row>
        <row r="21">
          <cell r="I21" t="str">
            <v>B21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B22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I23" t="str">
            <v>B23</v>
          </cell>
          <cell r="K23">
            <v>372405</v>
          </cell>
          <cell r="L23">
            <v>372405</v>
          </cell>
          <cell r="M23">
            <v>372405</v>
          </cell>
          <cell r="N23">
            <v>372405</v>
          </cell>
        </row>
        <row r="24">
          <cell r="I24" t="str">
            <v>B24</v>
          </cell>
          <cell r="K24">
            <v>386009</v>
          </cell>
          <cell r="L24">
            <v>386009</v>
          </cell>
          <cell r="M24">
            <v>386009</v>
          </cell>
          <cell r="N24">
            <v>386009</v>
          </cell>
        </row>
        <row r="25">
          <cell r="I25" t="str">
            <v>B25</v>
          </cell>
          <cell r="K25">
            <v>376223</v>
          </cell>
          <cell r="L25">
            <v>376223</v>
          </cell>
          <cell r="M25">
            <v>376223</v>
          </cell>
          <cell r="N25">
            <v>376223</v>
          </cell>
        </row>
        <row r="26">
          <cell r="I26" t="str">
            <v>B26</v>
          </cell>
          <cell r="K26">
            <v>349697</v>
          </cell>
          <cell r="L26">
            <v>349697</v>
          </cell>
          <cell r="M26">
            <v>349697</v>
          </cell>
          <cell r="N26">
            <v>349697</v>
          </cell>
        </row>
        <row r="27">
          <cell r="I27" t="str">
            <v>B27</v>
          </cell>
          <cell r="K27">
            <v>403808</v>
          </cell>
          <cell r="L27">
            <v>403808</v>
          </cell>
          <cell r="M27">
            <v>403808</v>
          </cell>
          <cell r="N27">
            <v>403808</v>
          </cell>
        </row>
        <row r="28">
          <cell r="I28" t="str">
            <v>B28</v>
          </cell>
          <cell r="K28">
            <v>354842</v>
          </cell>
          <cell r="L28">
            <v>354842</v>
          </cell>
          <cell r="M28">
            <v>354842</v>
          </cell>
          <cell r="N28">
            <v>354842</v>
          </cell>
        </row>
        <row r="29">
          <cell r="I29" t="str">
            <v>B29</v>
          </cell>
          <cell r="K29">
            <v>405134</v>
          </cell>
          <cell r="L29">
            <v>405134</v>
          </cell>
          <cell r="M29">
            <v>405134</v>
          </cell>
          <cell r="N29">
            <v>405134</v>
          </cell>
        </row>
        <row r="30">
          <cell r="I30" t="str">
            <v>B30</v>
          </cell>
          <cell r="K30">
            <v>391247</v>
          </cell>
          <cell r="L30">
            <v>391247</v>
          </cell>
          <cell r="M30">
            <v>391247</v>
          </cell>
          <cell r="N30">
            <v>391247</v>
          </cell>
        </row>
        <row r="31">
          <cell r="I31" t="str">
            <v>B31</v>
          </cell>
          <cell r="K31">
            <v>386960</v>
          </cell>
          <cell r="L31">
            <v>386960</v>
          </cell>
          <cell r="M31">
            <v>386960</v>
          </cell>
          <cell r="N31">
            <v>386960</v>
          </cell>
        </row>
        <row r="32">
          <cell r="I32" t="str">
            <v>B32</v>
          </cell>
          <cell r="K32">
            <v>404711</v>
          </cell>
          <cell r="L32">
            <v>404711</v>
          </cell>
          <cell r="M32">
            <v>404711</v>
          </cell>
          <cell r="N32">
            <v>404711</v>
          </cell>
        </row>
        <row r="33">
          <cell r="I33" t="str">
            <v>B33</v>
          </cell>
          <cell r="K33">
            <v>375785</v>
          </cell>
          <cell r="L33">
            <v>375785</v>
          </cell>
          <cell r="M33">
            <v>375785</v>
          </cell>
          <cell r="N33">
            <v>375785</v>
          </cell>
        </row>
        <row r="34">
          <cell r="I34" t="str">
            <v>B34</v>
          </cell>
          <cell r="K34">
            <v>394778</v>
          </cell>
          <cell r="L34">
            <v>394778</v>
          </cell>
          <cell r="M34">
            <v>394778</v>
          </cell>
          <cell r="N34">
            <v>394778</v>
          </cell>
        </row>
        <row r="35">
          <cell r="I35" t="str">
            <v>B35</v>
          </cell>
          <cell r="K35">
            <v>4601599</v>
          </cell>
          <cell r="L35">
            <v>4601599</v>
          </cell>
          <cell r="M35">
            <v>4601599</v>
          </cell>
          <cell r="N35">
            <v>4601599</v>
          </cell>
        </row>
        <row r="36">
          <cell r="I36" t="str">
            <v>B36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I37" t="str">
            <v>B37</v>
          </cell>
          <cell r="K37">
            <v>4.9999087274785053E-2</v>
          </cell>
          <cell r="L37">
            <v>4.9999087274785053E-2</v>
          </cell>
          <cell r="M37">
            <v>4.9999087274785053E-2</v>
          </cell>
          <cell r="N37">
            <v>4.9999087274785053E-2</v>
          </cell>
        </row>
        <row r="38">
          <cell r="I38" t="str">
            <v>B38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B39</v>
          </cell>
          <cell r="K39">
            <v>19173</v>
          </cell>
          <cell r="L39">
            <v>19173</v>
          </cell>
          <cell r="M39">
            <v>19173</v>
          </cell>
          <cell r="N39">
            <v>19173</v>
          </cell>
        </row>
        <row r="40">
          <cell r="I40" t="str">
            <v>B40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I41" t="str">
            <v>B41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I42" t="str">
            <v>B42</v>
          </cell>
          <cell r="K42">
            <v>18620</v>
          </cell>
          <cell r="L42">
            <v>18620</v>
          </cell>
          <cell r="M42">
            <v>18620</v>
          </cell>
          <cell r="N42">
            <v>18620</v>
          </cell>
        </row>
        <row r="43">
          <cell r="I43" t="str">
            <v>B43</v>
          </cell>
          <cell r="K43">
            <v>19300</v>
          </cell>
          <cell r="L43">
            <v>19300</v>
          </cell>
          <cell r="M43">
            <v>19300</v>
          </cell>
          <cell r="N43">
            <v>19300</v>
          </cell>
        </row>
        <row r="44">
          <cell r="I44" t="str">
            <v>B44</v>
          </cell>
          <cell r="K44">
            <v>18811</v>
          </cell>
          <cell r="L44">
            <v>18811</v>
          </cell>
          <cell r="M44">
            <v>18811</v>
          </cell>
          <cell r="N44">
            <v>18811</v>
          </cell>
        </row>
        <row r="45">
          <cell r="I45" t="str">
            <v>B45</v>
          </cell>
          <cell r="K45">
            <v>17485</v>
          </cell>
          <cell r="L45">
            <v>17485</v>
          </cell>
          <cell r="M45">
            <v>17485</v>
          </cell>
          <cell r="N45">
            <v>17485</v>
          </cell>
        </row>
        <row r="46">
          <cell r="I46" t="str">
            <v>B46</v>
          </cell>
          <cell r="K46">
            <v>20190</v>
          </cell>
          <cell r="L46">
            <v>20190</v>
          </cell>
          <cell r="M46">
            <v>20190</v>
          </cell>
          <cell r="N46">
            <v>20190</v>
          </cell>
        </row>
        <row r="47">
          <cell r="I47" t="str">
            <v>B47</v>
          </cell>
          <cell r="K47">
            <v>17742</v>
          </cell>
          <cell r="L47">
            <v>17742</v>
          </cell>
          <cell r="M47">
            <v>17742</v>
          </cell>
          <cell r="N47">
            <v>17742</v>
          </cell>
        </row>
        <row r="48">
          <cell r="I48" t="str">
            <v>B48</v>
          </cell>
          <cell r="K48">
            <v>20256</v>
          </cell>
          <cell r="L48">
            <v>20256</v>
          </cell>
          <cell r="M48">
            <v>20256</v>
          </cell>
          <cell r="N48">
            <v>20256</v>
          </cell>
        </row>
        <row r="49">
          <cell r="I49" t="str">
            <v>B49</v>
          </cell>
          <cell r="K49">
            <v>19562</v>
          </cell>
          <cell r="L49">
            <v>19562</v>
          </cell>
          <cell r="M49">
            <v>19562</v>
          </cell>
          <cell r="N49">
            <v>19562</v>
          </cell>
        </row>
        <row r="50">
          <cell r="I50" t="str">
            <v>B50</v>
          </cell>
          <cell r="K50">
            <v>19348</v>
          </cell>
          <cell r="L50">
            <v>19348</v>
          </cell>
          <cell r="M50">
            <v>19348</v>
          </cell>
          <cell r="N50">
            <v>19348</v>
          </cell>
        </row>
        <row r="51">
          <cell r="I51" t="str">
            <v>B51</v>
          </cell>
          <cell r="K51">
            <v>20235</v>
          </cell>
          <cell r="L51">
            <v>20235</v>
          </cell>
          <cell r="M51">
            <v>20235</v>
          </cell>
          <cell r="N51">
            <v>20235</v>
          </cell>
        </row>
        <row r="52">
          <cell r="I52" t="str">
            <v>B52</v>
          </cell>
          <cell r="K52">
            <v>18789</v>
          </cell>
          <cell r="L52">
            <v>18789</v>
          </cell>
          <cell r="M52">
            <v>18789</v>
          </cell>
          <cell r="N52">
            <v>18789</v>
          </cell>
        </row>
        <row r="53">
          <cell r="I53" t="str">
            <v>B53</v>
          </cell>
          <cell r="K53">
            <v>19739</v>
          </cell>
          <cell r="L53">
            <v>19739</v>
          </cell>
          <cell r="M53">
            <v>19739</v>
          </cell>
          <cell r="N53">
            <v>19739</v>
          </cell>
        </row>
        <row r="54">
          <cell r="I54" t="str">
            <v>B54</v>
          </cell>
          <cell r="K54">
            <v>230077</v>
          </cell>
          <cell r="L54">
            <v>230077</v>
          </cell>
          <cell r="M54">
            <v>230077</v>
          </cell>
          <cell r="N54">
            <v>230077</v>
          </cell>
        </row>
        <row r="55">
          <cell r="I55" t="str">
            <v>B55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I56" t="str">
            <v>B56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B57</v>
          </cell>
          <cell r="K57">
            <v>1</v>
          </cell>
          <cell r="L57">
            <v>0</v>
          </cell>
          <cell r="M57">
            <v>1</v>
          </cell>
          <cell r="N57">
            <v>1</v>
          </cell>
        </row>
        <row r="58">
          <cell r="I58" t="str">
            <v>B58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</row>
        <row r="59">
          <cell r="I59" t="str">
            <v>B59</v>
          </cell>
          <cell r="K59">
            <v>72</v>
          </cell>
          <cell r="L59">
            <v>73</v>
          </cell>
          <cell r="M59">
            <v>72</v>
          </cell>
          <cell r="N59">
            <v>72</v>
          </cell>
        </row>
        <row r="60">
          <cell r="I60" t="str">
            <v>B60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</row>
        <row r="61">
          <cell r="I61" t="str">
            <v>B61</v>
          </cell>
          <cell r="K61">
            <v>88</v>
          </cell>
          <cell r="L61">
            <v>88</v>
          </cell>
          <cell r="M61">
            <v>88</v>
          </cell>
          <cell r="N61">
            <v>88</v>
          </cell>
        </row>
        <row r="62">
          <cell r="I62" t="str">
            <v>B62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B63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B64</v>
          </cell>
          <cell r="K64">
            <v>1</v>
          </cell>
          <cell r="L64">
            <v>0</v>
          </cell>
          <cell r="M64">
            <v>1</v>
          </cell>
          <cell r="N64">
            <v>1</v>
          </cell>
        </row>
        <row r="65">
          <cell r="I65" t="str">
            <v>B65</v>
          </cell>
          <cell r="K65">
            <v>14</v>
          </cell>
          <cell r="L65">
            <v>14</v>
          </cell>
          <cell r="M65">
            <v>14</v>
          </cell>
          <cell r="N65">
            <v>14</v>
          </cell>
        </row>
        <row r="66">
          <cell r="I66" t="str">
            <v>B66</v>
          </cell>
          <cell r="K66">
            <v>64</v>
          </cell>
          <cell r="L66">
            <v>65</v>
          </cell>
          <cell r="M66">
            <v>64</v>
          </cell>
          <cell r="N66">
            <v>64</v>
          </cell>
        </row>
        <row r="67">
          <cell r="I67" t="str">
            <v>B67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</row>
        <row r="68">
          <cell r="I68" t="str">
            <v>B68</v>
          </cell>
          <cell r="K68">
            <v>80</v>
          </cell>
          <cell r="L68">
            <v>80</v>
          </cell>
          <cell r="M68">
            <v>80</v>
          </cell>
          <cell r="N68">
            <v>80</v>
          </cell>
        </row>
        <row r="69">
          <cell r="I69" t="str">
            <v>B69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B70</v>
          </cell>
          <cell r="K70">
            <v>5033</v>
          </cell>
          <cell r="L70">
            <v>5033</v>
          </cell>
          <cell r="M70">
            <v>5033</v>
          </cell>
          <cell r="N70">
            <v>5033</v>
          </cell>
        </row>
        <row r="71">
          <cell r="I71" t="str">
            <v>B71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B72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B73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B74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 t="str">
            <v>B75</v>
          </cell>
          <cell r="K75">
            <v>2.98</v>
          </cell>
          <cell r="L75">
            <v>3.03</v>
          </cell>
          <cell r="M75">
            <v>2.98</v>
          </cell>
          <cell r="N75">
            <v>2.98</v>
          </cell>
        </row>
        <row r="76">
          <cell r="I76" t="str">
            <v>B76</v>
          </cell>
          <cell r="K76">
            <v>2.98</v>
          </cell>
          <cell r="L76">
            <v>3.03</v>
          </cell>
          <cell r="M76">
            <v>2.98</v>
          </cell>
          <cell r="N76">
            <v>2.98</v>
          </cell>
        </row>
        <row r="77">
          <cell r="I77" t="str">
            <v>B77</v>
          </cell>
          <cell r="K77">
            <v>3.25</v>
          </cell>
          <cell r="L77">
            <v>3.03</v>
          </cell>
          <cell r="M77">
            <v>3.25</v>
          </cell>
          <cell r="N77">
            <v>3.25</v>
          </cell>
        </row>
        <row r="78">
          <cell r="I78" t="str">
            <v>B78</v>
          </cell>
          <cell r="K78">
            <v>1.49</v>
          </cell>
          <cell r="L78">
            <v>1.5149999999999999</v>
          </cell>
          <cell r="M78">
            <v>1.49</v>
          </cell>
          <cell r="N78">
            <v>1.49</v>
          </cell>
        </row>
        <row r="79">
          <cell r="I79" t="str">
            <v>B79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B80</v>
          </cell>
          <cell r="K80">
            <v>812683</v>
          </cell>
          <cell r="L80">
            <v>791954</v>
          </cell>
          <cell r="M80">
            <v>812683</v>
          </cell>
          <cell r="N80">
            <v>812683</v>
          </cell>
        </row>
        <row r="81">
          <cell r="I81" t="str">
            <v>B81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 t="str">
            <v>B82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B83</v>
          </cell>
          <cell r="K83">
            <v>88911</v>
          </cell>
          <cell r="L83">
            <v>88911</v>
          </cell>
          <cell r="M83">
            <v>88911</v>
          </cell>
          <cell r="N83">
            <v>88911</v>
          </cell>
        </row>
        <row r="84">
          <cell r="I84" t="str">
            <v>B84</v>
          </cell>
          <cell r="K84">
            <v>228790</v>
          </cell>
          <cell r="L84">
            <v>228790</v>
          </cell>
          <cell r="M84">
            <v>228790</v>
          </cell>
          <cell r="N84">
            <v>228790</v>
          </cell>
        </row>
        <row r="85">
          <cell r="I85" t="str">
            <v>B85</v>
          </cell>
          <cell r="K85">
            <v>152867</v>
          </cell>
          <cell r="L85">
            <v>152867</v>
          </cell>
          <cell r="M85">
            <v>152867</v>
          </cell>
          <cell r="N85">
            <v>152867</v>
          </cell>
        </row>
        <row r="86">
          <cell r="I86" t="str">
            <v>B86</v>
          </cell>
          <cell r="K86">
            <v>397819</v>
          </cell>
          <cell r="L86">
            <v>397819</v>
          </cell>
          <cell r="M86">
            <v>397819</v>
          </cell>
          <cell r="N86">
            <v>397819</v>
          </cell>
        </row>
        <row r="87">
          <cell r="I87" t="str">
            <v>B87</v>
          </cell>
          <cell r="K87">
            <v>868387</v>
          </cell>
          <cell r="L87">
            <v>868387</v>
          </cell>
          <cell r="M87">
            <v>868387</v>
          </cell>
          <cell r="N87">
            <v>868387</v>
          </cell>
        </row>
        <row r="88">
          <cell r="I88" t="str">
            <v>B88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B89</v>
          </cell>
          <cell r="K89">
            <v>149085</v>
          </cell>
          <cell r="L89">
            <v>149085</v>
          </cell>
          <cell r="M89">
            <v>149085</v>
          </cell>
          <cell r="N89">
            <v>149085</v>
          </cell>
        </row>
        <row r="90">
          <cell r="I90" t="str">
            <v>B90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I91" t="str">
            <v>B91</v>
          </cell>
          <cell r="K91">
            <v>1017472</v>
          </cell>
          <cell r="L91">
            <v>1017472</v>
          </cell>
          <cell r="M91">
            <v>1017472</v>
          </cell>
          <cell r="N91">
            <v>1017472</v>
          </cell>
        </row>
        <row r="92">
          <cell r="I92" t="str">
            <v>B92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I93" t="str">
            <v>B93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I94" t="str">
            <v>B94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I95" t="str">
            <v>B95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I96" t="str">
            <v>B96</v>
          </cell>
          <cell r="K96">
            <v>84374</v>
          </cell>
          <cell r="L96">
            <v>84374</v>
          </cell>
          <cell r="M96">
            <v>84374</v>
          </cell>
          <cell r="N96">
            <v>84374</v>
          </cell>
        </row>
        <row r="97">
          <cell r="I97" t="str">
            <v>B97</v>
          </cell>
          <cell r="K97">
            <v>83703</v>
          </cell>
          <cell r="L97">
            <v>83703</v>
          </cell>
          <cell r="M97">
            <v>83703</v>
          </cell>
          <cell r="N97">
            <v>83703</v>
          </cell>
        </row>
        <row r="98">
          <cell r="I98" t="str">
            <v>B98</v>
          </cell>
          <cell r="K98">
            <v>88745</v>
          </cell>
          <cell r="L98">
            <v>88745</v>
          </cell>
          <cell r="M98">
            <v>88745</v>
          </cell>
          <cell r="N98">
            <v>88745</v>
          </cell>
        </row>
        <row r="99">
          <cell r="I99" t="str">
            <v>B99</v>
          </cell>
          <cell r="K99">
            <v>82804</v>
          </cell>
          <cell r="L99">
            <v>82804</v>
          </cell>
          <cell r="M99">
            <v>82804</v>
          </cell>
          <cell r="N99">
            <v>82804</v>
          </cell>
        </row>
        <row r="100">
          <cell r="I100" t="str">
            <v>B100</v>
          </cell>
          <cell r="K100">
            <v>100363</v>
          </cell>
          <cell r="L100">
            <v>100363</v>
          </cell>
          <cell r="M100">
            <v>100363</v>
          </cell>
          <cell r="N100">
            <v>100363</v>
          </cell>
        </row>
        <row r="101">
          <cell r="I101" t="str">
            <v>B101</v>
          </cell>
          <cell r="K101">
            <v>77237</v>
          </cell>
          <cell r="L101">
            <v>77237</v>
          </cell>
          <cell r="M101">
            <v>77237</v>
          </cell>
          <cell r="N101">
            <v>77237</v>
          </cell>
        </row>
        <row r="102">
          <cell r="I102" t="str">
            <v>B102</v>
          </cell>
          <cell r="K102">
            <v>89983</v>
          </cell>
          <cell r="L102">
            <v>89983</v>
          </cell>
          <cell r="M102">
            <v>89983</v>
          </cell>
          <cell r="N102">
            <v>89983</v>
          </cell>
        </row>
        <row r="103">
          <cell r="I103" t="str">
            <v>B103</v>
          </cell>
          <cell r="K103">
            <v>88766</v>
          </cell>
          <cell r="L103">
            <v>88766</v>
          </cell>
          <cell r="M103">
            <v>88766</v>
          </cell>
          <cell r="N103">
            <v>88766</v>
          </cell>
        </row>
        <row r="104">
          <cell r="I104" t="str">
            <v>B104</v>
          </cell>
          <cell r="K104">
            <v>91019</v>
          </cell>
          <cell r="L104">
            <v>91019</v>
          </cell>
          <cell r="M104">
            <v>91019</v>
          </cell>
          <cell r="N104">
            <v>91019</v>
          </cell>
        </row>
        <row r="105">
          <cell r="I105" t="str">
            <v>B105</v>
          </cell>
          <cell r="K105">
            <v>97576</v>
          </cell>
          <cell r="L105">
            <v>97576</v>
          </cell>
          <cell r="M105">
            <v>97576</v>
          </cell>
          <cell r="N105">
            <v>97576</v>
          </cell>
        </row>
        <row r="106">
          <cell r="I106" t="str">
            <v>B106</v>
          </cell>
          <cell r="K106">
            <v>90412</v>
          </cell>
          <cell r="L106">
            <v>90412</v>
          </cell>
          <cell r="M106">
            <v>90412</v>
          </cell>
          <cell r="N106">
            <v>90412</v>
          </cell>
        </row>
        <row r="107">
          <cell r="I107" t="str">
            <v>B107</v>
          </cell>
          <cell r="K107">
            <v>91954</v>
          </cell>
          <cell r="L107">
            <v>91954</v>
          </cell>
          <cell r="M107">
            <v>91954</v>
          </cell>
          <cell r="N107">
            <v>91954</v>
          </cell>
        </row>
        <row r="108">
          <cell r="I108" t="str">
            <v>B108</v>
          </cell>
          <cell r="K108">
            <v>1066936</v>
          </cell>
          <cell r="L108">
            <v>1066936</v>
          </cell>
          <cell r="M108">
            <v>1066936</v>
          </cell>
          <cell r="N108">
            <v>1066936</v>
          </cell>
        </row>
        <row r="109">
          <cell r="I109" t="str">
            <v>B109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B110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I111" t="str">
            <v>B111</v>
          </cell>
          <cell r="K111">
            <v>218297</v>
          </cell>
          <cell r="L111">
            <v>218297</v>
          </cell>
          <cell r="M111">
            <v>218297</v>
          </cell>
          <cell r="N111">
            <v>218297</v>
          </cell>
        </row>
        <row r="112">
          <cell r="I112" t="str">
            <v>B112</v>
          </cell>
          <cell r="K112">
            <v>224514</v>
          </cell>
          <cell r="L112">
            <v>224514</v>
          </cell>
          <cell r="M112">
            <v>224514</v>
          </cell>
          <cell r="N112">
            <v>224514</v>
          </cell>
        </row>
        <row r="113">
          <cell r="I113" t="str">
            <v>B113</v>
          </cell>
          <cell r="K113">
            <v>215583</v>
          </cell>
          <cell r="L113">
            <v>215583</v>
          </cell>
          <cell r="M113">
            <v>215583</v>
          </cell>
          <cell r="N113">
            <v>215583</v>
          </cell>
        </row>
        <row r="114">
          <cell r="I114" t="str">
            <v>B114</v>
          </cell>
          <cell r="K114">
            <v>228001</v>
          </cell>
          <cell r="L114">
            <v>228001</v>
          </cell>
          <cell r="M114">
            <v>228001</v>
          </cell>
          <cell r="N114">
            <v>228001</v>
          </cell>
        </row>
        <row r="115">
          <cell r="I115" t="str">
            <v>B115</v>
          </cell>
          <cell r="K115">
            <v>251071</v>
          </cell>
          <cell r="L115">
            <v>251071</v>
          </cell>
          <cell r="M115">
            <v>251071</v>
          </cell>
          <cell r="N115">
            <v>251071</v>
          </cell>
        </row>
        <row r="116">
          <cell r="I116" t="str">
            <v>B116</v>
          </cell>
          <cell r="K116">
            <v>210687</v>
          </cell>
          <cell r="L116">
            <v>210687</v>
          </cell>
          <cell r="M116">
            <v>210687</v>
          </cell>
          <cell r="N116">
            <v>210687</v>
          </cell>
        </row>
        <row r="117">
          <cell r="I117" t="str">
            <v>B117</v>
          </cell>
          <cell r="K117">
            <v>234066</v>
          </cell>
          <cell r="L117">
            <v>234066</v>
          </cell>
          <cell r="M117">
            <v>234066</v>
          </cell>
          <cell r="N117">
            <v>234066</v>
          </cell>
        </row>
        <row r="118">
          <cell r="I118" t="str">
            <v>B118</v>
          </cell>
          <cell r="K118">
            <v>219596</v>
          </cell>
          <cell r="L118">
            <v>219596</v>
          </cell>
          <cell r="M118">
            <v>219596</v>
          </cell>
          <cell r="N118">
            <v>219596</v>
          </cell>
        </row>
        <row r="119">
          <cell r="I119" t="str">
            <v>B119</v>
          </cell>
          <cell r="K119">
            <v>228387</v>
          </cell>
          <cell r="L119">
            <v>228387</v>
          </cell>
          <cell r="M119">
            <v>228387</v>
          </cell>
          <cell r="N119">
            <v>228387</v>
          </cell>
        </row>
        <row r="120">
          <cell r="I120" t="str">
            <v>B120</v>
          </cell>
          <cell r="K120">
            <v>242970</v>
          </cell>
          <cell r="L120">
            <v>242970</v>
          </cell>
          <cell r="M120">
            <v>242970</v>
          </cell>
          <cell r="N120">
            <v>242970</v>
          </cell>
        </row>
        <row r="121">
          <cell r="I121" t="str">
            <v>B121</v>
          </cell>
          <cell r="K121">
            <v>228374</v>
          </cell>
          <cell r="L121">
            <v>228374</v>
          </cell>
          <cell r="M121">
            <v>228374</v>
          </cell>
          <cell r="N121">
            <v>228374</v>
          </cell>
        </row>
        <row r="122">
          <cell r="I122" t="str">
            <v>B122</v>
          </cell>
          <cell r="K122">
            <v>243935</v>
          </cell>
          <cell r="L122">
            <v>243935</v>
          </cell>
          <cell r="M122">
            <v>243935</v>
          </cell>
          <cell r="N122">
            <v>243935</v>
          </cell>
        </row>
        <row r="123">
          <cell r="I123" t="str">
            <v>B123</v>
          </cell>
          <cell r="K123">
            <v>2745481</v>
          </cell>
          <cell r="L123">
            <v>2745481</v>
          </cell>
          <cell r="M123">
            <v>2745481</v>
          </cell>
          <cell r="N123">
            <v>2745481</v>
          </cell>
        </row>
        <row r="124">
          <cell r="I124" t="str">
            <v>B124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I125" t="str">
            <v>B125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I126" t="str">
            <v>B126</v>
          </cell>
          <cell r="K126">
            <v>144875</v>
          </cell>
          <cell r="L126">
            <v>144875</v>
          </cell>
          <cell r="M126">
            <v>144875</v>
          </cell>
          <cell r="N126">
            <v>144875</v>
          </cell>
        </row>
        <row r="127">
          <cell r="I127" t="str">
            <v>B127</v>
          </cell>
          <cell r="K127">
            <v>72894</v>
          </cell>
          <cell r="L127">
            <v>72894</v>
          </cell>
          <cell r="M127">
            <v>72894</v>
          </cell>
          <cell r="N127">
            <v>72894</v>
          </cell>
        </row>
        <row r="128">
          <cell r="I128" t="str">
            <v>B128</v>
          </cell>
          <cell r="K128">
            <v>7045</v>
          </cell>
          <cell r="L128">
            <v>7045</v>
          </cell>
          <cell r="M128">
            <v>7045</v>
          </cell>
          <cell r="N128">
            <v>7045</v>
          </cell>
        </row>
        <row r="129">
          <cell r="I129" t="str">
            <v>B129</v>
          </cell>
          <cell r="K129">
            <v>90342</v>
          </cell>
          <cell r="L129">
            <v>90342</v>
          </cell>
          <cell r="M129">
            <v>90342</v>
          </cell>
          <cell r="N129">
            <v>90342</v>
          </cell>
        </row>
        <row r="130">
          <cell r="I130" t="str">
            <v>B130</v>
          </cell>
          <cell r="K130">
            <v>203220</v>
          </cell>
          <cell r="L130">
            <v>203220</v>
          </cell>
          <cell r="M130">
            <v>203220</v>
          </cell>
          <cell r="N130">
            <v>203220</v>
          </cell>
        </row>
        <row r="131">
          <cell r="I131" t="str">
            <v>B131</v>
          </cell>
          <cell r="K131">
            <v>173109</v>
          </cell>
          <cell r="L131">
            <v>173109</v>
          </cell>
          <cell r="M131">
            <v>173109</v>
          </cell>
          <cell r="N131">
            <v>173109</v>
          </cell>
        </row>
        <row r="132">
          <cell r="I132" t="str">
            <v>B132</v>
          </cell>
          <cell r="K132">
            <v>220510</v>
          </cell>
          <cell r="L132">
            <v>220510</v>
          </cell>
          <cell r="M132">
            <v>220510</v>
          </cell>
          <cell r="N132">
            <v>220510</v>
          </cell>
        </row>
        <row r="133">
          <cell r="I133" t="str">
            <v>B133</v>
          </cell>
          <cell r="K133">
            <v>195642</v>
          </cell>
          <cell r="L133">
            <v>195642</v>
          </cell>
          <cell r="M133">
            <v>195642</v>
          </cell>
          <cell r="N133">
            <v>195642</v>
          </cell>
        </row>
        <row r="134">
          <cell r="I134" t="str">
            <v>B134</v>
          </cell>
          <cell r="K134">
            <v>118665</v>
          </cell>
          <cell r="L134">
            <v>118665</v>
          </cell>
          <cell r="M134">
            <v>118665</v>
          </cell>
          <cell r="N134">
            <v>118665</v>
          </cell>
        </row>
        <row r="135">
          <cell r="I135" t="str">
            <v>B135</v>
          </cell>
          <cell r="K135">
            <v>202159</v>
          </cell>
          <cell r="L135">
            <v>202159</v>
          </cell>
          <cell r="M135">
            <v>202159</v>
          </cell>
          <cell r="N135">
            <v>202159</v>
          </cell>
        </row>
        <row r="136">
          <cell r="I136" t="str">
            <v>B136</v>
          </cell>
          <cell r="K136">
            <v>208470</v>
          </cell>
          <cell r="L136">
            <v>208470</v>
          </cell>
          <cell r="M136">
            <v>208470</v>
          </cell>
          <cell r="N136">
            <v>208470</v>
          </cell>
        </row>
        <row r="137">
          <cell r="I137" t="str">
            <v>B137</v>
          </cell>
          <cell r="K137">
            <v>197477</v>
          </cell>
          <cell r="L137">
            <v>197477</v>
          </cell>
          <cell r="M137">
            <v>197477</v>
          </cell>
          <cell r="N137">
            <v>197477</v>
          </cell>
        </row>
        <row r="138">
          <cell r="I138" t="str">
            <v>B138</v>
          </cell>
          <cell r="K138">
            <v>1834408</v>
          </cell>
          <cell r="L138">
            <v>1834408</v>
          </cell>
          <cell r="M138">
            <v>1834408</v>
          </cell>
          <cell r="N138">
            <v>1834408</v>
          </cell>
        </row>
        <row r="139">
          <cell r="I139" t="str">
            <v>B139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I140" t="str">
            <v>B140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I141" t="str">
            <v>B141</v>
          </cell>
          <cell r="K141">
            <v>383877</v>
          </cell>
          <cell r="L141">
            <v>383877</v>
          </cell>
          <cell r="M141">
            <v>383877</v>
          </cell>
          <cell r="N141">
            <v>383877</v>
          </cell>
        </row>
        <row r="142">
          <cell r="I142" t="str">
            <v>B142</v>
          </cell>
          <cell r="K142">
            <v>367570</v>
          </cell>
          <cell r="L142">
            <v>367570</v>
          </cell>
          <cell r="M142">
            <v>367570</v>
          </cell>
          <cell r="N142">
            <v>367570</v>
          </cell>
        </row>
        <row r="143">
          <cell r="I143" t="str">
            <v>B143</v>
          </cell>
          <cell r="K143">
            <v>354673</v>
          </cell>
          <cell r="L143">
            <v>354673</v>
          </cell>
          <cell r="M143">
            <v>354673</v>
          </cell>
          <cell r="N143">
            <v>354673</v>
          </cell>
        </row>
        <row r="144">
          <cell r="I144" t="str">
            <v>B144</v>
          </cell>
          <cell r="K144">
            <v>355333</v>
          </cell>
          <cell r="L144">
            <v>355333</v>
          </cell>
          <cell r="M144">
            <v>355333</v>
          </cell>
          <cell r="N144">
            <v>355333</v>
          </cell>
        </row>
        <row r="145">
          <cell r="I145" t="str">
            <v>B145</v>
          </cell>
          <cell r="K145">
            <v>439785</v>
          </cell>
          <cell r="L145">
            <v>439785</v>
          </cell>
          <cell r="M145">
            <v>439785</v>
          </cell>
          <cell r="N145">
            <v>439785</v>
          </cell>
        </row>
        <row r="146">
          <cell r="I146" t="str">
            <v>B146</v>
          </cell>
          <cell r="K146">
            <v>349972</v>
          </cell>
          <cell r="L146">
            <v>349972</v>
          </cell>
          <cell r="M146">
            <v>349972</v>
          </cell>
          <cell r="N146">
            <v>349972</v>
          </cell>
        </row>
        <row r="147">
          <cell r="I147" t="str">
            <v>B147</v>
          </cell>
          <cell r="K147">
            <v>428500</v>
          </cell>
          <cell r="L147">
            <v>428500</v>
          </cell>
          <cell r="M147">
            <v>428500</v>
          </cell>
          <cell r="N147">
            <v>428500</v>
          </cell>
        </row>
        <row r="148">
          <cell r="I148" t="str">
            <v>B148</v>
          </cell>
          <cell r="K148">
            <v>407711</v>
          </cell>
          <cell r="L148">
            <v>407711</v>
          </cell>
          <cell r="M148">
            <v>407711</v>
          </cell>
          <cell r="N148">
            <v>407711</v>
          </cell>
        </row>
        <row r="149">
          <cell r="I149" t="str">
            <v>B149</v>
          </cell>
          <cell r="K149">
            <v>403396</v>
          </cell>
          <cell r="L149">
            <v>403396</v>
          </cell>
          <cell r="M149">
            <v>403396</v>
          </cell>
          <cell r="N149">
            <v>403396</v>
          </cell>
        </row>
        <row r="150">
          <cell r="I150" t="str">
            <v>B150</v>
          </cell>
          <cell r="K150">
            <v>439823</v>
          </cell>
          <cell r="L150">
            <v>439823</v>
          </cell>
          <cell r="M150">
            <v>439823</v>
          </cell>
          <cell r="N150">
            <v>439823</v>
          </cell>
        </row>
        <row r="151">
          <cell r="I151" t="str">
            <v>B151</v>
          </cell>
          <cell r="K151">
            <v>413493</v>
          </cell>
          <cell r="L151">
            <v>413493</v>
          </cell>
          <cell r="M151">
            <v>413493</v>
          </cell>
          <cell r="N151">
            <v>413493</v>
          </cell>
        </row>
        <row r="152">
          <cell r="I152" t="str">
            <v>B152</v>
          </cell>
          <cell r="K152">
            <v>429691</v>
          </cell>
          <cell r="L152">
            <v>429691</v>
          </cell>
          <cell r="M152">
            <v>429691</v>
          </cell>
          <cell r="N152">
            <v>429691</v>
          </cell>
        </row>
        <row r="153">
          <cell r="I153" t="str">
            <v>B153</v>
          </cell>
          <cell r="K153">
            <v>4773824</v>
          </cell>
          <cell r="L153">
            <v>4773824</v>
          </cell>
          <cell r="M153">
            <v>4773824</v>
          </cell>
          <cell r="N153">
            <v>4773824</v>
          </cell>
        </row>
        <row r="154">
          <cell r="I154" t="str">
            <v>B154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I155" t="str">
            <v>B155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I156" t="str">
            <v>B156</v>
          </cell>
          <cell r="K156">
            <v>153148</v>
          </cell>
          <cell r="L156">
            <v>153148</v>
          </cell>
          <cell r="M156">
            <v>153148</v>
          </cell>
          <cell r="N156">
            <v>153148</v>
          </cell>
        </row>
        <row r="157">
          <cell r="I157" t="str">
            <v>B157</v>
          </cell>
          <cell r="K157">
            <v>143207</v>
          </cell>
          <cell r="L157">
            <v>143207</v>
          </cell>
          <cell r="M157">
            <v>143207</v>
          </cell>
          <cell r="N157">
            <v>143207</v>
          </cell>
        </row>
        <row r="158">
          <cell r="I158" t="str">
            <v>B158</v>
          </cell>
          <cell r="K158">
            <v>139903</v>
          </cell>
          <cell r="L158">
            <v>139903</v>
          </cell>
          <cell r="M158">
            <v>139903</v>
          </cell>
          <cell r="N158">
            <v>139903</v>
          </cell>
        </row>
        <row r="159">
          <cell r="I159" t="str">
            <v>B159</v>
          </cell>
          <cell r="K159">
            <v>136795</v>
          </cell>
          <cell r="L159">
            <v>136795</v>
          </cell>
          <cell r="M159">
            <v>136795</v>
          </cell>
          <cell r="N159">
            <v>136795</v>
          </cell>
        </row>
        <row r="160">
          <cell r="I160" t="str">
            <v>B160</v>
          </cell>
          <cell r="K160">
            <v>173034</v>
          </cell>
          <cell r="L160">
            <v>173034</v>
          </cell>
          <cell r="M160">
            <v>173034</v>
          </cell>
          <cell r="N160">
            <v>173034</v>
          </cell>
        </row>
        <row r="161">
          <cell r="I161" t="str">
            <v>B161</v>
          </cell>
          <cell r="K161">
            <v>140126</v>
          </cell>
          <cell r="L161">
            <v>140126</v>
          </cell>
          <cell r="M161">
            <v>140126</v>
          </cell>
          <cell r="N161">
            <v>140126</v>
          </cell>
        </row>
        <row r="162">
          <cell r="I162" t="str">
            <v>B162</v>
          </cell>
          <cell r="K162">
            <v>153100</v>
          </cell>
          <cell r="L162">
            <v>153100</v>
          </cell>
          <cell r="M162">
            <v>153100</v>
          </cell>
          <cell r="N162">
            <v>153100</v>
          </cell>
        </row>
        <row r="163">
          <cell r="I163" t="str">
            <v>B163</v>
          </cell>
          <cell r="K163">
            <v>144215</v>
          </cell>
          <cell r="L163">
            <v>144215</v>
          </cell>
          <cell r="M163">
            <v>144215</v>
          </cell>
          <cell r="N163">
            <v>144215</v>
          </cell>
        </row>
        <row r="164">
          <cell r="I164" t="str">
            <v>B164</v>
          </cell>
          <cell r="K164">
            <v>147340</v>
          </cell>
          <cell r="L164">
            <v>147340</v>
          </cell>
          <cell r="M164">
            <v>147340</v>
          </cell>
          <cell r="N164">
            <v>147340</v>
          </cell>
        </row>
        <row r="165">
          <cell r="I165" t="str">
            <v>B165</v>
          </cell>
          <cell r="K165">
            <v>160740</v>
          </cell>
          <cell r="L165">
            <v>160740</v>
          </cell>
          <cell r="M165">
            <v>160740</v>
          </cell>
          <cell r="N165">
            <v>160740</v>
          </cell>
        </row>
        <row r="166">
          <cell r="I166" t="str">
            <v>B166</v>
          </cell>
          <cell r="K166">
            <v>145797</v>
          </cell>
          <cell r="L166">
            <v>145797</v>
          </cell>
          <cell r="M166">
            <v>145797</v>
          </cell>
          <cell r="N166">
            <v>145797</v>
          </cell>
        </row>
        <row r="167">
          <cell r="I167" t="str">
            <v>B167</v>
          </cell>
          <cell r="K167">
            <v>151612</v>
          </cell>
          <cell r="L167">
            <v>151612</v>
          </cell>
          <cell r="M167">
            <v>151612</v>
          </cell>
          <cell r="N167">
            <v>151612</v>
          </cell>
        </row>
        <row r="168">
          <cell r="I168" t="str">
            <v>B168</v>
          </cell>
          <cell r="K168">
            <v>1789017</v>
          </cell>
          <cell r="L168">
            <v>1789017</v>
          </cell>
          <cell r="M168">
            <v>1789017</v>
          </cell>
          <cell r="N168">
            <v>1789017</v>
          </cell>
        </row>
        <row r="169">
          <cell r="I169" t="str">
            <v>B169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B170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I171" t="str">
            <v>B171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B172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B173</v>
          </cell>
          <cell r="K173">
            <v>3.3</v>
          </cell>
          <cell r="L173">
            <v>3.0490909090909089</v>
          </cell>
          <cell r="M173">
            <v>1E-4</v>
          </cell>
          <cell r="N173">
            <v>1E-4</v>
          </cell>
        </row>
        <row r="174">
          <cell r="I174" t="str">
            <v>B174</v>
          </cell>
        </row>
        <row r="175">
          <cell r="I175" t="str">
            <v>B175</v>
          </cell>
          <cell r="K175">
            <v>3.291496</v>
          </cell>
          <cell r="L175">
            <v>3.291496</v>
          </cell>
          <cell r="M175">
            <v>3.291496</v>
          </cell>
          <cell r="N175">
            <v>3.291496</v>
          </cell>
        </row>
        <row r="176">
          <cell r="I176" t="str">
            <v>B176</v>
          </cell>
          <cell r="K176">
            <v>3.327</v>
          </cell>
          <cell r="L176">
            <v>3.327</v>
          </cell>
          <cell r="M176">
            <v>3.327</v>
          </cell>
          <cell r="N176">
            <v>3.327</v>
          </cell>
        </row>
        <row r="177">
          <cell r="I177" t="str">
            <v>B177</v>
          </cell>
          <cell r="K177">
            <v>3.2002000000000002</v>
          </cell>
          <cell r="L177">
            <v>3.2002000000000002</v>
          </cell>
          <cell r="M177">
            <v>3.2002000000000002</v>
          </cell>
          <cell r="N177">
            <v>3.2002000000000002</v>
          </cell>
        </row>
        <row r="178">
          <cell r="I178" t="str">
            <v>B178</v>
          </cell>
          <cell r="K178">
            <v>0.28000000000000003</v>
          </cell>
          <cell r="L178">
            <v>0.28000000000000003</v>
          </cell>
          <cell r="M178">
            <v>0.28000000000000003</v>
          </cell>
          <cell r="N178">
            <v>0.28000000000000003</v>
          </cell>
        </row>
        <row r="179">
          <cell r="I179" t="str">
            <v>B179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B180</v>
          </cell>
          <cell r="K180">
            <v>163975.14000000001</v>
          </cell>
          <cell r="L180">
            <v>164830.75</v>
          </cell>
          <cell r="M180">
            <v>163975.14000000001</v>
          </cell>
          <cell r="N180">
            <v>163975.14000000001</v>
          </cell>
        </row>
        <row r="181">
          <cell r="I181" t="str">
            <v>B181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I182" t="str">
            <v>B182</v>
          </cell>
          <cell r="K182">
            <v>0.40725</v>
          </cell>
          <cell r="L182">
            <v>0.40937499999999999</v>
          </cell>
          <cell r="M182">
            <v>0.40725</v>
          </cell>
          <cell r="N182">
            <v>0.40725</v>
          </cell>
        </row>
        <row r="183">
          <cell r="I183" t="str">
            <v>B183</v>
          </cell>
          <cell r="K183">
            <v>0.25</v>
          </cell>
          <cell r="L183">
            <v>0.25</v>
          </cell>
          <cell r="M183">
            <v>0.25</v>
          </cell>
          <cell r="N183">
            <v>0.25</v>
          </cell>
        </row>
        <row r="184">
          <cell r="I184" t="str">
            <v>B184</v>
          </cell>
          <cell r="K184">
            <v>0.35</v>
          </cell>
          <cell r="L184">
            <v>0.35</v>
          </cell>
          <cell r="M184">
            <v>0.35</v>
          </cell>
          <cell r="N184">
            <v>0.35</v>
          </cell>
        </row>
        <row r="185">
          <cell r="I185" t="str">
            <v>B185</v>
          </cell>
          <cell r="K185">
            <v>0.42</v>
          </cell>
          <cell r="L185">
            <v>0.42</v>
          </cell>
          <cell r="M185">
            <v>0.42</v>
          </cell>
          <cell r="N185">
            <v>0.42</v>
          </cell>
        </row>
        <row r="186">
          <cell r="I186" t="str">
            <v>B186</v>
          </cell>
          <cell r="K186">
            <v>0.55000000000000004</v>
          </cell>
          <cell r="L186">
            <v>0.55000000000000004</v>
          </cell>
          <cell r="M186">
            <v>0.55000000000000004</v>
          </cell>
          <cell r="N186">
            <v>0.55000000000000004</v>
          </cell>
        </row>
        <row r="187">
          <cell r="I187" t="str">
            <v>B187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I188" t="str">
            <v>B188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B189</v>
          </cell>
          <cell r="K189">
            <v>0.03</v>
          </cell>
          <cell r="L189">
            <v>0.03</v>
          </cell>
          <cell r="M189">
            <v>0.03</v>
          </cell>
          <cell r="N189">
            <v>0.03</v>
          </cell>
        </row>
        <row r="190">
          <cell r="I190" t="str">
            <v>B190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B191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B192</v>
          </cell>
          <cell r="K192">
            <v>10106.511784195498</v>
          </cell>
          <cell r="L192">
            <v>10092.655726903125</v>
          </cell>
          <cell r="M192">
            <v>9.2931616034999998E-2</v>
          </cell>
          <cell r="N192">
            <v>9.2931616034999998E-2</v>
          </cell>
        </row>
        <row r="193">
          <cell r="I193" t="str">
            <v>B193</v>
          </cell>
          <cell r="K193">
            <v>9752.2605347411063</v>
          </cell>
          <cell r="L193">
            <v>9752.2605347411063</v>
          </cell>
          <cell r="M193">
            <v>54</v>
          </cell>
          <cell r="N193">
            <v>54</v>
          </cell>
        </row>
        <row r="194">
          <cell r="I194" t="str">
            <v>B194</v>
          </cell>
          <cell r="K194">
            <v>3.6325039532364878E-2</v>
          </cell>
          <cell r="L194">
            <v>3.490423486425609E-2</v>
          </cell>
          <cell r="M194">
            <v>-0.99827904414750002</v>
          </cell>
          <cell r="N194">
            <v>-0.99827904414750002</v>
          </cell>
        </row>
        <row r="195">
          <cell r="I195" t="str">
            <v>B195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B196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B197</v>
          </cell>
          <cell r="K197">
            <v>1777</v>
          </cell>
          <cell r="L197">
            <v>1820</v>
          </cell>
          <cell r="M197">
            <v>0.01</v>
          </cell>
          <cell r="N197">
            <v>0.01</v>
          </cell>
        </row>
        <row r="198">
          <cell r="I198" t="str">
            <v>B198</v>
          </cell>
          <cell r="K198">
            <v>310</v>
          </cell>
          <cell r="L198">
            <v>200</v>
          </cell>
          <cell r="M198">
            <v>0.01</v>
          </cell>
          <cell r="N198">
            <v>0.01</v>
          </cell>
        </row>
        <row r="199">
          <cell r="I199" t="str">
            <v>B199</v>
          </cell>
          <cell r="K199">
            <v>2087</v>
          </cell>
          <cell r="L199">
            <v>2020</v>
          </cell>
          <cell r="M199">
            <v>0.02</v>
          </cell>
          <cell r="N199">
            <v>0.02</v>
          </cell>
        </row>
        <row r="200">
          <cell r="I200" t="str">
            <v>B200</v>
          </cell>
          <cell r="K200">
            <v>1113</v>
          </cell>
          <cell r="L200">
            <v>0</v>
          </cell>
          <cell r="M200">
            <v>0.01</v>
          </cell>
          <cell r="N200">
            <v>0.01</v>
          </cell>
        </row>
        <row r="201">
          <cell r="I201" t="str">
            <v>B201</v>
          </cell>
          <cell r="K201">
            <v>1707</v>
          </cell>
          <cell r="L201">
            <v>2153.78125</v>
          </cell>
          <cell r="M201">
            <v>0.01</v>
          </cell>
          <cell r="N201">
            <v>0.01</v>
          </cell>
        </row>
        <row r="202">
          <cell r="I202" t="str">
            <v>B202</v>
          </cell>
          <cell r="K202">
            <v>1166</v>
          </cell>
          <cell r="L202">
            <v>1229.2</v>
          </cell>
          <cell r="M202">
            <v>0.01</v>
          </cell>
          <cell r="N202">
            <v>0.01</v>
          </cell>
        </row>
        <row r="203">
          <cell r="I203" t="str">
            <v>B203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I204" t="str">
            <v>B204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I205" t="str">
            <v>B205</v>
          </cell>
          <cell r="K205">
            <v>2.2000000000000002</v>
          </cell>
          <cell r="L205">
            <v>2.2000000000000002</v>
          </cell>
          <cell r="M205">
            <v>2.2000000000000002</v>
          </cell>
          <cell r="N205">
            <v>2.2000000000000002</v>
          </cell>
        </row>
        <row r="206">
          <cell r="I206" t="str">
            <v>B206</v>
          </cell>
          <cell r="K206">
            <v>1E-4</v>
          </cell>
          <cell r="L206">
            <v>1E-4</v>
          </cell>
          <cell r="M206">
            <v>1E-4</v>
          </cell>
          <cell r="N206">
            <v>1E-4</v>
          </cell>
        </row>
        <row r="207">
          <cell r="I207" t="str">
            <v>B207</v>
          </cell>
          <cell r="K207">
            <v>0.3</v>
          </cell>
          <cell r="L207">
            <v>0.3</v>
          </cell>
          <cell r="M207">
            <v>0.3</v>
          </cell>
          <cell r="N207">
            <v>0.3</v>
          </cell>
        </row>
        <row r="208">
          <cell r="I208" t="str">
            <v>B208</v>
          </cell>
          <cell r="K208">
            <v>0.1</v>
          </cell>
          <cell r="L208">
            <v>0.1</v>
          </cell>
          <cell r="M208">
            <v>0.1</v>
          </cell>
          <cell r="N208">
            <v>0.1</v>
          </cell>
        </row>
        <row r="209">
          <cell r="I209" t="str">
            <v>B209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I210" t="str">
            <v>B210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I211" t="str">
            <v>B211</v>
          </cell>
          <cell r="K211">
            <v>0.43409999999999999</v>
          </cell>
          <cell r="L211">
            <v>0.43409999999999999</v>
          </cell>
          <cell r="M211">
            <v>0.43409999999999999</v>
          </cell>
          <cell r="N211">
            <v>0.43409999999999999</v>
          </cell>
        </row>
        <row r="212">
          <cell r="I212" t="str">
            <v>B212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I213" t="str">
            <v>B213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I214" t="str">
            <v>B214</v>
          </cell>
          <cell r="K214">
            <v>0.13</v>
          </cell>
          <cell r="L214">
            <v>0.13</v>
          </cell>
          <cell r="M214">
            <v>0.13</v>
          </cell>
          <cell r="N214">
            <v>0.13</v>
          </cell>
        </row>
        <row r="215">
          <cell r="I215" t="str">
            <v>B215</v>
          </cell>
          <cell r="K215">
            <v>0.22</v>
          </cell>
          <cell r="L215">
            <v>0.22</v>
          </cell>
          <cell r="M215">
            <v>0.22</v>
          </cell>
          <cell r="N215">
            <v>0.22</v>
          </cell>
        </row>
        <row r="216">
          <cell r="I216" t="str">
            <v>B216</v>
          </cell>
          <cell r="K216">
            <v>0.09</v>
          </cell>
          <cell r="L216">
            <v>0.09</v>
          </cell>
          <cell r="M216">
            <v>0.09</v>
          </cell>
          <cell r="N216">
            <v>0.09</v>
          </cell>
        </row>
        <row r="217">
          <cell r="I217" t="str">
            <v>B217</v>
          </cell>
          <cell r="K217">
            <v>2.5000000000000001E-2</v>
          </cell>
          <cell r="L217">
            <v>2.5000000000000001E-2</v>
          </cell>
          <cell r="M217">
            <v>2.5000000000000001E-2</v>
          </cell>
          <cell r="N217">
            <v>2.5000000000000001E-2</v>
          </cell>
        </row>
        <row r="218">
          <cell r="I218" t="str">
            <v>B218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I219" t="str">
            <v>B219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I220" t="str">
            <v>B220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I221" t="str">
            <v>B221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I222" t="str">
            <v>B222</v>
          </cell>
          <cell r="K222">
            <v>8800</v>
          </cell>
          <cell r="L222">
            <v>12056.3632</v>
          </cell>
          <cell r="M222">
            <v>0.01</v>
          </cell>
          <cell r="N222">
            <v>0.01</v>
          </cell>
        </row>
        <row r="223">
          <cell r="I223" t="str">
            <v>B223</v>
          </cell>
          <cell r="K223">
            <v>14000</v>
          </cell>
          <cell r="L223">
            <v>300</v>
          </cell>
          <cell r="M223">
            <v>0.01</v>
          </cell>
          <cell r="N223">
            <v>0.01</v>
          </cell>
        </row>
        <row r="224">
          <cell r="I224" t="str">
            <v>B224</v>
          </cell>
          <cell r="K224">
            <v>4400</v>
          </cell>
          <cell r="L224">
            <v>3014.0907999999999</v>
          </cell>
          <cell r="M224">
            <v>0.01</v>
          </cell>
          <cell r="N224">
            <v>0.01</v>
          </cell>
        </row>
        <row r="225">
          <cell r="I225" t="str">
            <v>B225</v>
          </cell>
          <cell r="K225">
            <v>17600</v>
          </cell>
          <cell r="L225">
            <v>17600</v>
          </cell>
          <cell r="M225">
            <v>0.01</v>
          </cell>
          <cell r="N225">
            <v>0.01</v>
          </cell>
        </row>
        <row r="226">
          <cell r="I226" t="str">
            <v>B226</v>
          </cell>
          <cell r="K226">
            <v>44800</v>
          </cell>
          <cell r="L226">
            <v>32970.453999999998</v>
          </cell>
          <cell r="M226">
            <v>0.04</v>
          </cell>
          <cell r="N226">
            <v>0.04</v>
          </cell>
        </row>
        <row r="227">
          <cell r="I227" t="str">
            <v>B227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I228" t="str">
            <v>B228</v>
          </cell>
          <cell r="K228">
            <v>3.0000000000000001E-3</v>
          </cell>
          <cell r="L228">
            <v>3.0000000000000001E-3</v>
          </cell>
          <cell r="M228">
            <v>3.0000000000000001E-3</v>
          </cell>
          <cell r="N228">
            <v>3.0000000000000001E-3</v>
          </cell>
        </row>
        <row r="229">
          <cell r="I229" t="str">
            <v>B229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I230" t="str">
            <v>B230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I231" t="str">
            <v>B231</v>
          </cell>
          <cell r="K231">
            <v>73481.759999999995</v>
          </cell>
          <cell r="L231">
            <v>85483.199999999997</v>
          </cell>
          <cell r="M231">
            <v>264</v>
          </cell>
          <cell r="N231">
            <v>264</v>
          </cell>
        </row>
        <row r="232">
          <cell r="I232" t="str">
            <v>B232</v>
          </cell>
          <cell r="K232">
            <v>73481.759999999995</v>
          </cell>
          <cell r="L232">
            <v>85483.199999999997</v>
          </cell>
          <cell r="M232">
            <v>264</v>
          </cell>
          <cell r="N232">
            <v>264</v>
          </cell>
        </row>
        <row r="233">
          <cell r="I233" t="str">
            <v>B233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I234" t="str">
            <v>B234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I235" t="str">
            <v>B235</v>
          </cell>
          <cell r="K235">
            <v>0</v>
          </cell>
          <cell r="L235">
            <v>43553.289199999999</v>
          </cell>
          <cell r="M235">
            <v>0</v>
          </cell>
          <cell r="N235">
            <v>0</v>
          </cell>
        </row>
        <row r="236">
          <cell r="I236" t="str">
            <v>B236</v>
          </cell>
          <cell r="K236">
            <v>4400</v>
          </cell>
          <cell r="L236">
            <v>300</v>
          </cell>
          <cell r="M236">
            <v>0.01</v>
          </cell>
          <cell r="N236">
            <v>0.01</v>
          </cell>
        </row>
        <row r="237">
          <cell r="I237" t="str">
            <v>B237</v>
          </cell>
          <cell r="K237">
            <v>4400</v>
          </cell>
          <cell r="L237">
            <v>43853.289199999999</v>
          </cell>
          <cell r="M237">
            <v>0.01</v>
          </cell>
          <cell r="N237">
            <v>0.01</v>
          </cell>
        </row>
        <row r="238">
          <cell r="I238" t="str">
            <v>B238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I239" t="str">
            <v>B239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I240" t="str">
            <v>B240</v>
          </cell>
          <cell r="K240">
            <v>153999.96</v>
          </cell>
          <cell r="L240">
            <v>278900.16000000003</v>
          </cell>
          <cell r="M240">
            <v>0.84000000000000008</v>
          </cell>
          <cell r="N240">
            <v>0.84000000000000008</v>
          </cell>
        </row>
        <row r="241">
          <cell r="I241" t="str">
            <v>B241</v>
          </cell>
          <cell r="K241">
            <v>14520</v>
          </cell>
          <cell r="L241">
            <v>14504.16</v>
          </cell>
          <cell r="M241">
            <v>0.84000000000000008</v>
          </cell>
          <cell r="N241">
            <v>0.84000000000000008</v>
          </cell>
        </row>
        <row r="242">
          <cell r="I242" t="str">
            <v>B242</v>
          </cell>
          <cell r="K242">
            <v>3519.96</v>
          </cell>
          <cell r="L242">
            <v>8799.9600000000009</v>
          </cell>
          <cell r="M242">
            <v>0.84000000000000008</v>
          </cell>
          <cell r="N242">
            <v>0.84000000000000008</v>
          </cell>
        </row>
        <row r="243">
          <cell r="I243" t="str">
            <v>B243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I244" t="str">
            <v>B244</v>
          </cell>
          <cell r="K244">
            <v>172039.91999999998</v>
          </cell>
          <cell r="L244">
            <v>302204.28000000003</v>
          </cell>
          <cell r="M244">
            <v>2.5200000000000005</v>
          </cell>
          <cell r="N244">
            <v>2.5200000000000005</v>
          </cell>
        </row>
        <row r="245">
          <cell r="I245" t="str">
            <v>B245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I246" t="str">
            <v>B246</v>
          </cell>
          <cell r="K246">
            <v>12833.33</v>
          </cell>
          <cell r="L246">
            <v>23241.68</v>
          </cell>
          <cell r="M246">
            <v>7.0000000000000007E-2</v>
          </cell>
          <cell r="N246">
            <v>7.0000000000000007E-2</v>
          </cell>
        </row>
        <row r="247">
          <cell r="I247" t="str">
            <v>B247</v>
          </cell>
          <cell r="K247">
            <v>1210</v>
          </cell>
          <cell r="L247">
            <v>1208.68</v>
          </cell>
          <cell r="M247">
            <v>7.0000000000000007E-2</v>
          </cell>
          <cell r="N247">
            <v>7.0000000000000007E-2</v>
          </cell>
        </row>
        <row r="248">
          <cell r="I248" t="str">
            <v>B248</v>
          </cell>
          <cell r="K248">
            <v>293.33</v>
          </cell>
          <cell r="L248">
            <v>733.33</v>
          </cell>
          <cell r="M248">
            <v>7.0000000000000007E-2</v>
          </cell>
          <cell r="N248">
            <v>7.0000000000000007E-2</v>
          </cell>
        </row>
        <row r="249">
          <cell r="I249" t="str">
            <v>B249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I250" t="str">
            <v>B250</v>
          </cell>
          <cell r="K250">
            <v>14336.66</v>
          </cell>
          <cell r="L250">
            <v>25183.690000000002</v>
          </cell>
          <cell r="M250">
            <v>0.21000000000000002</v>
          </cell>
          <cell r="N250">
            <v>0.21000000000000002</v>
          </cell>
        </row>
        <row r="251">
          <cell r="I251" t="str">
            <v>B251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I252" t="str">
            <v>B252</v>
          </cell>
          <cell r="K252">
            <v>1750</v>
          </cell>
          <cell r="L252">
            <v>3169.32</v>
          </cell>
          <cell r="M252">
            <v>0.01</v>
          </cell>
          <cell r="N252">
            <v>0.01</v>
          </cell>
        </row>
        <row r="253">
          <cell r="I253" t="str">
            <v>B253</v>
          </cell>
          <cell r="K253">
            <v>165</v>
          </cell>
          <cell r="L253">
            <v>164.82</v>
          </cell>
          <cell r="M253">
            <v>0.01</v>
          </cell>
          <cell r="N253">
            <v>0.01</v>
          </cell>
        </row>
        <row r="254">
          <cell r="I254" t="str">
            <v>B254</v>
          </cell>
          <cell r="K254">
            <v>40</v>
          </cell>
          <cell r="L254">
            <v>100</v>
          </cell>
          <cell r="M254">
            <v>0.01</v>
          </cell>
          <cell r="N254">
            <v>0.01</v>
          </cell>
        </row>
        <row r="255">
          <cell r="I255" t="str">
            <v>B255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I256" t="str">
            <v>B256</v>
          </cell>
          <cell r="K256">
            <v>1955</v>
          </cell>
          <cell r="L256">
            <v>3434.1400000000003</v>
          </cell>
          <cell r="M256">
            <v>0.03</v>
          </cell>
          <cell r="N256">
            <v>0.03</v>
          </cell>
        </row>
        <row r="257">
          <cell r="I257" t="str">
            <v>B257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I258" t="str">
            <v>B258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I259" t="str">
            <v>B259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I260" t="str">
            <v>B260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I261" t="str">
            <v>B261</v>
          </cell>
          <cell r="K261">
            <v>274000</v>
          </cell>
          <cell r="L261">
            <v>0</v>
          </cell>
          <cell r="M261">
            <v>1000</v>
          </cell>
          <cell r="N261">
            <v>1000</v>
          </cell>
        </row>
        <row r="262">
          <cell r="I262" t="str">
            <v>B262</v>
          </cell>
          <cell r="K262">
            <v>278340</v>
          </cell>
          <cell r="L262">
            <v>323800</v>
          </cell>
          <cell r="M262">
            <v>1000</v>
          </cell>
          <cell r="N262">
            <v>1000</v>
          </cell>
        </row>
        <row r="263">
          <cell r="I263" t="str">
            <v>B263</v>
          </cell>
          <cell r="K263">
            <v>303890</v>
          </cell>
          <cell r="L263">
            <v>352000</v>
          </cell>
          <cell r="M263">
            <v>1000</v>
          </cell>
          <cell r="N263">
            <v>1000</v>
          </cell>
        </row>
        <row r="264">
          <cell r="I264" t="str">
            <v>B264</v>
          </cell>
          <cell r="K264">
            <v>362700</v>
          </cell>
          <cell r="L264">
            <v>696600</v>
          </cell>
          <cell r="M264">
            <v>1000</v>
          </cell>
          <cell r="N264">
            <v>1000</v>
          </cell>
        </row>
        <row r="265">
          <cell r="I265" t="str">
            <v>B265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I266" t="str">
            <v>B266</v>
          </cell>
        </row>
        <row r="267">
          <cell r="I267" t="str">
            <v>B267</v>
          </cell>
          <cell r="K267">
            <v>0.15</v>
          </cell>
          <cell r="L267">
            <v>0.15</v>
          </cell>
          <cell r="M267">
            <v>0.15</v>
          </cell>
          <cell r="N267">
            <v>0.15</v>
          </cell>
        </row>
        <row r="268">
          <cell r="I268" t="str">
            <v>B268</v>
          </cell>
          <cell r="K268">
            <v>0.15</v>
          </cell>
          <cell r="L268">
            <v>0.15</v>
          </cell>
          <cell r="M268">
            <v>0.15</v>
          </cell>
          <cell r="N268">
            <v>0.15</v>
          </cell>
        </row>
        <row r="269">
          <cell r="I269" t="str">
            <v>B269</v>
          </cell>
          <cell r="K269">
            <v>0.1</v>
          </cell>
          <cell r="L269">
            <v>0.1</v>
          </cell>
          <cell r="M269">
            <v>0.1</v>
          </cell>
          <cell r="N269">
            <v>0.1</v>
          </cell>
        </row>
        <row r="270">
          <cell r="I270" t="str">
            <v>B270</v>
          </cell>
          <cell r="K270">
            <v>0.1</v>
          </cell>
          <cell r="L270">
            <v>0.1</v>
          </cell>
          <cell r="M270">
            <v>0.1</v>
          </cell>
          <cell r="N270">
            <v>0.1</v>
          </cell>
        </row>
        <row r="271">
          <cell r="I271" t="str">
            <v>B271</v>
          </cell>
        </row>
        <row r="272">
          <cell r="I272" t="str">
            <v>B272</v>
          </cell>
        </row>
        <row r="273">
          <cell r="I273" t="str">
            <v>B273</v>
          </cell>
          <cell r="K273">
            <v>8</v>
          </cell>
          <cell r="L273">
            <v>8</v>
          </cell>
          <cell r="M273">
            <v>8</v>
          </cell>
          <cell r="N273">
            <v>8</v>
          </cell>
        </row>
        <row r="274">
          <cell r="I274" t="str">
            <v>B274</v>
          </cell>
          <cell r="K274">
            <v>8</v>
          </cell>
          <cell r="L274">
            <v>8</v>
          </cell>
          <cell r="M274">
            <v>8</v>
          </cell>
          <cell r="N274">
            <v>8</v>
          </cell>
        </row>
        <row r="275">
          <cell r="I275" t="str">
            <v>B275</v>
          </cell>
          <cell r="K275">
            <v>10</v>
          </cell>
          <cell r="L275">
            <v>10</v>
          </cell>
          <cell r="M275">
            <v>10</v>
          </cell>
          <cell r="N275">
            <v>10</v>
          </cell>
        </row>
        <row r="276">
          <cell r="I276" t="str">
            <v>B276</v>
          </cell>
          <cell r="K276">
            <v>10</v>
          </cell>
          <cell r="L276">
            <v>10</v>
          </cell>
          <cell r="M276">
            <v>10</v>
          </cell>
          <cell r="N276">
            <v>10</v>
          </cell>
        </row>
        <row r="277">
          <cell r="I277" t="str">
            <v>B277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I278" t="str">
            <v>B278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I279" t="str">
            <v>B279</v>
          </cell>
          <cell r="K279">
            <v>270708.94</v>
          </cell>
          <cell r="L279">
            <v>0</v>
          </cell>
          <cell r="M279">
            <v>999.94</v>
          </cell>
          <cell r="N279">
            <v>999.94</v>
          </cell>
        </row>
        <row r="280">
          <cell r="I280" t="str">
            <v>B280</v>
          </cell>
          <cell r="K280">
            <v>269795.82</v>
          </cell>
          <cell r="L280">
            <v>315820</v>
          </cell>
          <cell r="M280">
            <v>999.94</v>
          </cell>
          <cell r="N280">
            <v>999.94</v>
          </cell>
        </row>
        <row r="281">
          <cell r="I281" t="str">
            <v>B281</v>
          </cell>
          <cell r="K281">
            <v>294624.2</v>
          </cell>
          <cell r="L281">
            <v>344020</v>
          </cell>
          <cell r="M281">
            <v>999.94</v>
          </cell>
          <cell r="N281">
            <v>999.94</v>
          </cell>
        </row>
        <row r="282">
          <cell r="I282" t="str">
            <v>B282</v>
          </cell>
          <cell r="K282">
            <v>347758.2</v>
          </cell>
          <cell r="L282">
            <v>683300</v>
          </cell>
          <cell r="M282">
            <v>999.9</v>
          </cell>
          <cell r="N282">
            <v>999.9</v>
          </cell>
        </row>
        <row r="283">
          <cell r="I283" t="str">
            <v>B283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I284" t="str">
            <v>B284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I285" t="str">
            <v>B285</v>
          </cell>
          <cell r="K285">
            <v>3291.06</v>
          </cell>
          <cell r="L285">
            <v>0</v>
          </cell>
          <cell r="M285">
            <v>0.06</v>
          </cell>
          <cell r="N285">
            <v>0.06</v>
          </cell>
        </row>
        <row r="286">
          <cell r="I286" t="str">
            <v>B286</v>
          </cell>
          <cell r="K286">
            <v>8544.18</v>
          </cell>
          <cell r="L286">
            <v>7980</v>
          </cell>
          <cell r="M286">
            <v>0.06</v>
          </cell>
          <cell r="N286">
            <v>0.06</v>
          </cell>
        </row>
        <row r="287">
          <cell r="I287" t="str">
            <v>B287</v>
          </cell>
          <cell r="K287">
            <v>9265.7999999999993</v>
          </cell>
          <cell r="L287">
            <v>7980</v>
          </cell>
          <cell r="M287">
            <v>0.06</v>
          </cell>
          <cell r="N287">
            <v>0.06</v>
          </cell>
        </row>
        <row r="288">
          <cell r="I288" t="str">
            <v>B288</v>
          </cell>
          <cell r="K288">
            <v>14941.800000000001</v>
          </cell>
          <cell r="L288">
            <v>13300</v>
          </cell>
          <cell r="M288">
            <v>0.1</v>
          </cell>
          <cell r="N288">
            <v>0.1</v>
          </cell>
        </row>
        <row r="289">
          <cell r="I289" t="str">
            <v>B289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I290" t="str">
            <v>B290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I291" t="str">
            <v>B291</v>
          </cell>
          <cell r="K291">
            <v>548.51</v>
          </cell>
          <cell r="L291">
            <v>0</v>
          </cell>
          <cell r="M291">
            <v>0.01</v>
          </cell>
          <cell r="N291">
            <v>0.01</v>
          </cell>
        </row>
        <row r="292">
          <cell r="I292" t="str">
            <v>B292</v>
          </cell>
          <cell r="K292">
            <v>1424.03</v>
          </cell>
          <cell r="L292">
            <v>1330</v>
          </cell>
          <cell r="M292">
            <v>0.01</v>
          </cell>
          <cell r="N292">
            <v>0.01</v>
          </cell>
        </row>
        <row r="293">
          <cell r="I293" t="str">
            <v>B293</v>
          </cell>
          <cell r="K293">
            <v>1544.3</v>
          </cell>
          <cell r="L293">
            <v>1330</v>
          </cell>
          <cell r="M293">
            <v>0.01</v>
          </cell>
          <cell r="N293">
            <v>0.01</v>
          </cell>
        </row>
        <row r="294">
          <cell r="I294" t="str">
            <v>B294</v>
          </cell>
          <cell r="K294">
            <v>1494.18</v>
          </cell>
          <cell r="L294">
            <v>1330</v>
          </cell>
          <cell r="M294">
            <v>0.01</v>
          </cell>
          <cell r="N294">
            <v>0.01</v>
          </cell>
        </row>
        <row r="295">
          <cell r="I295" t="str">
            <v>B295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I296" t="str">
            <v>B296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I297" t="str">
            <v>B297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I298" t="str">
            <v>B298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I299" t="str">
            <v>B299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I300" t="str">
            <v>B300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B301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I302" t="str">
            <v>B302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I303" t="str">
            <v>B303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B304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B305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B306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I307" t="str">
            <v>B307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I308" t="str">
            <v>B308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I309" t="str">
            <v>B309</v>
          </cell>
          <cell r="K309">
            <v>6</v>
          </cell>
          <cell r="L309">
            <v>6</v>
          </cell>
          <cell r="M309">
            <v>6</v>
          </cell>
          <cell r="N309">
            <v>6</v>
          </cell>
        </row>
        <row r="310">
          <cell r="I310" t="str">
            <v>B310</v>
          </cell>
          <cell r="K310">
            <v>6</v>
          </cell>
          <cell r="L310">
            <v>6</v>
          </cell>
          <cell r="M310">
            <v>6</v>
          </cell>
          <cell r="N310">
            <v>6</v>
          </cell>
        </row>
        <row r="311">
          <cell r="I311" t="str">
            <v>B311</v>
          </cell>
          <cell r="K311">
            <v>6</v>
          </cell>
          <cell r="L311">
            <v>6</v>
          </cell>
          <cell r="M311">
            <v>6</v>
          </cell>
          <cell r="N311">
            <v>6</v>
          </cell>
        </row>
        <row r="312">
          <cell r="I312" t="str">
            <v>B312</v>
          </cell>
          <cell r="K312">
            <v>10</v>
          </cell>
          <cell r="L312">
            <v>10</v>
          </cell>
          <cell r="M312">
            <v>10</v>
          </cell>
          <cell r="N312">
            <v>10</v>
          </cell>
        </row>
        <row r="313">
          <cell r="I313" t="str">
            <v>B313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I314" t="str">
            <v>B314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I315" t="str">
            <v>B315</v>
          </cell>
          <cell r="K315">
            <v>150000</v>
          </cell>
          <cell r="L315">
            <v>150000</v>
          </cell>
          <cell r="M315">
            <v>150000</v>
          </cell>
          <cell r="N315">
            <v>150000</v>
          </cell>
        </row>
        <row r="316">
          <cell r="I316" t="str">
            <v>B316</v>
          </cell>
          <cell r="K316">
            <v>150000</v>
          </cell>
          <cell r="L316">
            <v>150000</v>
          </cell>
          <cell r="M316">
            <v>150000</v>
          </cell>
          <cell r="N316">
            <v>150000</v>
          </cell>
        </row>
        <row r="317">
          <cell r="I317" t="str">
            <v>B317</v>
          </cell>
          <cell r="K317">
            <v>150000</v>
          </cell>
          <cell r="L317">
            <v>150000</v>
          </cell>
          <cell r="M317">
            <v>150000</v>
          </cell>
          <cell r="N317">
            <v>150000</v>
          </cell>
        </row>
        <row r="318">
          <cell r="I318" t="str">
            <v>B318</v>
          </cell>
          <cell r="K318">
            <v>150000</v>
          </cell>
          <cell r="L318">
            <v>150000</v>
          </cell>
          <cell r="M318">
            <v>150000</v>
          </cell>
          <cell r="N318">
            <v>150000</v>
          </cell>
        </row>
        <row r="319">
          <cell r="I319" t="str">
            <v>B319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I320" t="str">
            <v>B320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I321" t="str">
            <v>B321</v>
          </cell>
          <cell r="K321">
            <v>2.5</v>
          </cell>
          <cell r="L321">
            <v>2.5</v>
          </cell>
          <cell r="M321">
            <v>2.5</v>
          </cell>
          <cell r="N321">
            <v>2.5</v>
          </cell>
        </row>
        <row r="322">
          <cell r="I322" t="str">
            <v>B322</v>
          </cell>
          <cell r="K322">
            <v>2.5</v>
          </cell>
          <cell r="L322">
            <v>2.5</v>
          </cell>
          <cell r="M322">
            <v>2.5</v>
          </cell>
          <cell r="N322">
            <v>2.5</v>
          </cell>
        </row>
        <row r="323">
          <cell r="I323" t="str">
            <v>B323</v>
          </cell>
          <cell r="K323">
            <v>2.5</v>
          </cell>
          <cell r="L323">
            <v>2.5</v>
          </cell>
          <cell r="M323">
            <v>2.5</v>
          </cell>
          <cell r="N323">
            <v>2.5</v>
          </cell>
        </row>
        <row r="324">
          <cell r="I324" t="str">
            <v>B324</v>
          </cell>
          <cell r="K324">
            <v>2.5</v>
          </cell>
          <cell r="L324">
            <v>2.5</v>
          </cell>
          <cell r="M324">
            <v>2.5</v>
          </cell>
          <cell r="N324">
            <v>2.5</v>
          </cell>
        </row>
        <row r="325">
          <cell r="I325" t="str">
            <v>B325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I326" t="str">
            <v>B326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I327" t="str">
            <v>B327</v>
          </cell>
          <cell r="K327">
            <v>390</v>
          </cell>
          <cell r="L327">
            <v>0</v>
          </cell>
          <cell r="M327">
            <v>0.01</v>
          </cell>
          <cell r="N327">
            <v>0.01</v>
          </cell>
        </row>
        <row r="328">
          <cell r="I328" t="str">
            <v>B328</v>
          </cell>
          <cell r="K328">
            <v>420</v>
          </cell>
          <cell r="L328">
            <v>565</v>
          </cell>
          <cell r="M328">
            <v>0.01</v>
          </cell>
          <cell r="N328">
            <v>0.01</v>
          </cell>
        </row>
        <row r="329">
          <cell r="I329" t="str">
            <v>B329</v>
          </cell>
          <cell r="K329">
            <v>450</v>
          </cell>
          <cell r="L329">
            <v>565</v>
          </cell>
          <cell r="M329">
            <v>0.01</v>
          </cell>
          <cell r="N329">
            <v>0.01</v>
          </cell>
        </row>
        <row r="330">
          <cell r="I330" t="str">
            <v>B330</v>
          </cell>
          <cell r="K330">
            <v>450</v>
          </cell>
          <cell r="L330">
            <v>565</v>
          </cell>
          <cell r="M330">
            <v>0.01</v>
          </cell>
          <cell r="N330">
            <v>0.01</v>
          </cell>
        </row>
        <row r="331">
          <cell r="I331" t="str">
            <v>B331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I332" t="str">
            <v>B332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I333" t="str">
            <v>B333</v>
          </cell>
          <cell r="K333">
            <v>5.7999999999999996E-3</v>
          </cell>
          <cell r="L333">
            <v>5.7999999999999996E-3</v>
          </cell>
          <cell r="M333">
            <v>5.7999999999999996E-3</v>
          </cell>
          <cell r="N333">
            <v>5.7999999999999996E-3</v>
          </cell>
        </row>
        <row r="334">
          <cell r="I334" t="str">
            <v>B334</v>
          </cell>
          <cell r="K334">
            <v>5.7999999999999996E-3</v>
          </cell>
          <cell r="L334">
            <v>5.7999999999999996E-3</v>
          </cell>
          <cell r="M334">
            <v>5.7999999999999996E-3</v>
          </cell>
          <cell r="N334">
            <v>5.7999999999999996E-3</v>
          </cell>
        </row>
        <row r="335">
          <cell r="I335" t="str">
            <v>B335</v>
          </cell>
          <cell r="K335">
            <v>5.7999999999999996E-3</v>
          </cell>
          <cell r="L335">
            <v>5.7999999999999996E-3</v>
          </cell>
          <cell r="M335">
            <v>5.7999999999999996E-3</v>
          </cell>
          <cell r="N335">
            <v>5.7999999999999996E-3</v>
          </cell>
        </row>
        <row r="336">
          <cell r="I336" t="str">
            <v>B336</v>
          </cell>
          <cell r="K336">
            <v>5.7999999999999996E-3</v>
          </cell>
          <cell r="L336">
            <v>5.7999999999999996E-3</v>
          </cell>
          <cell r="M336">
            <v>0.57999999999999996</v>
          </cell>
          <cell r="N336">
            <v>5.7999999999999996E-3</v>
          </cell>
        </row>
        <row r="337">
          <cell r="I337" t="str">
            <v>B337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I338" t="str">
            <v>B338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I339" t="str">
            <v>B339</v>
          </cell>
          <cell r="K339">
            <v>5850</v>
          </cell>
          <cell r="L339">
            <v>0</v>
          </cell>
          <cell r="M339">
            <v>0.15000000000000002</v>
          </cell>
          <cell r="N339">
            <v>0.15000000000000002</v>
          </cell>
        </row>
        <row r="340">
          <cell r="I340" t="str">
            <v>B340</v>
          </cell>
          <cell r="K340">
            <v>6300</v>
          </cell>
          <cell r="L340">
            <v>8475</v>
          </cell>
          <cell r="M340">
            <v>0.15000000000000002</v>
          </cell>
          <cell r="N340">
            <v>0.15000000000000002</v>
          </cell>
        </row>
        <row r="341">
          <cell r="I341" t="str">
            <v>B341</v>
          </cell>
          <cell r="K341">
            <v>6750</v>
          </cell>
          <cell r="L341">
            <v>8475</v>
          </cell>
          <cell r="M341">
            <v>0.15000000000000002</v>
          </cell>
          <cell r="N341">
            <v>0.15000000000000002</v>
          </cell>
        </row>
        <row r="342">
          <cell r="I342" t="str">
            <v>B342</v>
          </cell>
          <cell r="K342">
            <v>11250</v>
          </cell>
          <cell r="L342">
            <v>14125</v>
          </cell>
          <cell r="M342">
            <v>0.25</v>
          </cell>
          <cell r="N342">
            <v>0.25</v>
          </cell>
        </row>
        <row r="343">
          <cell r="I343" t="str">
            <v>B343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B344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B345</v>
          </cell>
          <cell r="K345">
            <v>9141.06</v>
          </cell>
          <cell r="L345">
            <v>0</v>
          </cell>
          <cell r="M345">
            <v>0.21000000000000002</v>
          </cell>
          <cell r="N345">
            <v>0.21000000000000002</v>
          </cell>
        </row>
        <row r="346">
          <cell r="I346" t="str">
            <v>B346</v>
          </cell>
          <cell r="K346">
            <v>14844.18</v>
          </cell>
          <cell r="L346">
            <v>16455</v>
          </cell>
          <cell r="M346">
            <v>0.21000000000000002</v>
          </cell>
          <cell r="N346">
            <v>0.21000000000000002</v>
          </cell>
        </row>
        <row r="347">
          <cell r="I347" t="str">
            <v>B347</v>
          </cell>
          <cell r="K347">
            <v>16015.8</v>
          </cell>
          <cell r="L347">
            <v>16455</v>
          </cell>
          <cell r="M347">
            <v>0.21000000000000002</v>
          </cell>
          <cell r="N347">
            <v>0.21000000000000002</v>
          </cell>
        </row>
        <row r="348">
          <cell r="I348" t="str">
            <v>B348</v>
          </cell>
          <cell r="K348">
            <v>26191.800000000003</v>
          </cell>
          <cell r="L348">
            <v>27425</v>
          </cell>
          <cell r="M348">
            <v>0.35</v>
          </cell>
          <cell r="N348">
            <v>0.35</v>
          </cell>
        </row>
        <row r="349">
          <cell r="I349" t="str">
            <v>B349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B350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B351</v>
          </cell>
          <cell r="K351">
            <v>6.0940399999999999E-2</v>
          </cell>
          <cell r="L351">
            <v>0</v>
          </cell>
          <cell r="M351">
            <v>1.4000000000000001E-6</v>
          </cell>
          <cell r="N351">
            <v>1.4000000000000001E-6</v>
          </cell>
        </row>
        <row r="352">
          <cell r="I352" t="str">
            <v>B352</v>
          </cell>
          <cell r="K352">
            <v>9.8961199999999999E-2</v>
          </cell>
          <cell r="L352">
            <v>0.10970000000000001</v>
          </cell>
          <cell r="M352">
            <v>1.4000000000000001E-6</v>
          </cell>
          <cell r="N352">
            <v>1.4000000000000001E-6</v>
          </cell>
        </row>
        <row r="353">
          <cell r="I353" t="str">
            <v>B353</v>
          </cell>
          <cell r="K353">
            <v>0.10677199999999999</v>
          </cell>
          <cell r="L353">
            <v>0.10970000000000001</v>
          </cell>
          <cell r="M353">
            <v>1.4000000000000001E-6</v>
          </cell>
          <cell r="N353">
            <v>1.4000000000000001E-6</v>
          </cell>
        </row>
        <row r="354">
          <cell r="I354" t="str">
            <v>B354</v>
          </cell>
          <cell r="K354">
            <v>0.17461200000000002</v>
          </cell>
          <cell r="L354">
            <v>0.18283333333333332</v>
          </cell>
          <cell r="M354">
            <v>2.3333333333333332E-6</v>
          </cell>
          <cell r="N354">
            <v>2.3333333333333332E-6</v>
          </cell>
        </row>
        <row r="355">
          <cell r="I355" t="str">
            <v>B355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I356" t="str">
            <v>B356</v>
          </cell>
        </row>
        <row r="357">
          <cell r="I357" t="str">
            <v>B357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I358" t="str">
            <v>B358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B359</v>
          </cell>
          <cell r="K359">
            <v>7000</v>
          </cell>
          <cell r="L359">
            <v>6229.7877272727274</v>
          </cell>
          <cell r="M359">
            <v>100</v>
          </cell>
          <cell r="N359">
            <v>100</v>
          </cell>
        </row>
        <row r="360">
          <cell r="I360" t="str">
            <v>B360</v>
          </cell>
          <cell r="K360">
            <v>3340</v>
          </cell>
          <cell r="L360">
            <v>3886</v>
          </cell>
          <cell r="M360">
            <v>12</v>
          </cell>
          <cell r="N360">
            <v>12</v>
          </cell>
        </row>
        <row r="361">
          <cell r="I361" t="str">
            <v>B361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B362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I363" t="str">
            <v>B363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B364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B365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I366" t="str">
            <v>B366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B367</v>
          </cell>
          <cell r="K367">
            <v>5</v>
          </cell>
          <cell r="L367">
            <v>5</v>
          </cell>
          <cell r="M367">
            <v>5</v>
          </cell>
          <cell r="N367">
            <v>5</v>
          </cell>
        </row>
        <row r="368">
          <cell r="I368" t="str">
            <v>B368</v>
          </cell>
          <cell r="K368">
            <v>10</v>
          </cell>
          <cell r="L368">
            <v>10</v>
          </cell>
          <cell r="M368">
            <v>10</v>
          </cell>
          <cell r="N368">
            <v>10</v>
          </cell>
        </row>
        <row r="369">
          <cell r="I369" t="str">
            <v>B369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I370" t="str">
            <v>B370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I371" t="str">
            <v>B371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I372" t="str">
            <v>B372</v>
          </cell>
          <cell r="K372">
            <v>2018</v>
          </cell>
          <cell r="L372">
            <v>2018</v>
          </cell>
          <cell r="M372">
            <v>2018</v>
          </cell>
          <cell r="N372">
            <v>2018</v>
          </cell>
        </row>
        <row r="373">
          <cell r="I373" t="str">
            <v>B373</v>
          </cell>
          <cell r="K373">
            <v>2018</v>
          </cell>
          <cell r="L373">
            <v>2018</v>
          </cell>
          <cell r="M373">
            <v>2018</v>
          </cell>
          <cell r="N373">
            <v>2018</v>
          </cell>
        </row>
        <row r="374">
          <cell r="I374" t="str">
            <v>B374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I375" t="str">
            <v>B375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I376" t="str">
            <v>B376</v>
          </cell>
          <cell r="J376">
            <v>0</v>
          </cell>
          <cell r="K376">
            <v>5000000</v>
          </cell>
          <cell r="L376">
            <v>0</v>
          </cell>
          <cell r="M376">
            <v>10000</v>
          </cell>
          <cell r="N376">
            <v>10000</v>
          </cell>
        </row>
        <row r="377">
          <cell r="I377" t="str">
            <v>B377</v>
          </cell>
          <cell r="J377">
            <v>0</v>
          </cell>
          <cell r="K377">
            <v>2700000</v>
          </cell>
          <cell r="L377">
            <v>75000</v>
          </cell>
          <cell r="M377">
            <v>10000</v>
          </cell>
          <cell r="N377">
            <v>10000</v>
          </cell>
        </row>
        <row r="378">
          <cell r="I378" t="str">
            <v>B378</v>
          </cell>
          <cell r="J378">
            <v>0</v>
          </cell>
          <cell r="K378">
            <v>5610618</v>
          </cell>
          <cell r="L378">
            <v>5710618</v>
          </cell>
          <cell r="M378">
            <v>10000</v>
          </cell>
          <cell r="N378">
            <v>10000</v>
          </cell>
        </row>
        <row r="379">
          <cell r="I379" t="str">
            <v>B379</v>
          </cell>
          <cell r="J379">
            <v>0</v>
          </cell>
          <cell r="K379">
            <v>13310618</v>
          </cell>
          <cell r="L379">
            <v>5785618</v>
          </cell>
          <cell r="M379">
            <v>30000</v>
          </cell>
          <cell r="N379">
            <v>30000</v>
          </cell>
        </row>
        <row r="380">
          <cell r="I380" t="str">
            <v>B380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B381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B382</v>
          </cell>
          <cell r="J382">
            <v>0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</row>
        <row r="383">
          <cell r="I383" t="str">
            <v>B383</v>
          </cell>
          <cell r="J383">
            <v>0</v>
          </cell>
          <cell r="K383">
            <v>0.5</v>
          </cell>
          <cell r="L383">
            <v>0.5</v>
          </cell>
          <cell r="M383">
            <v>0.5</v>
          </cell>
          <cell r="N383">
            <v>0.5</v>
          </cell>
        </row>
        <row r="384">
          <cell r="I384" t="str">
            <v>B384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B385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I386" t="str">
            <v>B386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I387" t="str">
            <v>B387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I388" t="str">
            <v>B388</v>
          </cell>
          <cell r="J388">
            <v>0</v>
          </cell>
          <cell r="K388">
            <v>20</v>
          </cell>
          <cell r="L388">
            <v>20</v>
          </cell>
          <cell r="M388">
            <v>20</v>
          </cell>
          <cell r="N388">
            <v>20</v>
          </cell>
        </row>
        <row r="389">
          <cell r="I389" t="str">
            <v>B389</v>
          </cell>
          <cell r="J389">
            <v>0</v>
          </cell>
          <cell r="K389">
            <v>20</v>
          </cell>
          <cell r="L389">
            <v>20</v>
          </cell>
          <cell r="M389">
            <v>20</v>
          </cell>
          <cell r="N389">
            <v>20</v>
          </cell>
        </row>
        <row r="390">
          <cell r="I390" t="str">
            <v>B390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B391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B392</v>
          </cell>
          <cell r="K392">
            <v>-8800</v>
          </cell>
          <cell r="L392">
            <v>-8800</v>
          </cell>
          <cell r="M392">
            <v>-88</v>
          </cell>
          <cell r="N392">
            <v>-88</v>
          </cell>
        </row>
        <row r="393">
          <cell r="I393" t="str">
            <v>B393</v>
          </cell>
          <cell r="K393">
            <v>-100</v>
          </cell>
          <cell r="L393">
            <v>-100</v>
          </cell>
          <cell r="M393">
            <v>-1</v>
          </cell>
          <cell r="N393">
            <v>-1</v>
          </cell>
        </row>
        <row r="394">
          <cell r="I394" t="str">
            <v>B394</v>
          </cell>
        </row>
        <row r="395">
          <cell r="I395" t="str">
            <v>B395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B396</v>
          </cell>
        </row>
        <row r="397">
          <cell r="I397" t="str">
            <v>B397</v>
          </cell>
          <cell r="K397">
            <v>0.05</v>
          </cell>
          <cell r="L397">
            <v>0.05</v>
          </cell>
          <cell r="M397">
            <v>0.05</v>
          </cell>
          <cell r="N397">
            <v>0.05</v>
          </cell>
        </row>
        <row r="398">
          <cell r="I398" t="str">
            <v>B398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B399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B400</v>
          </cell>
          <cell r="K400">
            <v>0.03</v>
          </cell>
          <cell r="L400">
            <v>0.03</v>
          </cell>
          <cell r="M400">
            <v>0.03</v>
          </cell>
          <cell r="N400">
            <v>0.03</v>
          </cell>
        </row>
        <row r="401">
          <cell r="I401" t="str">
            <v>B401</v>
          </cell>
          <cell r="K401">
            <v>0.02</v>
          </cell>
          <cell r="L401">
            <v>0.02</v>
          </cell>
          <cell r="M401">
            <v>0.02</v>
          </cell>
          <cell r="N401">
            <v>0.02</v>
          </cell>
        </row>
        <row r="402">
          <cell r="I402" t="str">
            <v>B402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B403</v>
          </cell>
          <cell r="K403">
            <v>0.33999999999999997</v>
          </cell>
          <cell r="L403">
            <v>0.33999999999999997</v>
          </cell>
          <cell r="M403">
            <v>0.33999999999999997</v>
          </cell>
          <cell r="N403">
            <v>0.33999999999999997</v>
          </cell>
        </row>
        <row r="404">
          <cell r="I404" t="str">
            <v>B404</v>
          </cell>
          <cell r="K404">
            <v>0.09</v>
          </cell>
          <cell r="L404">
            <v>0.09</v>
          </cell>
          <cell r="M404">
            <v>0.09</v>
          </cell>
          <cell r="N404">
            <v>0.09</v>
          </cell>
        </row>
        <row r="405">
          <cell r="I405" t="str">
            <v>B405</v>
          </cell>
          <cell r="K405">
            <v>0.15</v>
          </cell>
          <cell r="L405">
            <v>0.15</v>
          </cell>
          <cell r="M405">
            <v>0.15</v>
          </cell>
          <cell r="N405">
            <v>0.15</v>
          </cell>
        </row>
        <row r="406">
          <cell r="I406" t="str">
            <v>B406</v>
          </cell>
          <cell r="K406">
            <v>0.1</v>
          </cell>
          <cell r="L406">
            <v>0.1</v>
          </cell>
          <cell r="M406">
            <v>0.1</v>
          </cell>
          <cell r="N406">
            <v>0.1</v>
          </cell>
        </row>
        <row r="407">
          <cell r="I407" t="str">
            <v>B407</v>
          </cell>
          <cell r="K407">
            <v>240000</v>
          </cell>
          <cell r="L407">
            <v>240000</v>
          </cell>
          <cell r="M407">
            <v>240000</v>
          </cell>
          <cell r="N407">
            <v>240000</v>
          </cell>
        </row>
        <row r="408">
          <cell r="I408" t="str">
            <v>B408</v>
          </cell>
        </row>
        <row r="409">
          <cell r="I409" t="str">
            <v>B409</v>
          </cell>
        </row>
        <row r="410">
          <cell r="I410" t="str">
            <v>B410</v>
          </cell>
          <cell r="K410">
            <v>0.12</v>
          </cell>
          <cell r="L410">
            <v>0.12</v>
          </cell>
          <cell r="M410">
            <v>0.12</v>
          </cell>
          <cell r="N410">
            <v>0.12</v>
          </cell>
        </row>
        <row r="411">
          <cell r="I411" t="str">
            <v>B411</v>
          </cell>
          <cell r="K411">
            <v>0.08</v>
          </cell>
          <cell r="L411">
            <v>0.08</v>
          </cell>
          <cell r="M411">
            <v>0.08</v>
          </cell>
          <cell r="N411">
            <v>0.08</v>
          </cell>
        </row>
      </sheetData>
      <sheetData sheetId="8"/>
      <sheetData sheetId="9">
        <row r="10">
          <cell r="I10" t="str">
            <v>C10</v>
          </cell>
          <cell r="J10">
            <v>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C11</v>
          </cell>
          <cell r="J11">
            <v>0</v>
          </cell>
        </row>
        <row r="12">
          <cell r="I12" t="str">
            <v>C12</v>
          </cell>
          <cell r="J12">
            <v>0</v>
          </cell>
        </row>
        <row r="13">
          <cell r="I13" t="str">
            <v>C13</v>
          </cell>
          <cell r="J13">
            <v>0</v>
          </cell>
        </row>
        <row r="14">
          <cell r="I14" t="str">
            <v>C14</v>
          </cell>
          <cell r="J14">
            <v>0</v>
          </cell>
        </row>
        <row r="15">
          <cell r="I15" t="str">
            <v>C15</v>
          </cell>
          <cell r="J15">
            <v>0</v>
          </cell>
        </row>
        <row r="16">
          <cell r="I16" t="str">
            <v>C16</v>
          </cell>
          <cell r="J16">
            <v>0</v>
          </cell>
        </row>
        <row r="17">
          <cell r="I17" t="str">
            <v>C17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I18" t="str">
            <v>C18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I19" t="str">
            <v>C19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I20" t="str">
            <v>C20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C21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I22" t="str">
            <v>C22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I23" t="str">
            <v>C23</v>
          </cell>
          <cell r="J23">
            <v>0</v>
          </cell>
          <cell r="K23">
            <v>1</v>
          </cell>
          <cell r="L23">
            <v>0</v>
          </cell>
          <cell r="M23">
            <v>1</v>
          </cell>
          <cell r="N23">
            <v>1</v>
          </cell>
        </row>
        <row r="24">
          <cell r="I24" t="str">
            <v>C24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I25" t="str">
            <v>C25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I26" t="str">
            <v>C26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C27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I28" t="str">
            <v>C28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I29" t="str">
            <v>C29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I30" t="str">
            <v>C30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I31" t="str">
            <v>C31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I32" t="str">
            <v>C32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I33" t="str">
            <v>C33</v>
          </cell>
          <cell r="J33">
            <v>0</v>
          </cell>
          <cell r="K33">
            <v>1</v>
          </cell>
          <cell r="L33">
            <v>0</v>
          </cell>
          <cell r="M33">
            <v>1</v>
          </cell>
          <cell r="N33">
            <v>1</v>
          </cell>
        </row>
        <row r="34">
          <cell r="I34" t="str">
            <v>C34</v>
          </cell>
          <cell r="J34">
            <v>0</v>
          </cell>
          <cell r="K34">
            <v>6</v>
          </cell>
          <cell r="L34">
            <v>0</v>
          </cell>
          <cell r="M34">
            <v>6</v>
          </cell>
          <cell r="N34">
            <v>6</v>
          </cell>
        </row>
        <row r="35">
          <cell r="I35" t="str">
            <v>C35</v>
          </cell>
          <cell r="J35">
            <v>0</v>
          </cell>
        </row>
        <row r="36">
          <cell r="I36" t="str">
            <v>C36</v>
          </cell>
          <cell r="J36">
            <v>0</v>
          </cell>
        </row>
        <row r="37">
          <cell r="I37" t="str">
            <v>C37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I38" t="str">
            <v>C38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C39</v>
          </cell>
          <cell r="J39">
            <v>0</v>
          </cell>
          <cell r="K39">
            <v>2</v>
          </cell>
          <cell r="L39">
            <v>0</v>
          </cell>
          <cell r="M39">
            <v>2</v>
          </cell>
          <cell r="N39">
            <v>2</v>
          </cell>
        </row>
        <row r="40">
          <cell r="I40" t="str">
            <v>C40</v>
          </cell>
          <cell r="J40">
            <v>0</v>
          </cell>
          <cell r="K40">
            <v>3</v>
          </cell>
          <cell r="L40">
            <v>0</v>
          </cell>
          <cell r="M40">
            <v>3</v>
          </cell>
          <cell r="N40">
            <v>3</v>
          </cell>
        </row>
        <row r="41">
          <cell r="I41" t="str">
            <v>C41</v>
          </cell>
          <cell r="J41">
            <v>0</v>
          </cell>
          <cell r="K41">
            <v>3</v>
          </cell>
          <cell r="L41">
            <v>0</v>
          </cell>
          <cell r="M41">
            <v>3</v>
          </cell>
          <cell r="N41">
            <v>3</v>
          </cell>
        </row>
        <row r="42">
          <cell r="I42" t="str">
            <v>C42</v>
          </cell>
          <cell r="J42">
            <v>0</v>
          </cell>
          <cell r="K42">
            <v>3</v>
          </cell>
          <cell r="L42">
            <v>14</v>
          </cell>
          <cell r="M42">
            <v>3</v>
          </cell>
          <cell r="N42">
            <v>3</v>
          </cell>
        </row>
        <row r="43">
          <cell r="I43" t="str">
            <v>C43</v>
          </cell>
          <cell r="J43">
            <v>0</v>
          </cell>
          <cell r="K43">
            <v>3</v>
          </cell>
          <cell r="L43">
            <v>0</v>
          </cell>
          <cell r="M43">
            <v>3</v>
          </cell>
          <cell r="N43">
            <v>3</v>
          </cell>
        </row>
        <row r="44">
          <cell r="I44" t="str">
            <v>C44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I45" t="str">
            <v>C45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I46" t="str">
            <v>C46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I47" t="str">
            <v>C47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C48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I49" t="str">
            <v>C49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C50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C51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C52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C53</v>
          </cell>
          <cell r="J53">
            <v>0</v>
          </cell>
          <cell r="K53">
            <v>14</v>
          </cell>
          <cell r="L53">
            <v>14</v>
          </cell>
          <cell r="M53">
            <v>14</v>
          </cell>
          <cell r="N53">
            <v>14</v>
          </cell>
        </row>
        <row r="54">
          <cell r="I54" t="str">
            <v>C54</v>
          </cell>
          <cell r="J54">
            <v>0</v>
          </cell>
          <cell r="K54">
            <v>58</v>
          </cell>
          <cell r="L54">
            <v>70</v>
          </cell>
          <cell r="M54">
            <v>58</v>
          </cell>
          <cell r="N54">
            <v>58</v>
          </cell>
        </row>
        <row r="55">
          <cell r="I55" t="str">
            <v>C55</v>
          </cell>
          <cell r="J55">
            <v>0</v>
          </cell>
        </row>
        <row r="56">
          <cell r="I56" t="str">
            <v>C56</v>
          </cell>
          <cell r="J56">
            <v>0</v>
          </cell>
        </row>
        <row r="57">
          <cell r="I57" t="str">
            <v>C57</v>
          </cell>
          <cell r="J57">
            <v>0</v>
          </cell>
          <cell r="K57">
            <v>0</v>
          </cell>
          <cell r="L57">
            <v>16</v>
          </cell>
          <cell r="M57">
            <v>0</v>
          </cell>
          <cell r="N57">
            <v>0</v>
          </cell>
        </row>
        <row r="58">
          <cell r="I58" t="str">
            <v>C58</v>
          </cell>
          <cell r="J58">
            <v>0</v>
          </cell>
          <cell r="K58">
            <v>0</v>
          </cell>
          <cell r="L58">
            <v>16</v>
          </cell>
          <cell r="M58">
            <v>0</v>
          </cell>
          <cell r="N58">
            <v>0</v>
          </cell>
        </row>
        <row r="59">
          <cell r="I59" t="str">
            <v>C59</v>
          </cell>
          <cell r="J59">
            <v>0</v>
          </cell>
          <cell r="K59">
            <v>12</v>
          </cell>
          <cell r="L59">
            <v>0</v>
          </cell>
          <cell r="M59">
            <v>12</v>
          </cell>
          <cell r="N59">
            <v>12</v>
          </cell>
        </row>
        <row r="60">
          <cell r="I60" t="str">
            <v>C60</v>
          </cell>
          <cell r="J60">
            <v>0</v>
          </cell>
          <cell r="K60">
            <v>12</v>
          </cell>
          <cell r="L60">
            <v>20</v>
          </cell>
          <cell r="M60">
            <v>12</v>
          </cell>
          <cell r="N60">
            <v>12</v>
          </cell>
        </row>
        <row r="61">
          <cell r="I61" t="str">
            <v>C61</v>
          </cell>
          <cell r="J61">
            <v>0</v>
          </cell>
          <cell r="K61">
            <v>12</v>
          </cell>
          <cell r="L61">
            <v>1</v>
          </cell>
          <cell r="M61">
            <v>12</v>
          </cell>
          <cell r="N61">
            <v>12</v>
          </cell>
        </row>
        <row r="62">
          <cell r="I62" t="str">
            <v>C62</v>
          </cell>
          <cell r="J62">
            <v>0</v>
          </cell>
          <cell r="K62">
            <v>12</v>
          </cell>
          <cell r="L62">
            <v>2</v>
          </cell>
          <cell r="M62">
            <v>12</v>
          </cell>
          <cell r="N62">
            <v>12</v>
          </cell>
        </row>
        <row r="63">
          <cell r="I63" t="str">
            <v>C63</v>
          </cell>
          <cell r="J63">
            <v>0</v>
          </cell>
          <cell r="K63">
            <v>12</v>
          </cell>
          <cell r="L63">
            <v>1</v>
          </cell>
          <cell r="M63">
            <v>12</v>
          </cell>
          <cell r="N63">
            <v>12</v>
          </cell>
        </row>
        <row r="64">
          <cell r="I64" t="str">
            <v>C64</v>
          </cell>
          <cell r="J64">
            <v>0</v>
          </cell>
          <cell r="K64">
            <v>12</v>
          </cell>
          <cell r="L64">
            <v>0</v>
          </cell>
          <cell r="M64">
            <v>12</v>
          </cell>
          <cell r="N64">
            <v>12</v>
          </cell>
        </row>
        <row r="65">
          <cell r="I65" t="str">
            <v>C65</v>
          </cell>
          <cell r="J65">
            <v>0</v>
          </cell>
          <cell r="K65">
            <v>0</v>
          </cell>
          <cell r="L65">
            <v>14</v>
          </cell>
          <cell r="M65">
            <v>0</v>
          </cell>
          <cell r="N65">
            <v>0</v>
          </cell>
        </row>
        <row r="66">
          <cell r="I66" t="str">
            <v>C66</v>
          </cell>
          <cell r="J66">
            <v>0</v>
          </cell>
          <cell r="K66">
            <v>0</v>
          </cell>
          <cell r="L66">
            <v>3</v>
          </cell>
          <cell r="M66">
            <v>0</v>
          </cell>
          <cell r="N66">
            <v>0</v>
          </cell>
        </row>
        <row r="67">
          <cell r="I67" t="str">
            <v>C67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C68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I69" t="str">
            <v>C69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I70" t="str">
            <v>C70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I71" t="str">
            <v>C71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C72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C73</v>
          </cell>
          <cell r="J73">
            <v>0</v>
          </cell>
          <cell r="K73">
            <v>72</v>
          </cell>
          <cell r="L73">
            <v>73</v>
          </cell>
          <cell r="M73">
            <v>72</v>
          </cell>
          <cell r="N73">
            <v>72</v>
          </cell>
        </row>
        <row r="74">
          <cell r="I74" t="str">
            <v>C74</v>
          </cell>
          <cell r="J74">
            <v>0</v>
          </cell>
          <cell r="K74">
            <v>324</v>
          </cell>
          <cell r="L74">
            <v>235</v>
          </cell>
          <cell r="M74">
            <v>324</v>
          </cell>
          <cell r="N74">
            <v>324</v>
          </cell>
        </row>
        <row r="75">
          <cell r="I75" t="str">
            <v>C75</v>
          </cell>
          <cell r="J75">
            <v>0</v>
          </cell>
        </row>
        <row r="76">
          <cell r="I76" t="str">
            <v>C76</v>
          </cell>
          <cell r="J76">
            <v>0</v>
          </cell>
        </row>
        <row r="77">
          <cell r="I77" t="str">
            <v>C77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C78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C79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C80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C81</v>
          </cell>
          <cell r="J81">
            <v>0</v>
          </cell>
          <cell r="K81">
            <v>1</v>
          </cell>
          <cell r="L81">
            <v>0</v>
          </cell>
          <cell r="M81">
            <v>1</v>
          </cell>
          <cell r="N81">
            <v>1</v>
          </cell>
        </row>
        <row r="82">
          <cell r="I82" t="str">
            <v>C82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C83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C84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C85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C86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</row>
        <row r="87">
          <cell r="I87" t="str">
            <v>C87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C88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C89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C90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I91" t="str">
            <v>C91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I92" t="str">
            <v>C92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I93" t="str">
            <v>C93</v>
          </cell>
          <cell r="J93">
            <v>0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</row>
        <row r="94">
          <cell r="I94" t="str">
            <v>C94</v>
          </cell>
          <cell r="J94">
            <v>0</v>
          </cell>
          <cell r="K94">
            <v>4</v>
          </cell>
          <cell r="L94">
            <v>9</v>
          </cell>
          <cell r="M94">
            <v>4</v>
          </cell>
          <cell r="N94">
            <v>4</v>
          </cell>
        </row>
        <row r="95">
          <cell r="I95" t="str">
            <v>C95</v>
          </cell>
          <cell r="J95">
            <v>0</v>
          </cell>
        </row>
        <row r="96">
          <cell r="I96" t="str">
            <v>C96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I97" t="str">
            <v>C97</v>
          </cell>
          <cell r="J97">
            <v>0</v>
          </cell>
          <cell r="K97">
            <v>1</v>
          </cell>
          <cell r="L97">
            <v>0</v>
          </cell>
          <cell r="M97">
            <v>1</v>
          </cell>
          <cell r="N97">
            <v>1</v>
          </cell>
        </row>
        <row r="98">
          <cell r="I98" t="str">
            <v>C98</v>
          </cell>
          <cell r="J98">
            <v>0</v>
          </cell>
          <cell r="K98">
            <v>14</v>
          </cell>
          <cell r="L98">
            <v>14</v>
          </cell>
          <cell r="M98">
            <v>14</v>
          </cell>
          <cell r="N98">
            <v>14</v>
          </cell>
        </row>
        <row r="99">
          <cell r="I99" t="str">
            <v>C99</v>
          </cell>
          <cell r="J99">
            <v>0</v>
          </cell>
          <cell r="K99">
            <v>72</v>
          </cell>
          <cell r="L99">
            <v>73</v>
          </cell>
          <cell r="M99">
            <v>72</v>
          </cell>
          <cell r="N99">
            <v>72</v>
          </cell>
        </row>
        <row r="100">
          <cell r="I100" t="str">
            <v>C100</v>
          </cell>
          <cell r="J100">
            <v>0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</row>
        <row r="101">
          <cell r="I101" t="str">
            <v>C101</v>
          </cell>
          <cell r="J101">
            <v>0</v>
          </cell>
          <cell r="K101">
            <v>88</v>
          </cell>
          <cell r="L101">
            <v>88</v>
          </cell>
          <cell r="M101">
            <v>88</v>
          </cell>
          <cell r="N101">
            <v>88</v>
          </cell>
        </row>
        <row r="102">
          <cell r="I102" t="str">
            <v>C102</v>
          </cell>
          <cell r="J102">
            <v>0</v>
          </cell>
        </row>
        <row r="103">
          <cell r="I103" t="str">
            <v>C103</v>
          </cell>
          <cell r="J103">
            <v>0</v>
          </cell>
          <cell r="K103">
            <v>9.0909090909090912E-2</v>
          </cell>
          <cell r="L103">
            <v>9.0909090909090912E-2</v>
          </cell>
          <cell r="M103">
            <v>9.0909090909090912E-2</v>
          </cell>
          <cell r="N103">
            <v>9.0909090909090912E-2</v>
          </cell>
        </row>
        <row r="104">
          <cell r="I104" t="str">
            <v>C104</v>
          </cell>
          <cell r="J104">
            <v>0</v>
          </cell>
        </row>
        <row r="105">
          <cell r="I105" t="str">
            <v>C105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 t="str">
            <v>C106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C107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C108</v>
          </cell>
          <cell r="J108">
            <v>0</v>
          </cell>
          <cell r="K108">
            <v>8</v>
          </cell>
          <cell r="L108">
            <v>8</v>
          </cell>
          <cell r="M108">
            <v>8</v>
          </cell>
          <cell r="N108">
            <v>8</v>
          </cell>
        </row>
        <row r="109">
          <cell r="I109" t="str">
            <v>C109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C110</v>
          </cell>
          <cell r="J110">
            <v>0</v>
          </cell>
          <cell r="K110">
            <v>8</v>
          </cell>
          <cell r="L110">
            <v>8</v>
          </cell>
          <cell r="M110">
            <v>8</v>
          </cell>
          <cell r="N110">
            <v>8</v>
          </cell>
        </row>
        <row r="111">
          <cell r="I111" t="str">
            <v>C111</v>
          </cell>
          <cell r="J111">
            <v>0</v>
          </cell>
        </row>
        <row r="112">
          <cell r="I112" t="str">
            <v>C112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I113" t="str">
            <v>C113</v>
          </cell>
          <cell r="J113">
            <v>0</v>
          </cell>
          <cell r="K113">
            <v>1</v>
          </cell>
          <cell r="L113">
            <v>0</v>
          </cell>
          <cell r="M113">
            <v>1</v>
          </cell>
          <cell r="N113">
            <v>1</v>
          </cell>
        </row>
        <row r="114">
          <cell r="I114" t="str">
            <v>C114</v>
          </cell>
          <cell r="J114">
            <v>0</v>
          </cell>
          <cell r="K114">
            <v>14</v>
          </cell>
          <cell r="L114">
            <v>14</v>
          </cell>
          <cell r="M114">
            <v>14</v>
          </cell>
          <cell r="N114">
            <v>14</v>
          </cell>
        </row>
        <row r="115">
          <cell r="I115" t="str">
            <v>C115</v>
          </cell>
          <cell r="J115">
            <v>0</v>
          </cell>
          <cell r="K115">
            <v>64</v>
          </cell>
          <cell r="L115">
            <v>65</v>
          </cell>
          <cell r="M115">
            <v>64</v>
          </cell>
          <cell r="N115">
            <v>64</v>
          </cell>
        </row>
        <row r="116">
          <cell r="I116" t="str">
            <v>C116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</row>
        <row r="117">
          <cell r="I117" t="str">
            <v>C117</v>
          </cell>
          <cell r="J117">
            <v>0</v>
          </cell>
          <cell r="K117">
            <v>80</v>
          </cell>
          <cell r="L117">
            <v>80</v>
          </cell>
          <cell r="M117">
            <v>80</v>
          </cell>
          <cell r="N117">
            <v>80</v>
          </cell>
        </row>
        <row r="118">
          <cell r="I118" t="str">
            <v>C118</v>
          </cell>
          <cell r="J118">
            <v>0</v>
          </cell>
        </row>
        <row r="119">
          <cell r="I119" t="str">
            <v>C119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I120" t="str">
            <v>C120</v>
          </cell>
          <cell r="J120">
            <v>0</v>
          </cell>
          <cell r="K120">
            <v>6</v>
          </cell>
          <cell r="L120">
            <v>0</v>
          </cell>
          <cell r="M120">
            <v>6</v>
          </cell>
          <cell r="N120">
            <v>6</v>
          </cell>
        </row>
        <row r="121">
          <cell r="I121" t="str">
            <v>C121</v>
          </cell>
          <cell r="J121">
            <v>0</v>
          </cell>
          <cell r="K121">
            <v>58</v>
          </cell>
          <cell r="L121">
            <v>70</v>
          </cell>
          <cell r="M121">
            <v>58</v>
          </cell>
          <cell r="N121">
            <v>58</v>
          </cell>
        </row>
        <row r="122">
          <cell r="I122" t="str">
            <v>C122</v>
          </cell>
          <cell r="J122">
            <v>0</v>
          </cell>
          <cell r="K122">
            <v>324</v>
          </cell>
          <cell r="L122">
            <v>235</v>
          </cell>
          <cell r="M122">
            <v>324</v>
          </cell>
          <cell r="N122">
            <v>324</v>
          </cell>
        </row>
        <row r="123">
          <cell r="I123" t="str">
            <v>C123</v>
          </cell>
          <cell r="J123">
            <v>0</v>
          </cell>
          <cell r="K123">
            <v>4</v>
          </cell>
          <cell r="L123">
            <v>9</v>
          </cell>
          <cell r="M123">
            <v>4</v>
          </cell>
          <cell r="N123">
            <v>4</v>
          </cell>
        </row>
        <row r="124">
          <cell r="I124" t="str">
            <v>C124</v>
          </cell>
          <cell r="J124">
            <v>0</v>
          </cell>
          <cell r="K124">
            <v>392</v>
          </cell>
          <cell r="L124">
            <v>314</v>
          </cell>
          <cell r="M124">
            <v>392</v>
          </cell>
          <cell r="N124">
            <v>392</v>
          </cell>
        </row>
        <row r="125">
          <cell r="I125" t="str">
            <v>C125</v>
          </cell>
          <cell r="J125">
            <v>0</v>
          </cell>
        </row>
        <row r="126">
          <cell r="I126" t="str">
            <v>C126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I127" t="str">
            <v>C127</v>
          </cell>
          <cell r="J127">
            <v>0</v>
          </cell>
          <cell r="K127">
            <v>6</v>
          </cell>
          <cell r="L127">
            <v>0</v>
          </cell>
          <cell r="M127">
            <v>6</v>
          </cell>
          <cell r="N127">
            <v>6</v>
          </cell>
        </row>
        <row r="128">
          <cell r="I128" t="str">
            <v>C128</v>
          </cell>
          <cell r="J128">
            <v>0</v>
          </cell>
          <cell r="K128">
            <v>4.1428571428571432</v>
          </cell>
          <cell r="L128">
            <v>5</v>
          </cell>
          <cell r="M128">
            <v>4.1428571428571432</v>
          </cell>
          <cell r="N128">
            <v>4.1428571428571432</v>
          </cell>
        </row>
        <row r="129">
          <cell r="I129" t="str">
            <v>C129</v>
          </cell>
          <cell r="J129">
            <v>0</v>
          </cell>
          <cell r="K129">
            <v>4.5</v>
          </cell>
          <cell r="L129">
            <v>3.2191780821917808</v>
          </cell>
          <cell r="M129">
            <v>4.5</v>
          </cell>
          <cell r="N129">
            <v>4.5</v>
          </cell>
        </row>
        <row r="130">
          <cell r="I130" t="str">
            <v>C130</v>
          </cell>
          <cell r="J130">
            <v>0</v>
          </cell>
          <cell r="K130">
            <v>4</v>
          </cell>
          <cell r="L130">
            <v>9</v>
          </cell>
          <cell r="M130">
            <v>4</v>
          </cell>
          <cell r="N130">
            <v>4</v>
          </cell>
        </row>
        <row r="131">
          <cell r="I131" t="str">
            <v>C131</v>
          </cell>
          <cell r="J131">
            <v>0</v>
          </cell>
          <cell r="K131">
            <v>4.4545454545454541</v>
          </cell>
          <cell r="L131">
            <v>3.5681818181818183</v>
          </cell>
          <cell r="M131">
            <v>4.4545454545454541</v>
          </cell>
          <cell r="N131">
            <v>4.4545454545454541</v>
          </cell>
        </row>
        <row r="132">
          <cell r="I132" t="str">
            <v>C132</v>
          </cell>
          <cell r="J132">
            <v>0</v>
          </cell>
        </row>
        <row r="133">
          <cell r="I133" t="str">
            <v>C133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I134" t="str">
            <v>C134</v>
          </cell>
          <cell r="J134">
            <v>0</v>
          </cell>
          <cell r="K134">
            <v>274000</v>
          </cell>
          <cell r="L134">
            <v>0</v>
          </cell>
          <cell r="M134">
            <v>1000</v>
          </cell>
          <cell r="N134">
            <v>1000</v>
          </cell>
        </row>
        <row r="135">
          <cell r="I135" t="str">
            <v>C135</v>
          </cell>
          <cell r="J135">
            <v>0</v>
          </cell>
          <cell r="K135">
            <v>278340</v>
          </cell>
          <cell r="L135">
            <v>323800</v>
          </cell>
          <cell r="M135">
            <v>1000</v>
          </cell>
          <cell r="N135">
            <v>1000</v>
          </cell>
        </row>
        <row r="136">
          <cell r="I136" t="str">
            <v>C136</v>
          </cell>
          <cell r="J136">
            <v>0</v>
          </cell>
          <cell r="K136">
            <v>303890</v>
          </cell>
          <cell r="L136">
            <v>352000</v>
          </cell>
          <cell r="M136">
            <v>1000</v>
          </cell>
          <cell r="N136">
            <v>1000</v>
          </cell>
        </row>
        <row r="137">
          <cell r="I137" t="str">
            <v>C137</v>
          </cell>
          <cell r="J137">
            <v>0</v>
          </cell>
          <cell r="K137">
            <v>362700</v>
          </cell>
          <cell r="L137">
            <v>696600</v>
          </cell>
          <cell r="M137">
            <v>1000</v>
          </cell>
          <cell r="N137">
            <v>1000</v>
          </cell>
        </row>
        <row r="138">
          <cell r="I138" t="str">
            <v>C138</v>
          </cell>
          <cell r="J138">
            <v>0</v>
          </cell>
        </row>
        <row r="139">
          <cell r="I139" t="str">
            <v>C139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I140" t="str">
            <v>C140</v>
          </cell>
          <cell r="J140">
            <v>0</v>
          </cell>
          <cell r="K140">
            <v>270708.94</v>
          </cell>
          <cell r="L140">
            <v>0</v>
          </cell>
          <cell r="M140">
            <v>999.94</v>
          </cell>
          <cell r="N140">
            <v>999.94</v>
          </cell>
        </row>
        <row r="141">
          <cell r="I141" t="str">
            <v>C141</v>
          </cell>
          <cell r="J141">
            <v>0</v>
          </cell>
          <cell r="K141">
            <v>269795.82</v>
          </cell>
          <cell r="L141">
            <v>315820</v>
          </cell>
          <cell r="M141">
            <v>999.94</v>
          </cell>
          <cell r="N141">
            <v>999.94</v>
          </cell>
        </row>
        <row r="142">
          <cell r="I142" t="str">
            <v>C142</v>
          </cell>
          <cell r="J142">
            <v>0</v>
          </cell>
          <cell r="K142">
            <v>294624.2</v>
          </cell>
          <cell r="L142">
            <v>344020</v>
          </cell>
          <cell r="M142">
            <v>999.94</v>
          </cell>
          <cell r="N142">
            <v>999.94</v>
          </cell>
        </row>
        <row r="143">
          <cell r="I143" t="str">
            <v>C143</v>
          </cell>
          <cell r="J143">
            <v>0</v>
          </cell>
          <cell r="K143">
            <v>347758.2</v>
          </cell>
          <cell r="L143">
            <v>683300</v>
          </cell>
          <cell r="M143">
            <v>999.9</v>
          </cell>
          <cell r="N143">
            <v>999.9</v>
          </cell>
        </row>
        <row r="144">
          <cell r="I144" t="str">
            <v>C144</v>
          </cell>
          <cell r="J144">
            <v>0</v>
          </cell>
        </row>
        <row r="145">
          <cell r="I145" t="str">
            <v>C145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I146" t="str">
            <v>C146</v>
          </cell>
          <cell r="J146">
            <v>0</v>
          </cell>
          <cell r="K146">
            <v>274000</v>
          </cell>
          <cell r="L146">
            <v>0</v>
          </cell>
          <cell r="M146">
            <v>1000</v>
          </cell>
          <cell r="N146">
            <v>1000</v>
          </cell>
        </row>
        <row r="147">
          <cell r="I147" t="str">
            <v>C147</v>
          </cell>
          <cell r="J147">
            <v>0</v>
          </cell>
          <cell r="K147">
            <v>3896760</v>
          </cell>
          <cell r="L147">
            <v>4533200</v>
          </cell>
          <cell r="M147">
            <v>14000</v>
          </cell>
          <cell r="N147">
            <v>14000</v>
          </cell>
        </row>
        <row r="148">
          <cell r="I148" t="str">
            <v>C148</v>
          </cell>
          <cell r="J148">
            <v>0</v>
          </cell>
          <cell r="K148">
            <v>21880080</v>
          </cell>
          <cell r="L148">
            <v>25696000</v>
          </cell>
          <cell r="M148">
            <v>72000</v>
          </cell>
          <cell r="N148">
            <v>72000</v>
          </cell>
        </row>
        <row r="149">
          <cell r="I149" t="str">
            <v>C149</v>
          </cell>
          <cell r="J149">
            <v>0</v>
          </cell>
          <cell r="K149">
            <v>362700</v>
          </cell>
          <cell r="L149">
            <v>696600</v>
          </cell>
          <cell r="M149">
            <v>1000</v>
          </cell>
          <cell r="N149">
            <v>1000</v>
          </cell>
        </row>
        <row r="150">
          <cell r="I150" t="str">
            <v>C150</v>
          </cell>
          <cell r="J150">
            <v>0</v>
          </cell>
          <cell r="K150">
            <v>26413540</v>
          </cell>
          <cell r="L150">
            <v>30925800</v>
          </cell>
          <cell r="M150">
            <v>88000</v>
          </cell>
          <cell r="N150">
            <v>88000</v>
          </cell>
        </row>
        <row r="151">
          <cell r="I151" t="str">
            <v>C151</v>
          </cell>
          <cell r="J151">
            <v>0</v>
          </cell>
        </row>
        <row r="152">
          <cell r="I152" t="str">
            <v>C152</v>
          </cell>
          <cell r="J152">
            <v>0</v>
          </cell>
          <cell r="K152">
            <v>300153.86363636365</v>
          </cell>
          <cell r="L152">
            <v>351429.54545454547</v>
          </cell>
          <cell r="M152">
            <v>1000</v>
          </cell>
          <cell r="N152">
            <v>1000</v>
          </cell>
        </row>
        <row r="153">
          <cell r="I153" t="str">
            <v>C153</v>
          </cell>
          <cell r="J153">
            <v>0</v>
          </cell>
        </row>
        <row r="154">
          <cell r="I154" t="str">
            <v>C154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I155" t="str">
            <v>C155</v>
          </cell>
          <cell r="J155">
            <v>0</v>
          </cell>
          <cell r="K155">
            <v>270708.94</v>
          </cell>
          <cell r="L155">
            <v>0</v>
          </cell>
          <cell r="M155">
            <v>999.94</v>
          </cell>
          <cell r="N155">
            <v>999.94</v>
          </cell>
        </row>
        <row r="156">
          <cell r="I156" t="str">
            <v>C156</v>
          </cell>
          <cell r="J156">
            <v>0</v>
          </cell>
          <cell r="K156">
            <v>3777141.48</v>
          </cell>
          <cell r="L156">
            <v>4421480</v>
          </cell>
          <cell r="M156">
            <v>13999.16</v>
          </cell>
          <cell r="N156">
            <v>13999.16</v>
          </cell>
        </row>
        <row r="157">
          <cell r="I157" t="str">
            <v>C157</v>
          </cell>
          <cell r="J157">
            <v>0</v>
          </cell>
          <cell r="K157">
            <v>21212942.399999999</v>
          </cell>
          <cell r="L157">
            <v>25113460</v>
          </cell>
          <cell r="M157">
            <v>71995.680000000008</v>
          </cell>
          <cell r="N157">
            <v>71995.680000000008</v>
          </cell>
        </row>
        <row r="158">
          <cell r="I158" t="str">
            <v>C158</v>
          </cell>
          <cell r="J158">
            <v>0</v>
          </cell>
          <cell r="K158">
            <v>347758.2</v>
          </cell>
          <cell r="L158">
            <v>683300</v>
          </cell>
          <cell r="M158">
            <v>999.9</v>
          </cell>
          <cell r="N158">
            <v>999.9</v>
          </cell>
        </row>
        <row r="159">
          <cell r="I159" t="str">
            <v>C159</v>
          </cell>
          <cell r="J159">
            <v>0</v>
          </cell>
          <cell r="K159">
            <v>25608551.02</v>
          </cell>
          <cell r="L159">
            <v>30218240</v>
          </cell>
          <cell r="M159">
            <v>87994.680000000008</v>
          </cell>
          <cell r="N159">
            <v>87994.680000000008</v>
          </cell>
        </row>
        <row r="160">
          <cell r="I160" t="str">
            <v>C160</v>
          </cell>
          <cell r="J160">
            <v>0</v>
          </cell>
        </row>
        <row r="161">
          <cell r="I161" t="str">
            <v>C161</v>
          </cell>
          <cell r="J161">
            <v>0</v>
          </cell>
        </row>
        <row r="162">
          <cell r="I162" t="str">
            <v>C162</v>
          </cell>
          <cell r="J162">
            <v>0</v>
          </cell>
        </row>
        <row r="163">
          <cell r="I163" t="str">
            <v>C163</v>
          </cell>
          <cell r="J163">
            <v>0</v>
          </cell>
        </row>
        <row r="164">
          <cell r="I164" t="str">
            <v>C164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I165" t="str">
            <v>C165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C166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C167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C168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C169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C170</v>
          </cell>
          <cell r="J170">
            <v>0</v>
          </cell>
          <cell r="K170">
            <v>270708.94</v>
          </cell>
          <cell r="L170">
            <v>0</v>
          </cell>
          <cell r="M170">
            <v>999.94</v>
          </cell>
          <cell r="N170">
            <v>999.94</v>
          </cell>
        </row>
        <row r="171">
          <cell r="I171" t="str">
            <v>C171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C172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C173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C174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C175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C176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C177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C178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C179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C180</v>
          </cell>
          <cell r="J180">
            <v>0</v>
          </cell>
          <cell r="K180">
            <v>270708.94</v>
          </cell>
          <cell r="L180">
            <v>0</v>
          </cell>
          <cell r="M180">
            <v>999.94</v>
          </cell>
          <cell r="N180">
            <v>999.94</v>
          </cell>
        </row>
        <row r="181">
          <cell r="I181" t="str">
            <v>C181</v>
          </cell>
          <cell r="J181">
            <v>0</v>
          </cell>
        </row>
        <row r="182">
          <cell r="I182" t="str">
            <v>C182</v>
          </cell>
          <cell r="J182">
            <v>0</v>
          </cell>
        </row>
        <row r="183">
          <cell r="I183" t="str">
            <v>C183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C184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I185" t="str">
            <v>C185</v>
          </cell>
          <cell r="J185">
            <v>0</v>
          </cell>
          <cell r="K185">
            <v>539591.64</v>
          </cell>
          <cell r="L185">
            <v>0</v>
          </cell>
          <cell r="M185">
            <v>1999.88</v>
          </cell>
          <cell r="N185">
            <v>1999.88</v>
          </cell>
        </row>
        <row r="186">
          <cell r="I186" t="str">
            <v>C186</v>
          </cell>
          <cell r="J186">
            <v>0</v>
          </cell>
          <cell r="K186">
            <v>809387.46</v>
          </cell>
          <cell r="L186">
            <v>0</v>
          </cell>
          <cell r="M186">
            <v>2999.82</v>
          </cell>
          <cell r="N186">
            <v>2999.82</v>
          </cell>
        </row>
        <row r="187">
          <cell r="I187" t="str">
            <v>C187</v>
          </cell>
          <cell r="J187">
            <v>0</v>
          </cell>
          <cell r="K187">
            <v>809387.46</v>
          </cell>
          <cell r="L187">
            <v>0</v>
          </cell>
          <cell r="M187">
            <v>2999.82</v>
          </cell>
          <cell r="N187">
            <v>2999.82</v>
          </cell>
        </row>
        <row r="188">
          <cell r="I188" t="str">
            <v>C188</v>
          </cell>
          <cell r="J188">
            <v>0</v>
          </cell>
          <cell r="K188">
            <v>809387.46</v>
          </cell>
          <cell r="L188">
            <v>4421480</v>
          </cell>
          <cell r="M188">
            <v>2999.82</v>
          </cell>
          <cell r="N188">
            <v>2999.82</v>
          </cell>
        </row>
        <row r="189">
          <cell r="I189" t="str">
            <v>C189</v>
          </cell>
          <cell r="J189">
            <v>0</v>
          </cell>
          <cell r="K189">
            <v>809387.46</v>
          </cell>
          <cell r="L189">
            <v>0</v>
          </cell>
          <cell r="M189">
            <v>2999.82</v>
          </cell>
          <cell r="N189">
            <v>2999.82</v>
          </cell>
        </row>
        <row r="190">
          <cell r="I190" t="str">
            <v>C190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C191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C192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C193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C194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C195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C196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C197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C198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C199</v>
          </cell>
          <cell r="J199">
            <v>0</v>
          </cell>
          <cell r="K199">
            <v>3777141.48</v>
          </cell>
          <cell r="L199">
            <v>4421480</v>
          </cell>
          <cell r="M199">
            <v>13999.16</v>
          </cell>
          <cell r="N199">
            <v>13999.16</v>
          </cell>
        </row>
        <row r="200">
          <cell r="I200" t="str">
            <v>C200</v>
          </cell>
          <cell r="J200">
            <v>0</v>
          </cell>
        </row>
        <row r="201">
          <cell r="I201" t="str">
            <v>C201</v>
          </cell>
          <cell r="J201">
            <v>0</v>
          </cell>
        </row>
        <row r="202">
          <cell r="I202" t="str">
            <v>C202</v>
          </cell>
          <cell r="J202">
            <v>0</v>
          </cell>
          <cell r="K202">
            <v>0</v>
          </cell>
          <cell r="L202">
            <v>5504320</v>
          </cell>
          <cell r="M202">
            <v>0</v>
          </cell>
          <cell r="N202">
            <v>0</v>
          </cell>
        </row>
        <row r="203">
          <cell r="I203" t="str">
            <v>C203</v>
          </cell>
          <cell r="J203">
            <v>0</v>
          </cell>
          <cell r="K203">
            <v>0</v>
          </cell>
          <cell r="L203">
            <v>5504320</v>
          </cell>
          <cell r="M203">
            <v>0</v>
          </cell>
          <cell r="N203">
            <v>0</v>
          </cell>
        </row>
        <row r="204">
          <cell r="I204" t="str">
            <v>C204</v>
          </cell>
          <cell r="J204">
            <v>0</v>
          </cell>
          <cell r="K204">
            <v>3535490.4000000004</v>
          </cell>
          <cell r="L204">
            <v>0</v>
          </cell>
          <cell r="M204">
            <v>11999.28</v>
          </cell>
          <cell r="N204">
            <v>11999.28</v>
          </cell>
        </row>
        <row r="205">
          <cell r="I205" t="str">
            <v>C205</v>
          </cell>
          <cell r="J205">
            <v>0</v>
          </cell>
          <cell r="K205">
            <v>3535490.4000000004</v>
          </cell>
          <cell r="L205">
            <v>6880400</v>
          </cell>
          <cell r="M205">
            <v>11999.28</v>
          </cell>
          <cell r="N205">
            <v>11999.28</v>
          </cell>
        </row>
        <row r="206">
          <cell r="I206" t="str">
            <v>C206</v>
          </cell>
          <cell r="J206">
            <v>0</v>
          </cell>
          <cell r="K206">
            <v>3535490.4000000004</v>
          </cell>
          <cell r="L206">
            <v>344020</v>
          </cell>
          <cell r="M206">
            <v>11999.28</v>
          </cell>
          <cell r="N206">
            <v>11999.28</v>
          </cell>
        </row>
        <row r="207">
          <cell r="I207" t="str">
            <v>C207</v>
          </cell>
          <cell r="J207">
            <v>0</v>
          </cell>
          <cell r="K207">
            <v>3535490.4000000004</v>
          </cell>
          <cell r="L207">
            <v>688040</v>
          </cell>
          <cell r="M207">
            <v>11999.28</v>
          </cell>
          <cell r="N207">
            <v>11999.28</v>
          </cell>
        </row>
        <row r="208">
          <cell r="I208" t="str">
            <v>C208</v>
          </cell>
          <cell r="J208">
            <v>0</v>
          </cell>
          <cell r="K208">
            <v>3535490.4000000004</v>
          </cell>
          <cell r="L208">
            <v>344020</v>
          </cell>
          <cell r="M208">
            <v>11999.28</v>
          </cell>
          <cell r="N208">
            <v>11999.28</v>
          </cell>
        </row>
        <row r="209">
          <cell r="I209" t="str">
            <v>C209</v>
          </cell>
          <cell r="J209">
            <v>0</v>
          </cell>
          <cell r="K209">
            <v>3535490.4000000004</v>
          </cell>
          <cell r="L209">
            <v>0</v>
          </cell>
          <cell r="M209">
            <v>11999.28</v>
          </cell>
          <cell r="N209">
            <v>11999.28</v>
          </cell>
        </row>
        <row r="210">
          <cell r="I210" t="str">
            <v>C210</v>
          </cell>
          <cell r="J210">
            <v>0</v>
          </cell>
          <cell r="K210">
            <v>0</v>
          </cell>
          <cell r="L210">
            <v>4816280</v>
          </cell>
          <cell r="M210">
            <v>0</v>
          </cell>
          <cell r="N210">
            <v>0</v>
          </cell>
        </row>
        <row r="211">
          <cell r="I211" t="str">
            <v>C211</v>
          </cell>
          <cell r="J211">
            <v>0</v>
          </cell>
          <cell r="K211">
            <v>0</v>
          </cell>
          <cell r="L211">
            <v>1032060</v>
          </cell>
          <cell r="M211">
            <v>0</v>
          </cell>
          <cell r="N211">
            <v>0</v>
          </cell>
        </row>
        <row r="212">
          <cell r="I212" t="str">
            <v>C212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I213" t="str">
            <v>C213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I214" t="str">
            <v>C214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I215" t="str">
            <v>C215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I216" t="str">
            <v>C216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C217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I218" t="str">
            <v>C218</v>
          </cell>
          <cell r="J218">
            <v>0</v>
          </cell>
          <cell r="K218">
            <v>21212942.399999999</v>
          </cell>
          <cell r="L218">
            <v>25113460</v>
          </cell>
          <cell r="M218">
            <v>71995.680000000008</v>
          </cell>
          <cell r="N218">
            <v>71995.680000000008</v>
          </cell>
        </row>
        <row r="219">
          <cell r="I219" t="str">
            <v>C219</v>
          </cell>
          <cell r="J219">
            <v>0</v>
          </cell>
        </row>
        <row r="220">
          <cell r="I220" t="str">
            <v>C220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I221" t="str">
            <v>C221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I222" t="str">
            <v>C222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I223" t="str">
            <v>C223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I224" t="str">
            <v>C224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I225" t="str">
            <v>C225</v>
          </cell>
          <cell r="J225">
            <v>0</v>
          </cell>
          <cell r="K225">
            <v>347758.2</v>
          </cell>
          <cell r="L225">
            <v>0</v>
          </cell>
          <cell r="M225">
            <v>999.9</v>
          </cell>
          <cell r="N225">
            <v>999.9</v>
          </cell>
        </row>
        <row r="226">
          <cell r="I226" t="str">
            <v>C226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I227" t="str">
            <v>C227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I228" t="str">
            <v>C228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I229" t="str">
            <v>C229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I230" t="str">
            <v>C230</v>
          </cell>
          <cell r="J230">
            <v>0</v>
          </cell>
          <cell r="K230">
            <v>0</v>
          </cell>
          <cell r="L230">
            <v>683300</v>
          </cell>
          <cell r="M230">
            <v>0</v>
          </cell>
          <cell r="N230">
            <v>0</v>
          </cell>
        </row>
        <row r="231">
          <cell r="I231" t="str">
            <v>C231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I232" t="str">
            <v>C232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I233" t="str">
            <v>C233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I234" t="str">
            <v>C234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I235" t="str">
            <v>C235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I236" t="str">
            <v>C236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I237" t="str">
            <v>C237</v>
          </cell>
          <cell r="J237">
            <v>0</v>
          </cell>
          <cell r="K237">
            <v>347758.2</v>
          </cell>
          <cell r="L237">
            <v>683300</v>
          </cell>
          <cell r="M237">
            <v>999.9</v>
          </cell>
          <cell r="N237">
            <v>999.9</v>
          </cell>
        </row>
        <row r="238">
          <cell r="I238" t="str">
            <v>C238</v>
          </cell>
          <cell r="J238">
            <v>0</v>
          </cell>
        </row>
        <row r="239">
          <cell r="I239" t="str">
            <v>C239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I240" t="str">
            <v>C240</v>
          </cell>
          <cell r="J240">
            <v>0</v>
          </cell>
          <cell r="K240">
            <v>270708.94</v>
          </cell>
          <cell r="L240">
            <v>0</v>
          </cell>
          <cell r="M240">
            <v>999.94</v>
          </cell>
          <cell r="N240">
            <v>999.94</v>
          </cell>
        </row>
        <row r="241">
          <cell r="I241" t="str">
            <v>C241</v>
          </cell>
          <cell r="J241">
            <v>0</v>
          </cell>
          <cell r="K241">
            <v>3777141.48</v>
          </cell>
          <cell r="L241">
            <v>4421480</v>
          </cell>
          <cell r="M241">
            <v>13999.16</v>
          </cell>
          <cell r="N241">
            <v>13999.16</v>
          </cell>
        </row>
        <row r="242">
          <cell r="I242" t="str">
            <v>C242</v>
          </cell>
          <cell r="J242">
            <v>0</v>
          </cell>
          <cell r="K242">
            <v>21212942.399999999</v>
          </cell>
          <cell r="L242">
            <v>25113460</v>
          </cell>
          <cell r="M242">
            <v>71995.680000000008</v>
          </cell>
          <cell r="N242">
            <v>71995.680000000008</v>
          </cell>
        </row>
        <row r="243">
          <cell r="I243" t="str">
            <v>C243</v>
          </cell>
          <cell r="J243">
            <v>0</v>
          </cell>
          <cell r="K243">
            <v>347758.2</v>
          </cell>
          <cell r="L243">
            <v>683300</v>
          </cell>
          <cell r="M243">
            <v>999.9</v>
          </cell>
          <cell r="N243">
            <v>999.9</v>
          </cell>
        </row>
        <row r="244">
          <cell r="I244" t="str">
            <v>C244</v>
          </cell>
          <cell r="J244">
            <v>0</v>
          </cell>
          <cell r="K244">
            <v>25608551.02</v>
          </cell>
          <cell r="L244">
            <v>30218240</v>
          </cell>
          <cell r="M244">
            <v>87994.680000000008</v>
          </cell>
          <cell r="N244">
            <v>87994.680000000008</v>
          </cell>
        </row>
        <row r="245">
          <cell r="I245" t="str">
            <v>C245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I246" t="str">
            <v>C246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I247" t="str">
            <v>C247</v>
          </cell>
          <cell r="J247">
            <v>0</v>
          </cell>
        </row>
        <row r="248">
          <cell r="I248" t="str">
            <v>C248</v>
          </cell>
          <cell r="J248">
            <v>0</v>
          </cell>
        </row>
        <row r="249">
          <cell r="I249" t="str">
            <v>C249</v>
          </cell>
          <cell r="J249">
            <v>0</v>
          </cell>
          <cell r="K249" t="str">
            <v>Coef depr anual</v>
          </cell>
          <cell r="L249" t="str">
            <v>Coef depr anual</v>
          </cell>
          <cell r="M249" t="str">
            <v>Coef depr anual</v>
          </cell>
          <cell r="N249" t="str">
            <v>Coef depr anual</v>
          </cell>
        </row>
        <row r="250">
          <cell r="I250" t="str">
            <v>C250</v>
          </cell>
          <cell r="J250">
            <v>0</v>
          </cell>
          <cell r="K250">
            <v>0.10625</v>
          </cell>
          <cell r="L250">
            <v>0.10625</v>
          </cell>
          <cell r="M250">
            <v>0.10625</v>
          </cell>
          <cell r="N250">
            <v>0.10625</v>
          </cell>
        </row>
        <row r="251">
          <cell r="I251" t="str">
            <v>C251</v>
          </cell>
          <cell r="J251">
            <v>0</v>
          </cell>
          <cell r="K251">
            <v>0.10625</v>
          </cell>
          <cell r="L251">
            <v>0.10625</v>
          </cell>
          <cell r="M251">
            <v>0.10625</v>
          </cell>
          <cell r="N251">
            <v>0.10625</v>
          </cell>
        </row>
        <row r="252">
          <cell r="I252" t="str">
            <v>C252</v>
          </cell>
          <cell r="J252">
            <v>0</v>
          </cell>
          <cell r="K252">
            <v>0.10625000000000001</v>
          </cell>
          <cell r="L252">
            <v>0.10625000000000001</v>
          </cell>
          <cell r="M252">
            <v>0.10625000000000001</v>
          </cell>
          <cell r="N252">
            <v>0.10625000000000001</v>
          </cell>
        </row>
        <row r="253">
          <cell r="I253" t="str">
            <v>C253</v>
          </cell>
          <cell r="J253">
            <v>0</v>
          </cell>
          <cell r="K253">
            <v>0.10625</v>
          </cell>
          <cell r="L253">
            <v>0.10625</v>
          </cell>
          <cell r="M253">
            <v>0.10625</v>
          </cell>
          <cell r="N253">
            <v>0.10625</v>
          </cell>
        </row>
        <row r="254">
          <cell r="I254" t="str">
            <v>C254</v>
          </cell>
          <cell r="J254">
            <v>0</v>
          </cell>
          <cell r="K254">
            <v>0.10625</v>
          </cell>
          <cell r="L254">
            <v>0.10625</v>
          </cell>
          <cell r="M254">
            <v>0.10625</v>
          </cell>
          <cell r="N254">
            <v>0.10625</v>
          </cell>
        </row>
        <row r="255">
          <cell r="I255" t="str">
            <v>C255</v>
          </cell>
          <cell r="J255">
            <v>0</v>
          </cell>
          <cell r="K255">
            <v>0.10625</v>
          </cell>
          <cell r="L255">
            <v>0.10625</v>
          </cell>
          <cell r="M255">
            <v>0.10625</v>
          </cell>
          <cell r="N255">
            <v>0.10625</v>
          </cell>
        </row>
        <row r="256">
          <cell r="I256" t="str">
            <v>C256</v>
          </cell>
          <cell r="J256">
            <v>0</v>
          </cell>
          <cell r="K256">
            <v>0.10624999999999998</v>
          </cell>
          <cell r="L256">
            <v>0.10624999999999998</v>
          </cell>
          <cell r="M256">
            <v>0.10624999999999998</v>
          </cell>
          <cell r="N256">
            <v>0.10624999999999998</v>
          </cell>
        </row>
        <row r="257">
          <cell r="I257" t="str">
            <v>C257</v>
          </cell>
          <cell r="J257">
            <v>0</v>
          </cell>
          <cell r="K257">
            <v>0.10624999999999998</v>
          </cell>
          <cell r="L257">
            <v>0.10624999999999998</v>
          </cell>
          <cell r="M257">
            <v>0.10624999999999998</v>
          </cell>
          <cell r="N257">
            <v>0.10624999999999998</v>
          </cell>
        </row>
        <row r="258">
          <cell r="I258" t="str">
            <v>C258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I259" t="str">
            <v>C259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I260" t="str">
            <v>C260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I261" t="str">
            <v>C261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I262" t="str">
            <v>C262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I263" t="str">
            <v>C263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I264" t="str">
            <v>C264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I265" t="str">
            <v>C265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I266" t="str">
            <v>C266</v>
          </cell>
          <cell r="J266">
            <v>0</v>
          </cell>
          <cell r="K266">
            <v>0.84999999999999987</v>
          </cell>
          <cell r="L266">
            <v>0.84999999999999987</v>
          </cell>
          <cell r="M266">
            <v>0.84999999999999987</v>
          </cell>
          <cell r="N266">
            <v>0.84999999999999987</v>
          </cell>
        </row>
        <row r="267">
          <cell r="I267" t="str">
            <v>C267</v>
          </cell>
          <cell r="J267">
            <v>0</v>
          </cell>
          <cell r="K267">
            <v>0.15000000000000013</v>
          </cell>
          <cell r="L267">
            <v>0.15000000000000013</v>
          </cell>
          <cell r="M267">
            <v>0.15000000000000013</v>
          </cell>
          <cell r="N267">
            <v>0.15000000000000013</v>
          </cell>
        </row>
        <row r="268">
          <cell r="I268" t="str">
            <v>C268</v>
          </cell>
          <cell r="J268">
            <v>0</v>
          </cell>
        </row>
        <row r="269">
          <cell r="I269" t="str">
            <v>C269</v>
          </cell>
          <cell r="J269">
            <v>0</v>
          </cell>
          <cell r="K269" t="str">
            <v>Coef depr anual</v>
          </cell>
          <cell r="L269" t="str">
            <v>Coef depr anual</v>
          </cell>
          <cell r="M269" t="str">
            <v>Coef depr anual</v>
          </cell>
          <cell r="N269" t="str">
            <v>Coef depr anual</v>
          </cell>
        </row>
        <row r="270">
          <cell r="I270" t="str">
            <v>C270</v>
          </cell>
          <cell r="J270">
            <v>0</v>
          </cell>
          <cell r="K270">
            <v>0.10625</v>
          </cell>
          <cell r="L270">
            <v>0.10625</v>
          </cell>
          <cell r="M270">
            <v>0.10625</v>
          </cell>
          <cell r="N270">
            <v>0.10625</v>
          </cell>
        </row>
        <row r="271">
          <cell r="I271" t="str">
            <v>C271</v>
          </cell>
          <cell r="J271">
            <v>0</v>
          </cell>
          <cell r="K271">
            <v>0.10625</v>
          </cell>
          <cell r="L271">
            <v>0.10625</v>
          </cell>
          <cell r="M271">
            <v>0.10625</v>
          </cell>
          <cell r="N271">
            <v>0.10625</v>
          </cell>
        </row>
        <row r="272">
          <cell r="I272" t="str">
            <v>C272</v>
          </cell>
          <cell r="J272">
            <v>0</v>
          </cell>
          <cell r="K272">
            <v>0.10625000000000001</v>
          </cell>
          <cell r="L272">
            <v>0.10625000000000001</v>
          </cell>
          <cell r="M272">
            <v>0.10625000000000001</v>
          </cell>
          <cell r="N272">
            <v>0.10625000000000001</v>
          </cell>
        </row>
        <row r="273">
          <cell r="I273" t="str">
            <v>C273</v>
          </cell>
          <cell r="J273">
            <v>0</v>
          </cell>
          <cell r="K273">
            <v>0.10625</v>
          </cell>
          <cell r="L273">
            <v>0.10625</v>
          </cell>
          <cell r="M273">
            <v>0.10625</v>
          </cell>
          <cell r="N273">
            <v>0.10625</v>
          </cell>
        </row>
        <row r="274">
          <cell r="I274" t="str">
            <v>C274</v>
          </cell>
          <cell r="J274">
            <v>0</v>
          </cell>
          <cell r="K274">
            <v>0.10625</v>
          </cell>
          <cell r="L274">
            <v>0.10625</v>
          </cell>
          <cell r="M274">
            <v>0.10625</v>
          </cell>
          <cell r="N274">
            <v>0.10625</v>
          </cell>
        </row>
        <row r="275">
          <cell r="I275" t="str">
            <v>C275</v>
          </cell>
          <cell r="J275">
            <v>0</v>
          </cell>
          <cell r="K275">
            <v>0.10625</v>
          </cell>
          <cell r="L275">
            <v>0.10625</v>
          </cell>
          <cell r="M275">
            <v>0.10625</v>
          </cell>
          <cell r="N275">
            <v>0.10625</v>
          </cell>
        </row>
        <row r="276">
          <cell r="I276" t="str">
            <v>C276</v>
          </cell>
          <cell r="J276">
            <v>0</v>
          </cell>
          <cell r="K276">
            <v>0.10624999999999998</v>
          </cell>
          <cell r="L276">
            <v>0.10624999999999998</v>
          </cell>
          <cell r="M276">
            <v>0.10624999999999998</v>
          </cell>
          <cell r="N276">
            <v>0.10624999999999998</v>
          </cell>
        </row>
        <row r="277">
          <cell r="I277" t="str">
            <v>C277</v>
          </cell>
          <cell r="J277">
            <v>0</v>
          </cell>
          <cell r="K277">
            <v>0.10624999999999998</v>
          </cell>
          <cell r="L277">
            <v>0.10624999999999998</v>
          </cell>
          <cell r="M277">
            <v>0.10624999999999998</v>
          </cell>
          <cell r="N277">
            <v>0.10624999999999998</v>
          </cell>
        </row>
        <row r="278">
          <cell r="I278" t="str">
            <v>C278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I279" t="str">
            <v>C279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I280" t="str">
            <v>C280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I281" t="str">
            <v>C281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I282" t="str">
            <v>C282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I283" t="str">
            <v>C283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I284" t="str">
            <v>C284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I285" t="str">
            <v>C285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I286" t="str">
            <v>C286</v>
          </cell>
          <cell r="J286">
            <v>0</v>
          </cell>
          <cell r="K286">
            <v>0.84999999999999987</v>
          </cell>
          <cell r="L286">
            <v>0.84999999999999987</v>
          </cell>
          <cell r="M286">
            <v>0.84999999999999987</v>
          </cell>
          <cell r="N286">
            <v>0.84999999999999987</v>
          </cell>
        </row>
        <row r="287">
          <cell r="I287" t="str">
            <v>C287</v>
          </cell>
          <cell r="J287">
            <v>0</v>
          </cell>
          <cell r="K287">
            <v>0.15000000000000013</v>
          </cell>
          <cell r="L287">
            <v>0.15000000000000013</v>
          </cell>
          <cell r="M287">
            <v>0.15000000000000013</v>
          </cell>
          <cell r="N287">
            <v>0.15000000000000013</v>
          </cell>
        </row>
        <row r="288">
          <cell r="I288" t="str">
            <v>C288</v>
          </cell>
          <cell r="J288">
            <v>0</v>
          </cell>
        </row>
        <row r="289">
          <cell r="I289" t="str">
            <v>C289</v>
          </cell>
          <cell r="J289">
            <v>0</v>
          </cell>
          <cell r="K289" t="str">
            <v>Coef depr anual</v>
          </cell>
          <cell r="L289" t="str">
            <v>Coef depr anual</v>
          </cell>
          <cell r="M289" t="str">
            <v>Coef depr anual</v>
          </cell>
          <cell r="N289" t="str">
            <v>Coef depr anual</v>
          </cell>
        </row>
        <row r="290">
          <cell r="I290" t="str">
            <v>C290</v>
          </cell>
          <cell r="J290">
            <v>0</v>
          </cell>
          <cell r="K290">
            <v>0.09</v>
          </cell>
          <cell r="L290">
            <v>0.09</v>
          </cell>
          <cell r="M290">
            <v>0.09</v>
          </cell>
          <cell r="N290">
            <v>0.09</v>
          </cell>
        </row>
        <row r="291">
          <cell r="I291" t="str">
            <v>C291</v>
          </cell>
          <cell r="J291">
            <v>0</v>
          </cell>
          <cell r="K291">
            <v>9.0000000000000011E-2</v>
          </cell>
          <cell r="L291">
            <v>9.0000000000000011E-2</v>
          </cell>
          <cell r="M291">
            <v>9.0000000000000011E-2</v>
          </cell>
          <cell r="N291">
            <v>9.0000000000000011E-2</v>
          </cell>
        </row>
        <row r="292">
          <cell r="I292" t="str">
            <v>C292</v>
          </cell>
          <cell r="J292">
            <v>0</v>
          </cell>
          <cell r="K292">
            <v>9.0000000000000011E-2</v>
          </cell>
          <cell r="L292">
            <v>9.0000000000000011E-2</v>
          </cell>
          <cell r="M292">
            <v>9.0000000000000011E-2</v>
          </cell>
          <cell r="N292">
            <v>9.0000000000000011E-2</v>
          </cell>
        </row>
        <row r="293">
          <cell r="I293" t="str">
            <v>C293</v>
          </cell>
          <cell r="J293">
            <v>0</v>
          </cell>
          <cell r="K293">
            <v>9.0000000000000011E-2</v>
          </cell>
          <cell r="L293">
            <v>9.0000000000000011E-2</v>
          </cell>
          <cell r="M293">
            <v>9.0000000000000011E-2</v>
          </cell>
          <cell r="N293">
            <v>9.0000000000000011E-2</v>
          </cell>
        </row>
        <row r="294">
          <cell r="I294" t="str">
            <v>C294</v>
          </cell>
          <cell r="J294">
            <v>0</v>
          </cell>
          <cell r="K294">
            <v>9.0000000000000024E-2</v>
          </cell>
          <cell r="L294">
            <v>9.0000000000000024E-2</v>
          </cell>
          <cell r="M294">
            <v>9.0000000000000024E-2</v>
          </cell>
          <cell r="N294">
            <v>9.0000000000000024E-2</v>
          </cell>
        </row>
        <row r="295">
          <cell r="I295" t="str">
            <v>C295</v>
          </cell>
          <cell r="J295">
            <v>0</v>
          </cell>
          <cell r="K295">
            <v>9.0000000000000024E-2</v>
          </cell>
          <cell r="L295">
            <v>9.0000000000000024E-2</v>
          </cell>
          <cell r="M295">
            <v>9.0000000000000024E-2</v>
          </cell>
          <cell r="N295">
            <v>9.0000000000000024E-2</v>
          </cell>
        </row>
        <row r="296">
          <cell r="I296" t="str">
            <v>C296</v>
          </cell>
          <cell r="J296">
            <v>0</v>
          </cell>
          <cell r="K296">
            <v>9.0000000000000024E-2</v>
          </cell>
          <cell r="L296">
            <v>9.0000000000000024E-2</v>
          </cell>
          <cell r="M296">
            <v>9.0000000000000024E-2</v>
          </cell>
          <cell r="N296">
            <v>9.0000000000000024E-2</v>
          </cell>
        </row>
        <row r="297">
          <cell r="I297" t="str">
            <v>C297</v>
          </cell>
          <cell r="J297">
            <v>0</v>
          </cell>
          <cell r="K297">
            <v>9.0000000000000024E-2</v>
          </cell>
          <cell r="L297">
            <v>9.0000000000000024E-2</v>
          </cell>
          <cell r="M297">
            <v>9.0000000000000024E-2</v>
          </cell>
          <cell r="N297">
            <v>9.0000000000000024E-2</v>
          </cell>
        </row>
        <row r="298">
          <cell r="I298" t="str">
            <v>C298</v>
          </cell>
          <cell r="J298">
            <v>0</v>
          </cell>
          <cell r="K298">
            <v>9.0000000000000024E-2</v>
          </cell>
          <cell r="L298">
            <v>9.0000000000000024E-2</v>
          </cell>
          <cell r="M298">
            <v>9.0000000000000024E-2</v>
          </cell>
          <cell r="N298">
            <v>9.0000000000000024E-2</v>
          </cell>
        </row>
        <row r="299">
          <cell r="I299" t="str">
            <v>C299</v>
          </cell>
          <cell r="J299">
            <v>0</v>
          </cell>
          <cell r="K299">
            <v>9.0000000000000024E-2</v>
          </cell>
          <cell r="L299">
            <v>9.0000000000000024E-2</v>
          </cell>
          <cell r="M299">
            <v>9.0000000000000024E-2</v>
          </cell>
          <cell r="N299">
            <v>9.0000000000000024E-2</v>
          </cell>
        </row>
        <row r="300">
          <cell r="I300" t="str">
            <v>C300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I301" t="str">
            <v>C301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I302" t="str">
            <v>C302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I303" t="str">
            <v>C303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I304" t="str">
            <v>C304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I305" t="str">
            <v>C305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I306" t="str">
            <v>C306</v>
          </cell>
          <cell r="J306">
            <v>0</v>
          </cell>
          <cell r="K306">
            <v>0.90000000000000036</v>
          </cell>
          <cell r="L306">
            <v>0.90000000000000036</v>
          </cell>
          <cell r="M306">
            <v>0.90000000000000036</v>
          </cell>
          <cell r="N306">
            <v>0.90000000000000036</v>
          </cell>
        </row>
        <row r="307">
          <cell r="I307" t="str">
            <v>C307</v>
          </cell>
          <cell r="J307">
            <v>0</v>
          </cell>
          <cell r="K307">
            <v>9.9999999999999645E-2</v>
          </cell>
          <cell r="L307">
            <v>9.9999999999999645E-2</v>
          </cell>
          <cell r="M307">
            <v>9.9999999999999645E-2</v>
          </cell>
          <cell r="N307">
            <v>9.9999999999999645E-2</v>
          </cell>
        </row>
        <row r="308">
          <cell r="I308" t="str">
            <v>C308</v>
          </cell>
          <cell r="J308">
            <v>0</v>
          </cell>
        </row>
        <row r="309">
          <cell r="I309" t="str">
            <v>C309</v>
          </cell>
          <cell r="J309">
            <v>0</v>
          </cell>
          <cell r="K309" t="str">
            <v>Fat depr anual</v>
          </cell>
          <cell r="L309" t="str">
            <v>Fat depr anual</v>
          </cell>
          <cell r="M309" t="str">
            <v>Fat depr anual</v>
          </cell>
          <cell r="N309" t="str">
            <v>Fat depr anual</v>
          </cell>
        </row>
        <row r="310">
          <cell r="I310" t="str">
            <v>C310</v>
          </cell>
          <cell r="J310">
            <v>0</v>
          </cell>
          <cell r="K310">
            <v>0.09</v>
          </cell>
          <cell r="L310">
            <v>0.09</v>
          </cell>
          <cell r="M310">
            <v>0.09</v>
          </cell>
          <cell r="N310">
            <v>0.09</v>
          </cell>
        </row>
        <row r="311">
          <cell r="I311" t="str">
            <v>C311</v>
          </cell>
          <cell r="J311">
            <v>0</v>
          </cell>
          <cell r="K311">
            <v>9.0000000000000011E-2</v>
          </cell>
          <cell r="L311">
            <v>9.0000000000000011E-2</v>
          </cell>
          <cell r="M311">
            <v>9.0000000000000011E-2</v>
          </cell>
          <cell r="N311">
            <v>9.0000000000000011E-2</v>
          </cell>
        </row>
        <row r="312">
          <cell r="I312" t="str">
            <v>C312</v>
          </cell>
          <cell r="J312">
            <v>0</v>
          </cell>
          <cell r="K312">
            <v>9.0000000000000011E-2</v>
          </cell>
          <cell r="L312">
            <v>9.0000000000000011E-2</v>
          </cell>
          <cell r="M312">
            <v>9.0000000000000011E-2</v>
          </cell>
          <cell r="N312">
            <v>9.0000000000000011E-2</v>
          </cell>
        </row>
        <row r="313">
          <cell r="I313" t="str">
            <v>C313</v>
          </cell>
          <cell r="J313">
            <v>0</v>
          </cell>
          <cell r="K313">
            <v>9.0000000000000011E-2</v>
          </cell>
          <cell r="L313">
            <v>9.0000000000000011E-2</v>
          </cell>
          <cell r="M313">
            <v>9.0000000000000011E-2</v>
          </cell>
          <cell r="N313">
            <v>9.0000000000000011E-2</v>
          </cell>
        </row>
        <row r="314">
          <cell r="I314" t="str">
            <v>C314</v>
          </cell>
          <cell r="J314">
            <v>0</v>
          </cell>
          <cell r="K314">
            <v>9.0000000000000024E-2</v>
          </cell>
          <cell r="L314">
            <v>9.0000000000000024E-2</v>
          </cell>
          <cell r="M314">
            <v>9.0000000000000024E-2</v>
          </cell>
          <cell r="N314">
            <v>9.0000000000000024E-2</v>
          </cell>
        </row>
        <row r="315">
          <cell r="I315" t="str">
            <v>C315</v>
          </cell>
          <cell r="J315">
            <v>0</v>
          </cell>
          <cell r="K315">
            <v>9.0000000000000024E-2</v>
          </cell>
          <cell r="L315">
            <v>9.0000000000000024E-2</v>
          </cell>
          <cell r="M315">
            <v>9.0000000000000024E-2</v>
          </cell>
          <cell r="N315">
            <v>9.0000000000000024E-2</v>
          </cell>
        </row>
        <row r="316">
          <cell r="I316" t="str">
            <v>C316</v>
          </cell>
          <cell r="J316">
            <v>0</v>
          </cell>
          <cell r="K316">
            <v>9.0000000000000024E-2</v>
          </cell>
          <cell r="L316">
            <v>9.0000000000000024E-2</v>
          </cell>
          <cell r="M316">
            <v>9.0000000000000024E-2</v>
          </cell>
          <cell r="N316">
            <v>9.0000000000000024E-2</v>
          </cell>
        </row>
        <row r="317">
          <cell r="I317" t="str">
            <v>C317</v>
          </cell>
          <cell r="J317">
            <v>0</v>
          </cell>
          <cell r="K317">
            <v>9.0000000000000024E-2</v>
          </cell>
          <cell r="L317">
            <v>9.0000000000000024E-2</v>
          </cell>
          <cell r="M317">
            <v>9.0000000000000024E-2</v>
          </cell>
          <cell r="N317">
            <v>9.0000000000000024E-2</v>
          </cell>
        </row>
        <row r="318">
          <cell r="I318" t="str">
            <v>C318</v>
          </cell>
          <cell r="J318">
            <v>0</v>
          </cell>
          <cell r="K318">
            <v>9.0000000000000024E-2</v>
          </cell>
          <cell r="L318">
            <v>9.0000000000000024E-2</v>
          </cell>
          <cell r="M318">
            <v>9.0000000000000024E-2</v>
          </cell>
          <cell r="N318">
            <v>9.0000000000000024E-2</v>
          </cell>
        </row>
        <row r="319">
          <cell r="I319" t="str">
            <v>C319</v>
          </cell>
          <cell r="J319">
            <v>0</v>
          </cell>
          <cell r="K319">
            <v>9.0000000000000024E-2</v>
          </cell>
          <cell r="L319">
            <v>9.0000000000000024E-2</v>
          </cell>
          <cell r="M319">
            <v>9.0000000000000024E-2</v>
          </cell>
          <cell r="N319">
            <v>9.0000000000000024E-2</v>
          </cell>
        </row>
        <row r="320">
          <cell r="I320" t="str">
            <v>C320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I321" t="str">
            <v>C321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I322" t="str">
            <v>C322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I323" t="str">
            <v>C323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I324" t="str">
            <v>C324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I325" t="str">
            <v>C325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I326" t="str">
            <v>C326</v>
          </cell>
          <cell r="J326">
            <v>0</v>
          </cell>
          <cell r="K326">
            <v>0.90000000000000036</v>
          </cell>
          <cell r="L326">
            <v>0.90000000000000036</v>
          </cell>
          <cell r="M326">
            <v>0.90000000000000036</v>
          </cell>
          <cell r="N326">
            <v>0.90000000000000036</v>
          </cell>
        </row>
        <row r="327">
          <cell r="I327" t="str">
            <v>C327</v>
          </cell>
          <cell r="J327">
            <v>0</v>
          </cell>
          <cell r="K327">
            <v>9.9999999999999645E-2</v>
          </cell>
          <cell r="L327">
            <v>9.9999999999999645E-2</v>
          </cell>
          <cell r="M327">
            <v>9.9999999999999645E-2</v>
          </cell>
          <cell r="N327">
            <v>9.9999999999999645E-2</v>
          </cell>
        </row>
        <row r="328">
          <cell r="I328" t="str">
            <v>C328</v>
          </cell>
          <cell r="J328">
            <v>0</v>
          </cell>
        </row>
        <row r="329">
          <cell r="I329" t="str">
            <v>C329</v>
          </cell>
          <cell r="J329">
            <v>0</v>
          </cell>
        </row>
        <row r="330">
          <cell r="I330" t="str">
            <v>C330</v>
          </cell>
          <cell r="J330">
            <v>0</v>
          </cell>
        </row>
        <row r="331">
          <cell r="I331" t="str">
            <v>C331</v>
          </cell>
          <cell r="J331">
            <v>0</v>
          </cell>
        </row>
        <row r="332">
          <cell r="I332" t="str">
            <v>C332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I333" t="str">
            <v>C333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I334" t="str">
            <v>C334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I335" t="str">
            <v>C335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I336" t="str">
            <v>C336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I337" t="str">
            <v>C337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I338" t="str">
            <v>C338</v>
          </cell>
          <cell r="J338">
            <v>0</v>
          </cell>
          <cell r="K338">
            <v>28762.82</v>
          </cell>
          <cell r="L338">
            <v>0</v>
          </cell>
          <cell r="M338">
            <v>106.24</v>
          </cell>
          <cell r="N338">
            <v>106.24</v>
          </cell>
        </row>
        <row r="339">
          <cell r="I339" t="str">
            <v>C339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I340" t="str">
            <v>C340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I341" t="str">
            <v>C341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I342" t="str">
            <v>C342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I343" t="str">
            <v>C343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C344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C345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C346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C347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C348</v>
          </cell>
          <cell r="J348">
            <v>0</v>
          </cell>
          <cell r="K348">
            <v>28762.82</v>
          </cell>
          <cell r="L348">
            <v>0</v>
          </cell>
          <cell r="M348">
            <v>106.24</v>
          </cell>
          <cell r="N348">
            <v>106.24</v>
          </cell>
        </row>
        <row r="349">
          <cell r="I349" t="str">
            <v>C349</v>
          </cell>
          <cell r="J349">
            <v>0</v>
          </cell>
        </row>
        <row r="350">
          <cell r="I350" t="str">
            <v>C350</v>
          </cell>
          <cell r="J350">
            <v>0</v>
          </cell>
        </row>
        <row r="351">
          <cell r="I351" t="str">
            <v>C351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C352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C353</v>
          </cell>
          <cell r="J353">
            <v>0</v>
          </cell>
          <cell r="K353">
            <v>57331.61</v>
          </cell>
          <cell r="L353">
            <v>0</v>
          </cell>
          <cell r="M353">
            <v>212.49</v>
          </cell>
          <cell r="N353">
            <v>212.49</v>
          </cell>
        </row>
        <row r="354">
          <cell r="I354" t="str">
            <v>C354</v>
          </cell>
          <cell r="J354">
            <v>0</v>
          </cell>
          <cell r="K354">
            <v>85997.42</v>
          </cell>
          <cell r="L354">
            <v>0</v>
          </cell>
          <cell r="M354">
            <v>318.73</v>
          </cell>
          <cell r="N354">
            <v>318.73</v>
          </cell>
        </row>
        <row r="355">
          <cell r="I355" t="str">
            <v>C355</v>
          </cell>
          <cell r="J355">
            <v>0</v>
          </cell>
          <cell r="K355">
            <v>85997.42</v>
          </cell>
          <cell r="L355">
            <v>0</v>
          </cell>
          <cell r="M355">
            <v>318.73</v>
          </cell>
          <cell r="N355">
            <v>318.73</v>
          </cell>
        </row>
        <row r="356">
          <cell r="I356" t="str">
            <v>C356</v>
          </cell>
          <cell r="J356">
            <v>0</v>
          </cell>
          <cell r="K356">
            <v>85997.42</v>
          </cell>
          <cell r="L356">
            <v>469782.25</v>
          </cell>
          <cell r="M356">
            <v>318.73</v>
          </cell>
          <cell r="N356">
            <v>318.73</v>
          </cell>
        </row>
        <row r="357">
          <cell r="I357" t="str">
            <v>C357</v>
          </cell>
          <cell r="J357">
            <v>0</v>
          </cell>
          <cell r="K357">
            <v>85997.42</v>
          </cell>
          <cell r="L357">
            <v>0</v>
          </cell>
          <cell r="M357">
            <v>318.73</v>
          </cell>
          <cell r="N357">
            <v>318.73</v>
          </cell>
        </row>
        <row r="358">
          <cell r="I358" t="str">
            <v>C358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C359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C360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C361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C362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I363" t="str">
            <v>C363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I364" t="str">
            <v>C364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I365" t="str">
            <v>C365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I366" t="str">
            <v>C366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C367</v>
          </cell>
          <cell r="J367">
            <v>0</v>
          </cell>
          <cell r="K367">
            <v>401321.29</v>
          </cell>
          <cell r="L367">
            <v>469782.25</v>
          </cell>
          <cell r="M367">
            <v>1487.41</v>
          </cell>
          <cell r="N367">
            <v>1487.41</v>
          </cell>
        </row>
        <row r="368">
          <cell r="I368" t="str">
            <v>C368</v>
          </cell>
          <cell r="J368">
            <v>0</v>
          </cell>
        </row>
        <row r="369">
          <cell r="I369" t="str">
            <v>C369</v>
          </cell>
          <cell r="J369">
            <v>0</v>
          </cell>
        </row>
        <row r="370">
          <cell r="I370" t="str">
            <v>C370</v>
          </cell>
          <cell r="J370">
            <v>0</v>
          </cell>
          <cell r="K370">
            <v>0</v>
          </cell>
          <cell r="L370">
            <v>495388.8</v>
          </cell>
          <cell r="M370">
            <v>0</v>
          </cell>
          <cell r="N370">
            <v>0</v>
          </cell>
        </row>
        <row r="371">
          <cell r="I371" t="str">
            <v>C371</v>
          </cell>
          <cell r="J371">
            <v>0</v>
          </cell>
          <cell r="K371">
            <v>0</v>
          </cell>
          <cell r="L371">
            <v>495388.8</v>
          </cell>
          <cell r="M371">
            <v>0</v>
          </cell>
          <cell r="N371">
            <v>0</v>
          </cell>
        </row>
        <row r="372">
          <cell r="I372" t="str">
            <v>C372</v>
          </cell>
          <cell r="J372">
            <v>0</v>
          </cell>
          <cell r="K372">
            <v>318194.14</v>
          </cell>
          <cell r="L372">
            <v>0</v>
          </cell>
          <cell r="M372">
            <v>1079.94</v>
          </cell>
          <cell r="N372">
            <v>1079.94</v>
          </cell>
        </row>
        <row r="373">
          <cell r="I373" t="str">
            <v>C373</v>
          </cell>
          <cell r="J373">
            <v>0</v>
          </cell>
          <cell r="K373">
            <v>318194.14</v>
          </cell>
          <cell r="L373">
            <v>619236</v>
          </cell>
          <cell r="M373">
            <v>1079.94</v>
          </cell>
          <cell r="N373">
            <v>1079.94</v>
          </cell>
        </row>
        <row r="374">
          <cell r="I374" t="str">
            <v>C374</v>
          </cell>
          <cell r="J374">
            <v>0</v>
          </cell>
          <cell r="K374">
            <v>318194.14</v>
          </cell>
          <cell r="L374">
            <v>30961.8</v>
          </cell>
          <cell r="M374">
            <v>1079.94</v>
          </cell>
          <cell r="N374">
            <v>1079.94</v>
          </cell>
        </row>
        <row r="375">
          <cell r="I375" t="str">
            <v>C375</v>
          </cell>
          <cell r="J375">
            <v>0</v>
          </cell>
          <cell r="K375">
            <v>318194.14</v>
          </cell>
          <cell r="L375">
            <v>61923.6</v>
          </cell>
          <cell r="M375">
            <v>1079.94</v>
          </cell>
          <cell r="N375">
            <v>1079.94</v>
          </cell>
        </row>
        <row r="376">
          <cell r="I376" t="str">
            <v>C376</v>
          </cell>
          <cell r="J376">
            <v>0</v>
          </cell>
          <cell r="K376">
            <v>318194.14</v>
          </cell>
          <cell r="L376">
            <v>30961.8</v>
          </cell>
          <cell r="M376">
            <v>1079.94</v>
          </cell>
          <cell r="N376">
            <v>1079.94</v>
          </cell>
        </row>
        <row r="377">
          <cell r="I377" t="str">
            <v>C377</v>
          </cell>
          <cell r="J377">
            <v>0</v>
          </cell>
          <cell r="K377">
            <v>318194.14</v>
          </cell>
          <cell r="L377">
            <v>0</v>
          </cell>
          <cell r="M377">
            <v>1079.94</v>
          </cell>
          <cell r="N377">
            <v>1079.94</v>
          </cell>
        </row>
        <row r="378">
          <cell r="I378" t="str">
            <v>C378</v>
          </cell>
          <cell r="J378">
            <v>0</v>
          </cell>
          <cell r="K378">
            <v>0</v>
          </cell>
          <cell r="L378">
            <v>433465.2</v>
          </cell>
          <cell r="M378">
            <v>0</v>
          </cell>
          <cell r="N378">
            <v>0</v>
          </cell>
        </row>
        <row r="379">
          <cell r="I379" t="str">
            <v>C379</v>
          </cell>
          <cell r="J379">
            <v>0</v>
          </cell>
          <cell r="K379">
            <v>0</v>
          </cell>
          <cell r="L379">
            <v>92885.4</v>
          </cell>
          <cell r="M379">
            <v>0</v>
          </cell>
          <cell r="N379">
            <v>0</v>
          </cell>
        </row>
        <row r="380">
          <cell r="I380" t="str">
            <v>C380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C381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C382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C383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C384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C385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I386" t="str">
            <v>C386</v>
          </cell>
          <cell r="J386">
            <v>0</v>
          </cell>
          <cell r="K386">
            <v>1909164.8400000003</v>
          </cell>
          <cell r="L386">
            <v>2260211.4000000004</v>
          </cell>
          <cell r="M386">
            <v>6479.6400000000012</v>
          </cell>
          <cell r="N386">
            <v>6479.6400000000012</v>
          </cell>
        </row>
        <row r="387">
          <cell r="I387" t="str">
            <v>C387</v>
          </cell>
          <cell r="J387">
            <v>0</v>
          </cell>
        </row>
        <row r="388">
          <cell r="I388" t="str">
            <v>C388</v>
          </cell>
          <cell r="J388">
            <v>0</v>
          </cell>
        </row>
        <row r="389">
          <cell r="I389" t="str">
            <v>C389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C390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C391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C392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C393</v>
          </cell>
          <cell r="J393">
            <v>0</v>
          </cell>
          <cell r="K393">
            <v>31298.240000000002</v>
          </cell>
          <cell r="L393">
            <v>0</v>
          </cell>
          <cell r="M393">
            <v>89.99</v>
          </cell>
          <cell r="N393">
            <v>89.99</v>
          </cell>
        </row>
        <row r="394">
          <cell r="I394" t="str">
            <v>C394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C395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C396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C397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C398</v>
          </cell>
          <cell r="J398">
            <v>0</v>
          </cell>
          <cell r="K398">
            <v>0</v>
          </cell>
          <cell r="L398">
            <v>61497</v>
          </cell>
          <cell r="M398">
            <v>0</v>
          </cell>
          <cell r="N398">
            <v>0</v>
          </cell>
        </row>
        <row r="399">
          <cell r="I399" t="str">
            <v>C399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C400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C401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C402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C403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C404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C405</v>
          </cell>
          <cell r="J405">
            <v>0</v>
          </cell>
          <cell r="K405">
            <v>31298.240000000002</v>
          </cell>
          <cell r="L405">
            <v>61497</v>
          </cell>
          <cell r="M405">
            <v>89.99</v>
          </cell>
          <cell r="N405">
            <v>89.99</v>
          </cell>
        </row>
        <row r="406">
          <cell r="I406" t="str">
            <v>C406</v>
          </cell>
          <cell r="J406">
            <v>0</v>
          </cell>
        </row>
        <row r="407">
          <cell r="I407" t="str">
            <v>C407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I408" t="str">
            <v>C408</v>
          </cell>
          <cell r="J408">
            <v>0</v>
          </cell>
          <cell r="K408">
            <v>28762.82</v>
          </cell>
          <cell r="L408">
            <v>0</v>
          </cell>
          <cell r="M408">
            <v>106.24</v>
          </cell>
          <cell r="N408">
            <v>106.24</v>
          </cell>
        </row>
        <row r="409">
          <cell r="I409" t="str">
            <v>C409</v>
          </cell>
          <cell r="J409">
            <v>0</v>
          </cell>
          <cell r="K409">
            <v>401321.29</v>
          </cell>
          <cell r="L409">
            <v>469782.25</v>
          </cell>
          <cell r="M409">
            <v>1487.41</v>
          </cell>
          <cell r="N409">
            <v>1487.41</v>
          </cell>
        </row>
        <row r="410">
          <cell r="I410" t="str">
            <v>C410</v>
          </cell>
          <cell r="J410">
            <v>0</v>
          </cell>
          <cell r="K410">
            <v>1909164.8400000003</v>
          </cell>
          <cell r="L410">
            <v>2260211.4000000004</v>
          </cell>
          <cell r="M410">
            <v>6479.6400000000012</v>
          </cell>
          <cell r="N410">
            <v>6479.6400000000012</v>
          </cell>
        </row>
        <row r="411">
          <cell r="I411" t="str">
            <v>C411</v>
          </cell>
          <cell r="J411">
            <v>0</v>
          </cell>
          <cell r="K411">
            <v>31298.240000000002</v>
          </cell>
          <cell r="L411">
            <v>61497</v>
          </cell>
          <cell r="M411">
            <v>89.99</v>
          </cell>
          <cell r="N411">
            <v>89.99</v>
          </cell>
        </row>
        <row r="412">
          <cell r="I412" t="str">
            <v>C412</v>
          </cell>
          <cell r="J412">
            <v>0</v>
          </cell>
          <cell r="K412">
            <v>2370547.1900000004</v>
          </cell>
          <cell r="L412">
            <v>2791490.6500000004</v>
          </cell>
          <cell r="M412">
            <v>8163.2800000000007</v>
          </cell>
          <cell r="N412">
            <v>8163.2800000000007</v>
          </cell>
        </row>
        <row r="413">
          <cell r="I413" t="str">
            <v>C413</v>
          </cell>
          <cell r="J413">
            <v>0</v>
          </cell>
        </row>
        <row r="414">
          <cell r="I414" t="str">
            <v>C414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I415" t="str">
            <v>C415</v>
          </cell>
          <cell r="J415">
            <v>0</v>
          </cell>
          <cell r="K415">
            <v>2396.9</v>
          </cell>
          <cell r="L415">
            <v>0</v>
          </cell>
          <cell r="M415">
            <v>8.85</v>
          </cell>
          <cell r="N415">
            <v>8.85</v>
          </cell>
        </row>
        <row r="416">
          <cell r="I416" t="str">
            <v>C416</v>
          </cell>
          <cell r="J416">
            <v>0</v>
          </cell>
          <cell r="K416">
            <v>33443.440000000002</v>
          </cell>
          <cell r="L416">
            <v>39148.519999999997</v>
          </cell>
          <cell r="M416">
            <v>123.95</v>
          </cell>
          <cell r="N416">
            <v>123.95</v>
          </cell>
        </row>
        <row r="417">
          <cell r="I417" t="str">
            <v>C417</v>
          </cell>
          <cell r="J417">
            <v>0</v>
          </cell>
          <cell r="K417">
            <v>159097.07</v>
          </cell>
          <cell r="L417">
            <v>188350.95</v>
          </cell>
          <cell r="M417">
            <v>539.97</v>
          </cell>
          <cell r="N417">
            <v>539.97</v>
          </cell>
        </row>
        <row r="418">
          <cell r="I418" t="str">
            <v>C418</v>
          </cell>
          <cell r="J418">
            <v>0</v>
          </cell>
          <cell r="K418">
            <v>2608.19</v>
          </cell>
          <cell r="L418">
            <v>5124.75</v>
          </cell>
          <cell r="M418">
            <v>7.5</v>
          </cell>
          <cell r="N418">
            <v>7.5</v>
          </cell>
        </row>
        <row r="419">
          <cell r="I419" t="str">
            <v>C419</v>
          </cell>
          <cell r="J419">
            <v>0</v>
          </cell>
          <cell r="K419">
            <v>197545.60000000001</v>
          </cell>
          <cell r="L419">
            <v>232624.22</v>
          </cell>
          <cell r="M419">
            <v>680.27</v>
          </cell>
          <cell r="N419">
            <v>680.27</v>
          </cell>
        </row>
        <row r="420">
          <cell r="I420" t="str">
            <v>C420</v>
          </cell>
          <cell r="J420">
            <v>0</v>
          </cell>
        </row>
        <row r="421">
          <cell r="I421" t="str">
            <v>C421</v>
          </cell>
          <cell r="J421">
            <v>0</v>
          </cell>
        </row>
        <row r="422">
          <cell r="I422" t="str">
            <v>C422</v>
          </cell>
          <cell r="J422">
            <v>0</v>
          </cell>
        </row>
        <row r="423">
          <cell r="I423" t="str">
            <v>C423</v>
          </cell>
          <cell r="J423">
            <v>0</v>
          </cell>
          <cell r="K423" t="str">
            <v>Fat. Rem. Anual</v>
          </cell>
          <cell r="L423" t="str">
            <v>Fat. Rem. Anual</v>
          </cell>
          <cell r="M423" t="str">
            <v>Fat. Rem. Anual</v>
          </cell>
          <cell r="N423" t="str">
            <v>Fat. Rem. Anual</v>
          </cell>
        </row>
        <row r="424">
          <cell r="I424" t="str">
            <v>C424</v>
          </cell>
          <cell r="J424">
            <v>0</v>
          </cell>
          <cell r="K424">
            <v>0.12</v>
          </cell>
          <cell r="L424">
            <v>0.12</v>
          </cell>
          <cell r="M424">
            <v>0.12</v>
          </cell>
          <cell r="N424">
            <v>0.12</v>
          </cell>
        </row>
        <row r="425">
          <cell r="I425" t="str">
            <v>C425</v>
          </cell>
          <cell r="J425">
            <v>0</v>
          </cell>
          <cell r="K425">
            <v>0.10725</v>
          </cell>
          <cell r="L425">
            <v>0.10725</v>
          </cell>
          <cell r="M425">
            <v>0.10725</v>
          </cell>
          <cell r="N425">
            <v>0.10725</v>
          </cell>
        </row>
        <row r="426">
          <cell r="I426" t="str">
            <v>C426</v>
          </cell>
          <cell r="J426">
            <v>0</v>
          </cell>
          <cell r="K426">
            <v>9.4500000000000001E-2</v>
          </cell>
          <cell r="L426">
            <v>9.4500000000000001E-2</v>
          </cell>
          <cell r="M426">
            <v>9.4500000000000001E-2</v>
          </cell>
          <cell r="N426">
            <v>9.4500000000000001E-2</v>
          </cell>
        </row>
        <row r="427">
          <cell r="I427" t="str">
            <v>C427</v>
          </cell>
          <cell r="J427">
            <v>0</v>
          </cell>
          <cell r="K427">
            <v>8.1750000000000003E-2</v>
          </cell>
          <cell r="L427">
            <v>8.1750000000000003E-2</v>
          </cell>
          <cell r="M427">
            <v>8.1750000000000003E-2</v>
          </cell>
          <cell r="N427">
            <v>8.1750000000000003E-2</v>
          </cell>
        </row>
        <row r="428">
          <cell r="I428" t="str">
            <v>C428</v>
          </cell>
          <cell r="J428">
            <v>0</v>
          </cell>
          <cell r="K428">
            <v>6.9000000000000006E-2</v>
          </cell>
          <cell r="L428">
            <v>6.9000000000000006E-2</v>
          </cell>
          <cell r="M428">
            <v>6.9000000000000006E-2</v>
          </cell>
          <cell r="N428">
            <v>6.9000000000000006E-2</v>
          </cell>
        </row>
        <row r="429">
          <cell r="I429" t="str">
            <v>C429</v>
          </cell>
          <cell r="J429">
            <v>0</v>
          </cell>
          <cell r="K429">
            <v>5.6250000000000001E-2</v>
          </cell>
          <cell r="L429">
            <v>5.6250000000000001E-2</v>
          </cell>
          <cell r="M429">
            <v>5.6250000000000001E-2</v>
          </cell>
          <cell r="N429">
            <v>5.6250000000000001E-2</v>
          </cell>
        </row>
        <row r="430">
          <cell r="I430" t="str">
            <v>C430</v>
          </cell>
          <cell r="J430">
            <v>0</v>
          </cell>
          <cell r="K430">
            <v>4.3499999999999997E-2</v>
          </cell>
          <cell r="L430">
            <v>4.3499999999999997E-2</v>
          </cell>
          <cell r="M430">
            <v>4.3499999999999997E-2</v>
          </cell>
          <cell r="N430">
            <v>4.3499999999999997E-2</v>
          </cell>
        </row>
        <row r="431">
          <cell r="I431" t="str">
            <v>C431</v>
          </cell>
          <cell r="J431">
            <v>0</v>
          </cell>
          <cell r="K431">
            <v>3.075E-2</v>
          </cell>
          <cell r="L431">
            <v>3.075E-2</v>
          </cell>
          <cell r="M431">
            <v>3.075E-2</v>
          </cell>
          <cell r="N431">
            <v>3.075E-2</v>
          </cell>
        </row>
        <row r="432">
          <cell r="I432" t="str">
            <v>C432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I433" t="str">
            <v>C433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I434" t="str">
            <v>C434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I435" t="str">
            <v>C435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I436" t="str">
            <v>C436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I437" t="str">
            <v>C437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I438" t="str">
            <v>C438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I439" t="str">
            <v>C439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I440" t="str">
            <v>C440</v>
          </cell>
          <cell r="J440">
            <v>0</v>
          </cell>
        </row>
        <row r="441">
          <cell r="I441" t="str">
            <v>C441</v>
          </cell>
          <cell r="J441">
            <v>0</v>
          </cell>
          <cell r="K441" t="str">
            <v>Fat. Rem. Anual</v>
          </cell>
          <cell r="L441" t="str">
            <v>Fat. Rem. Anual</v>
          </cell>
          <cell r="M441" t="str">
            <v>Fat. Rem. Anual</v>
          </cell>
          <cell r="N441" t="str">
            <v>Fat. Rem. Anual</v>
          </cell>
        </row>
        <row r="442">
          <cell r="I442" t="str">
            <v>C442</v>
          </cell>
          <cell r="J442">
            <v>0</v>
          </cell>
          <cell r="K442">
            <v>0.12</v>
          </cell>
          <cell r="L442">
            <v>0.12</v>
          </cell>
          <cell r="M442">
            <v>0.12</v>
          </cell>
          <cell r="N442">
            <v>0.12</v>
          </cell>
        </row>
        <row r="443">
          <cell r="I443" t="str">
            <v>C443</v>
          </cell>
          <cell r="J443">
            <v>0</v>
          </cell>
          <cell r="K443">
            <v>0.10725</v>
          </cell>
          <cell r="L443">
            <v>0.10725</v>
          </cell>
          <cell r="M443">
            <v>0.10725</v>
          </cell>
          <cell r="N443">
            <v>0.10725</v>
          </cell>
        </row>
        <row r="444">
          <cell r="I444" t="str">
            <v>C444</v>
          </cell>
          <cell r="J444">
            <v>0</v>
          </cell>
          <cell r="K444">
            <v>9.4500000000000001E-2</v>
          </cell>
          <cell r="L444">
            <v>9.4500000000000001E-2</v>
          </cell>
          <cell r="M444">
            <v>9.4500000000000001E-2</v>
          </cell>
          <cell r="N444">
            <v>9.4500000000000001E-2</v>
          </cell>
        </row>
        <row r="445">
          <cell r="I445" t="str">
            <v>C445</v>
          </cell>
          <cell r="J445">
            <v>0</v>
          </cell>
          <cell r="K445">
            <v>8.1750000000000003E-2</v>
          </cell>
          <cell r="L445">
            <v>8.1750000000000003E-2</v>
          </cell>
          <cell r="M445">
            <v>8.1750000000000003E-2</v>
          </cell>
          <cell r="N445">
            <v>8.1750000000000003E-2</v>
          </cell>
        </row>
        <row r="446">
          <cell r="I446" t="str">
            <v>C446</v>
          </cell>
          <cell r="J446">
            <v>0</v>
          </cell>
          <cell r="K446">
            <v>6.9000000000000006E-2</v>
          </cell>
          <cell r="L446">
            <v>6.9000000000000006E-2</v>
          </cell>
          <cell r="M446">
            <v>6.9000000000000006E-2</v>
          </cell>
          <cell r="N446">
            <v>6.9000000000000006E-2</v>
          </cell>
        </row>
        <row r="447">
          <cell r="I447" t="str">
            <v>C447</v>
          </cell>
          <cell r="J447">
            <v>0</v>
          </cell>
          <cell r="K447">
            <v>5.6250000000000001E-2</v>
          </cell>
          <cell r="L447">
            <v>5.6250000000000001E-2</v>
          </cell>
          <cell r="M447">
            <v>5.6250000000000001E-2</v>
          </cell>
          <cell r="N447">
            <v>5.6250000000000001E-2</v>
          </cell>
        </row>
        <row r="448">
          <cell r="I448" t="str">
            <v>C448</v>
          </cell>
          <cell r="J448">
            <v>0</v>
          </cell>
          <cell r="K448">
            <v>4.3499999999999997E-2</v>
          </cell>
          <cell r="L448">
            <v>4.3499999999999997E-2</v>
          </cell>
          <cell r="M448">
            <v>4.3499999999999997E-2</v>
          </cell>
          <cell r="N448">
            <v>4.3499999999999997E-2</v>
          </cell>
        </row>
        <row r="449">
          <cell r="I449" t="str">
            <v>C449</v>
          </cell>
          <cell r="J449">
            <v>0</v>
          </cell>
          <cell r="K449">
            <v>3.075E-2</v>
          </cell>
          <cell r="L449">
            <v>3.075E-2</v>
          </cell>
          <cell r="M449">
            <v>3.075E-2</v>
          </cell>
          <cell r="N449">
            <v>3.075E-2</v>
          </cell>
        </row>
        <row r="450">
          <cell r="I450" t="str">
            <v>C450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I451" t="str">
            <v>C451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I452" t="str">
            <v>C452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I453" t="str">
            <v>C453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I454" t="str">
            <v>C454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I455" t="str">
            <v>C455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I456" t="str">
            <v>C456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I457" t="str">
            <v>C457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I458" t="str">
            <v>C458</v>
          </cell>
          <cell r="J458">
            <v>0</v>
          </cell>
        </row>
        <row r="459">
          <cell r="I459" t="str">
            <v>C459</v>
          </cell>
          <cell r="J459">
            <v>0</v>
          </cell>
          <cell r="K459" t="str">
            <v>Fat. Rem. Anual</v>
          </cell>
          <cell r="L459" t="str">
            <v>Fat. Rem. Anual</v>
          </cell>
          <cell r="M459" t="str">
            <v>Fat. Rem. Anual</v>
          </cell>
          <cell r="N459" t="str">
            <v>Fat. Rem. Anual</v>
          </cell>
        </row>
        <row r="460">
          <cell r="I460" t="str">
            <v>C460</v>
          </cell>
          <cell r="J460">
            <v>0</v>
          </cell>
          <cell r="K460">
            <v>0.12</v>
          </cell>
          <cell r="L460">
            <v>0.12</v>
          </cell>
          <cell r="M460">
            <v>0.12</v>
          </cell>
          <cell r="N460">
            <v>0.12</v>
          </cell>
        </row>
        <row r="461">
          <cell r="I461" t="str">
            <v>C461</v>
          </cell>
          <cell r="J461">
            <v>0</v>
          </cell>
          <cell r="K461">
            <v>0.10920000000000001</v>
          </cell>
          <cell r="L461">
            <v>0.10920000000000001</v>
          </cell>
          <cell r="M461">
            <v>0.10920000000000001</v>
          </cell>
          <cell r="N461">
            <v>0.10920000000000001</v>
          </cell>
        </row>
        <row r="462">
          <cell r="I462" t="str">
            <v>C462</v>
          </cell>
          <cell r="J462">
            <v>0</v>
          </cell>
          <cell r="K462">
            <v>9.8400000000000001E-2</v>
          </cell>
          <cell r="L462">
            <v>9.8400000000000001E-2</v>
          </cell>
          <cell r="M462">
            <v>9.8400000000000001E-2</v>
          </cell>
          <cell r="N462">
            <v>9.8400000000000001E-2</v>
          </cell>
        </row>
        <row r="463">
          <cell r="I463" t="str">
            <v>C463</v>
          </cell>
          <cell r="J463">
            <v>0</v>
          </cell>
          <cell r="K463">
            <v>8.7599999999999997E-2</v>
          </cell>
          <cell r="L463">
            <v>8.7599999999999997E-2</v>
          </cell>
          <cell r="M463">
            <v>8.7599999999999997E-2</v>
          </cell>
          <cell r="N463">
            <v>8.7599999999999997E-2</v>
          </cell>
        </row>
        <row r="464">
          <cell r="I464" t="str">
            <v>C464</v>
          </cell>
          <cell r="J464">
            <v>0</v>
          </cell>
          <cell r="K464">
            <v>7.6799999999999993E-2</v>
          </cell>
          <cell r="L464">
            <v>7.6799999999999993E-2</v>
          </cell>
          <cell r="M464">
            <v>7.6799999999999993E-2</v>
          </cell>
          <cell r="N464">
            <v>7.6799999999999993E-2</v>
          </cell>
        </row>
        <row r="465">
          <cell r="I465" t="str">
            <v>C465</v>
          </cell>
          <cell r="J465">
            <v>0</v>
          </cell>
          <cell r="K465">
            <v>6.6000000000000003E-2</v>
          </cell>
          <cell r="L465">
            <v>6.6000000000000003E-2</v>
          </cell>
          <cell r="M465">
            <v>6.6000000000000003E-2</v>
          </cell>
          <cell r="N465">
            <v>6.6000000000000003E-2</v>
          </cell>
        </row>
        <row r="466">
          <cell r="I466" t="str">
            <v>C466</v>
          </cell>
          <cell r="J466">
            <v>0</v>
          </cell>
          <cell r="K466">
            <v>5.5199999999999999E-2</v>
          </cell>
          <cell r="L466">
            <v>5.5199999999999999E-2</v>
          </cell>
          <cell r="M466">
            <v>5.5199999999999999E-2</v>
          </cell>
          <cell r="N466">
            <v>5.5199999999999999E-2</v>
          </cell>
        </row>
        <row r="467">
          <cell r="I467" t="str">
            <v>C467</v>
          </cell>
          <cell r="J467">
            <v>0</v>
          </cell>
          <cell r="K467">
            <v>4.4400000000000002E-2</v>
          </cell>
          <cell r="L467">
            <v>4.4400000000000002E-2</v>
          </cell>
          <cell r="M467">
            <v>4.4400000000000002E-2</v>
          </cell>
          <cell r="N467">
            <v>4.4400000000000002E-2</v>
          </cell>
        </row>
        <row r="468">
          <cell r="I468" t="str">
            <v>C468</v>
          </cell>
          <cell r="J468">
            <v>0</v>
          </cell>
          <cell r="K468">
            <v>3.3599999999999998E-2</v>
          </cell>
          <cell r="L468">
            <v>3.3599999999999998E-2</v>
          </cell>
          <cell r="M468">
            <v>3.3599999999999998E-2</v>
          </cell>
          <cell r="N468">
            <v>3.3599999999999998E-2</v>
          </cell>
        </row>
        <row r="469">
          <cell r="I469" t="str">
            <v>C469</v>
          </cell>
          <cell r="J469">
            <v>0</v>
          </cell>
          <cell r="K469">
            <v>2.2800000000000001E-2</v>
          </cell>
          <cell r="L469">
            <v>2.2800000000000001E-2</v>
          </cell>
          <cell r="M469">
            <v>2.2800000000000001E-2</v>
          </cell>
          <cell r="N469">
            <v>2.2800000000000001E-2</v>
          </cell>
        </row>
        <row r="470">
          <cell r="I470" t="str">
            <v>C470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I471" t="str">
            <v>C471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I472" t="str">
            <v>C472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I473" t="str">
            <v>C473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I474" t="str">
            <v>C474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I475" t="str">
            <v>C475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I476" t="str">
            <v>C476</v>
          </cell>
          <cell r="J476">
            <v>0</v>
          </cell>
        </row>
        <row r="477">
          <cell r="I477" t="str">
            <v>C477</v>
          </cell>
          <cell r="J477">
            <v>0</v>
          </cell>
          <cell r="K477" t="str">
            <v>Fat. Rem. Anual</v>
          </cell>
          <cell r="L477" t="str">
            <v>Fat. Rem. Anual</v>
          </cell>
          <cell r="M477" t="str">
            <v>Fat. Rem. Anual</v>
          </cell>
          <cell r="N477" t="str">
            <v>Fat. Rem. Anual</v>
          </cell>
        </row>
        <row r="478">
          <cell r="I478" t="str">
            <v>C478</v>
          </cell>
          <cell r="J478">
            <v>0</v>
          </cell>
          <cell r="K478">
            <v>0.12</v>
          </cell>
          <cell r="L478">
            <v>0.12</v>
          </cell>
          <cell r="M478">
            <v>0.12</v>
          </cell>
          <cell r="N478">
            <v>0.12</v>
          </cell>
        </row>
        <row r="479">
          <cell r="I479" t="str">
            <v>C479</v>
          </cell>
          <cell r="J479">
            <v>0</v>
          </cell>
          <cell r="K479">
            <v>0.10920000000000001</v>
          </cell>
          <cell r="L479">
            <v>0.10920000000000001</v>
          </cell>
          <cell r="M479">
            <v>0.10920000000000001</v>
          </cell>
          <cell r="N479">
            <v>0.10920000000000001</v>
          </cell>
        </row>
        <row r="480">
          <cell r="I480" t="str">
            <v>C480</v>
          </cell>
          <cell r="J480">
            <v>0</v>
          </cell>
          <cell r="K480">
            <v>9.8400000000000001E-2</v>
          </cell>
          <cell r="L480">
            <v>9.8400000000000001E-2</v>
          </cell>
          <cell r="M480">
            <v>9.8400000000000001E-2</v>
          </cell>
          <cell r="N480">
            <v>9.8400000000000001E-2</v>
          </cell>
        </row>
        <row r="481">
          <cell r="I481" t="str">
            <v>C481</v>
          </cell>
          <cell r="J481">
            <v>0</v>
          </cell>
          <cell r="K481">
            <v>8.7599999999999997E-2</v>
          </cell>
          <cell r="L481">
            <v>8.7599999999999997E-2</v>
          </cell>
          <cell r="M481">
            <v>8.7599999999999997E-2</v>
          </cell>
          <cell r="N481">
            <v>8.7599999999999997E-2</v>
          </cell>
        </row>
        <row r="482">
          <cell r="I482" t="str">
            <v>C482</v>
          </cell>
          <cell r="J482">
            <v>0</v>
          </cell>
          <cell r="K482">
            <v>7.6799999999999993E-2</v>
          </cell>
          <cell r="L482">
            <v>7.6799999999999993E-2</v>
          </cell>
          <cell r="M482">
            <v>7.6799999999999993E-2</v>
          </cell>
          <cell r="N482">
            <v>7.6799999999999993E-2</v>
          </cell>
        </row>
        <row r="483">
          <cell r="I483" t="str">
            <v>C483</v>
          </cell>
          <cell r="J483">
            <v>0</v>
          </cell>
          <cell r="K483">
            <v>6.6000000000000003E-2</v>
          </cell>
          <cell r="L483">
            <v>6.6000000000000003E-2</v>
          </cell>
          <cell r="M483">
            <v>6.6000000000000003E-2</v>
          </cell>
          <cell r="N483">
            <v>6.6000000000000003E-2</v>
          </cell>
        </row>
        <row r="484">
          <cell r="I484" t="str">
            <v>C484</v>
          </cell>
          <cell r="J484">
            <v>0</v>
          </cell>
          <cell r="K484">
            <v>5.5199999999999999E-2</v>
          </cell>
          <cell r="L484">
            <v>5.5199999999999999E-2</v>
          </cell>
          <cell r="M484">
            <v>5.5199999999999999E-2</v>
          </cell>
          <cell r="N484">
            <v>5.5199999999999999E-2</v>
          </cell>
        </row>
        <row r="485">
          <cell r="I485" t="str">
            <v>C485</v>
          </cell>
          <cell r="J485">
            <v>0</v>
          </cell>
          <cell r="K485">
            <v>4.4400000000000002E-2</v>
          </cell>
          <cell r="L485">
            <v>4.4400000000000002E-2</v>
          </cell>
          <cell r="M485">
            <v>4.4400000000000002E-2</v>
          </cell>
          <cell r="N485">
            <v>4.4400000000000002E-2</v>
          </cell>
        </row>
        <row r="486">
          <cell r="I486" t="str">
            <v>C486</v>
          </cell>
          <cell r="J486">
            <v>0</v>
          </cell>
          <cell r="K486">
            <v>3.3599999999999998E-2</v>
          </cell>
          <cell r="L486">
            <v>3.3599999999999998E-2</v>
          </cell>
          <cell r="M486">
            <v>3.3599999999999998E-2</v>
          </cell>
          <cell r="N486">
            <v>3.3599999999999998E-2</v>
          </cell>
        </row>
        <row r="487">
          <cell r="I487" t="str">
            <v>C487</v>
          </cell>
          <cell r="J487">
            <v>0</v>
          </cell>
          <cell r="K487">
            <v>2.2800000000000001E-2</v>
          </cell>
          <cell r="L487">
            <v>2.2800000000000001E-2</v>
          </cell>
          <cell r="M487">
            <v>2.2800000000000001E-2</v>
          </cell>
          <cell r="N487">
            <v>2.2800000000000001E-2</v>
          </cell>
        </row>
        <row r="488">
          <cell r="I488" t="str">
            <v>C488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I489" t="str">
            <v>C489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I490" t="str">
            <v>C490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I491" t="str">
            <v>C491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I492" t="str">
            <v>C492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I493" t="str">
            <v>C493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I494" t="str">
            <v>C494</v>
          </cell>
          <cell r="J494">
            <v>0</v>
          </cell>
        </row>
        <row r="495">
          <cell r="I495" t="str">
            <v>C495</v>
          </cell>
          <cell r="J495">
            <v>0</v>
          </cell>
        </row>
        <row r="496">
          <cell r="I496" t="str">
            <v>C496</v>
          </cell>
          <cell r="J496">
            <v>0</v>
          </cell>
        </row>
        <row r="497">
          <cell r="I497" t="str">
            <v>C497</v>
          </cell>
          <cell r="J497">
            <v>0</v>
          </cell>
        </row>
        <row r="498">
          <cell r="I498" t="str">
            <v>C498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I499" t="str">
            <v>C499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I500" t="str">
            <v>C500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I501" t="str">
            <v>C501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I502" t="str">
            <v>C502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I503" t="str">
            <v>C503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I504" t="str">
            <v>C504</v>
          </cell>
          <cell r="J504">
            <v>0</v>
          </cell>
          <cell r="K504">
            <v>11775.84</v>
          </cell>
          <cell r="L504">
            <v>0</v>
          </cell>
          <cell r="M504">
            <v>43.5</v>
          </cell>
          <cell r="N504">
            <v>43.5</v>
          </cell>
        </row>
        <row r="505">
          <cell r="I505" t="str">
            <v>C505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I506" t="str">
            <v>C506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I507" t="str">
            <v>C507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I508" t="str">
            <v>C508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I509" t="str">
            <v>C509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I510" t="str">
            <v>C510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I511" t="str">
            <v>C511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I512" t="str">
            <v>C512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I513" t="str">
            <v>C513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I514" t="str">
            <v>C514</v>
          </cell>
          <cell r="J514">
            <v>0</v>
          </cell>
          <cell r="K514">
            <v>11775.84</v>
          </cell>
          <cell r="L514">
            <v>0</v>
          </cell>
          <cell r="M514">
            <v>43.5</v>
          </cell>
          <cell r="N514">
            <v>43.5</v>
          </cell>
        </row>
        <row r="515">
          <cell r="I515" t="str">
            <v>C515</v>
          </cell>
          <cell r="J515">
            <v>0</v>
          </cell>
        </row>
        <row r="516">
          <cell r="I516" t="str">
            <v>C516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I517" t="str">
            <v>C517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I518" t="str">
            <v>C518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I519" t="str">
            <v>C519</v>
          </cell>
          <cell r="J519">
            <v>0</v>
          </cell>
          <cell r="K519">
            <v>50991.41</v>
          </cell>
          <cell r="L519">
            <v>0</v>
          </cell>
          <cell r="M519">
            <v>188.99</v>
          </cell>
          <cell r="N519">
            <v>188.99</v>
          </cell>
        </row>
        <row r="520">
          <cell r="I520" t="str">
            <v>C520</v>
          </cell>
          <cell r="J520">
            <v>0</v>
          </cell>
          <cell r="K520">
            <v>66167.42</v>
          </cell>
          <cell r="L520">
            <v>0</v>
          </cell>
          <cell r="M520">
            <v>245.24</v>
          </cell>
          <cell r="N520">
            <v>245.24</v>
          </cell>
        </row>
        <row r="521">
          <cell r="I521" t="str">
            <v>C521</v>
          </cell>
          <cell r="J521">
            <v>0</v>
          </cell>
          <cell r="K521">
            <v>55847.73</v>
          </cell>
          <cell r="L521">
            <v>0</v>
          </cell>
          <cell r="M521">
            <v>206.99</v>
          </cell>
          <cell r="N521">
            <v>206.99</v>
          </cell>
        </row>
        <row r="522">
          <cell r="I522" t="str">
            <v>C522</v>
          </cell>
          <cell r="J522">
            <v>0</v>
          </cell>
          <cell r="K522">
            <v>45528.04</v>
          </cell>
          <cell r="L522">
            <v>248708.25</v>
          </cell>
          <cell r="M522">
            <v>168.74</v>
          </cell>
          <cell r="N522">
            <v>168.74</v>
          </cell>
        </row>
        <row r="523">
          <cell r="I523" t="str">
            <v>C523</v>
          </cell>
          <cell r="J523">
            <v>0</v>
          </cell>
          <cell r="K523">
            <v>35208.35</v>
          </cell>
          <cell r="L523">
            <v>0</v>
          </cell>
          <cell r="M523">
            <v>130.49</v>
          </cell>
          <cell r="N523">
            <v>130.49</v>
          </cell>
        </row>
        <row r="524">
          <cell r="I524" t="str">
            <v>C524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I525" t="str">
            <v>C525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I526" t="str">
            <v>C526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I527" t="str">
            <v>C527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I528" t="str">
            <v>C528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I529" t="str">
            <v>C529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I530" t="str">
            <v>C530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I531" t="str">
            <v>C531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I532" t="str">
            <v>C532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I533" t="str">
            <v>C533</v>
          </cell>
          <cell r="J533">
            <v>0</v>
          </cell>
          <cell r="K533">
            <v>253742.95</v>
          </cell>
          <cell r="L533">
            <v>248708.25</v>
          </cell>
          <cell r="M533">
            <v>940.45</v>
          </cell>
          <cell r="N533">
            <v>940.45</v>
          </cell>
        </row>
        <row r="534">
          <cell r="I534" t="str">
            <v>C534</v>
          </cell>
          <cell r="J534">
            <v>0</v>
          </cell>
        </row>
        <row r="535">
          <cell r="I535" t="str">
            <v>C535</v>
          </cell>
          <cell r="J535">
            <v>0</v>
          </cell>
        </row>
        <row r="536">
          <cell r="I536" t="str">
            <v>C536</v>
          </cell>
          <cell r="J536">
            <v>0</v>
          </cell>
          <cell r="K536">
            <v>0</v>
          </cell>
          <cell r="L536">
            <v>660518.40000000002</v>
          </cell>
          <cell r="M536">
            <v>0</v>
          </cell>
          <cell r="N536">
            <v>0</v>
          </cell>
        </row>
        <row r="537">
          <cell r="I537" t="str">
            <v>C537</v>
          </cell>
          <cell r="J537">
            <v>0</v>
          </cell>
          <cell r="K537">
            <v>0</v>
          </cell>
          <cell r="L537">
            <v>601071.74</v>
          </cell>
          <cell r="M537">
            <v>0</v>
          </cell>
          <cell r="N537">
            <v>0</v>
          </cell>
        </row>
        <row r="538">
          <cell r="I538" t="str">
            <v>C538</v>
          </cell>
          <cell r="J538">
            <v>0</v>
          </cell>
          <cell r="K538">
            <v>347892.26</v>
          </cell>
          <cell r="L538">
            <v>0</v>
          </cell>
          <cell r="M538">
            <v>1180.73</v>
          </cell>
          <cell r="N538">
            <v>1180.73</v>
          </cell>
        </row>
        <row r="539">
          <cell r="I539" t="str">
            <v>C539</v>
          </cell>
          <cell r="J539">
            <v>0</v>
          </cell>
          <cell r="K539">
            <v>309708.96000000002</v>
          </cell>
          <cell r="L539">
            <v>602723.04</v>
          </cell>
          <cell r="M539">
            <v>1051.1400000000001</v>
          </cell>
          <cell r="N539">
            <v>1051.1400000000001</v>
          </cell>
        </row>
        <row r="540">
          <cell r="I540" t="str">
            <v>C540</v>
          </cell>
          <cell r="J540">
            <v>0</v>
          </cell>
          <cell r="K540">
            <v>271525.65999999997</v>
          </cell>
          <cell r="L540">
            <v>26420.74</v>
          </cell>
          <cell r="M540">
            <v>921.54</v>
          </cell>
          <cell r="N540">
            <v>921.54</v>
          </cell>
        </row>
        <row r="541">
          <cell r="I541" t="str">
            <v>C541</v>
          </cell>
          <cell r="J541">
            <v>0</v>
          </cell>
          <cell r="K541">
            <v>233342.37</v>
          </cell>
          <cell r="L541">
            <v>45410.64</v>
          </cell>
          <cell r="M541">
            <v>791.95</v>
          </cell>
          <cell r="N541">
            <v>791.95</v>
          </cell>
        </row>
        <row r="542">
          <cell r="I542" t="str">
            <v>C542</v>
          </cell>
          <cell r="J542">
            <v>0</v>
          </cell>
          <cell r="K542">
            <v>195159.07</v>
          </cell>
          <cell r="L542">
            <v>18989.900000000001</v>
          </cell>
          <cell r="M542">
            <v>662.36</v>
          </cell>
          <cell r="N542">
            <v>662.36</v>
          </cell>
        </row>
        <row r="543">
          <cell r="I543" t="str">
            <v>C543</v>
          </cell>
          <cell r="J543">
            <v>0</v>
          </cell>
          <cell r="K543">
            <v>156975.76999999999</v>
          </cell>
          <cell r="L543">
            <v>0</v>
          </cell>
          <cell r="M543">
            <v>532.77</v>
          </cell>
          <cell r="N543">
            <v>532.77</v>
          </cell>
        </row>
        <row r="544">
          <cell r="I544" t="str">
            <v>C544</v>
          </cell>
          <cell r="J544">
            <v>0</v>
          </cell>
          <cell r="K544">
            <v>0</v>
          </cell>
          <cell r="L544">
            <v>161827.01</v>
          </cell>
          <cell r="M544">
            <v>0</v>
          </cell>
          <cell r="N544">
            <v>0</v>
          </cell>
        </row>
        <row r="545">
          <cell r="I545" t="str">
            <v>C545</v>
          </cell>
          <cell r="J545">
            <v>0</v>
          </cell>
          <cell r="K545">
            <v>0</v>
          </cell>
          <cell r="L545">
            <v>23530.97</v>
          </cell>
          <cell r="M545">
            <v>0</v>
          </cell>
          <cell r="N545">
            <v>0</v>
          </cell>
        </row>
        <row r="546">
          <cell r="I546" t="str">
            <v>C546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I547" t="str">
            <v>C547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I548" t="str">
            <v>C548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I549" t="str">
            <v>C549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I550" t="str">
            <v>C550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I551" t="str">
            <v>C551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I552" t="str">
            <v>C552</v>
          </cell>
          <cell r="J552">
            <v>0</v>
          </cell>
          <cell r="K552">
            <v>1514604.09</v>
          </cell>
          <cell r="L552">
            <v>2140492.44</v>
          </cell>
          <cell r="M552">
            <v>5140.49</v>
          </cell>
          <cell r="N552">
            <v>5140.49</v>
          </cell>
        </row>
        <row r="553">
          <cell r="I553" t="str">
            <v>C553</v>
          </cell>
          <cell r="J553">
            <v>0</v>
          </cell>
        </row>
        <row r="554">
          <cell r="I554" t="str">
            <v>C554</v>
          </cell>
          <cell r="J554">
            <v>0</v>
          </cell>
        </row>
        <row r="555">
          <cell r="I555" t="str">
            <v>C555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I556" t="str">
            <v>C556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I557" t="str">
            <v>C557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I558" t="str">
            <v>C558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I559" t="str">
            <v>C559</v>
          </cell>
          <cell r="J559">
            <v>0</v>
          </cell>
          <cell r="K559">
            <v>26707.83</v>
          </cell>
          <cell r="L559">
            <v>0</v>
          </cell>
          <cell r="M559">
            <v>76.790000000000006</v>
          </cell>
          <cell r="N559">
            <v>76.790000000000006</v>
          </cell>
        </row>
        <row r="560">
          <cell r="I560" t="str">
            <v>C560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I561" t="str">
            <v>C561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I562" t="str">
            <v>C562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I563" t="str">
            <v>C563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I564" t="str">
            <v>C564</v>
          </cell>
          <cell r="J564">
            <v>0</v>
          </cell>
          <cell r="K564">
            <v>0</v>
          </cell>
          <cell r="L564">
            <v>15579.24</v>
          </cell>
          <cell r="M564">
            <v>0</v>
          </cell>
          <cell r="N564">
            <v>0</v>
          </cell>
        </row>
        <row r="565">
          <cell r="I565" t="str">
            <v>C565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I566" t="str">
            <v>C566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I567" t="str">
            <v>C567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I568" t="str">
            <v>C568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I569" t="str">
            <v>C569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I570" t="str">
            <v>C570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I571" t="str">
            <v>C571</v>
          </cell>
          <cell r="J571">
            <v>0</v>
          </cell>
          <cell r="K571">
            <v>26707.83</v>
          </cell>
          <cell r="L571">
            <v>15579.24</v>
          </cell>
          <cell r="M571">
            <v>76.790000000000006</v>
          </cell>
          <cell r="N571">
            <v>76.790000000000006</v>
          </cell>
        </row>
        <row r="572">
          <cell r="I572" t="str">
            <v>C572</v>
          </cell>
          <cell r="J572">
            <v>0</v>
          </cell>
        </row>
        <row r="573">
          <cell r="I573" t="str">
            <v>C573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I574" t="str">
            <v>C574</v>
          </cell>
          <cell r="J574">
            <v>0</v>
          </cell>
          <cell r="K574">
            <v>11775.84</v>
          </cell>
          <cell r="L574">
            <v>0</v>
          </cell>
          <cell r="M574">
            <v>43.5</v>
          </cell>
          <cell r="N574">
            <v>43.5</v>
          </cell>
        </row>
        <row r="575">
          <cell r="I575" t="str">
            <v>C575</v>
          </cell>
          <cell r="J575">
            <v>0</v>
          </cell>
          <cell r="K575">
            <v>253742.95</v>
          </cell>
          <cell r="L575">
            <v>248708.25</v>
          </cell>
          <cell r="M575">
            <v>940.45</v>
          </cell>
          <cell r="N575">
            <v>940.45</v>
          </cell>
        </row>
        <row r="576">
          <cell r="I576" t="str">
            <v>C576</v>
          </cell>
          <cell r="J576">
            <v>0</v>
          </cell>
          <cell r="K576">
            <v>1514604.09</v>
          </cell>
          <cell r="L576">
            <v>2140492.44</v>
          </cell>
          <cell r="M576">
            <v>5140.49</v>
          </cell>
          <cell r="N576">
            <v>5140.49</v>
          </cell>
        </row>
        <row r="577">
          <cell r="I577" t="str">
            <v>C577</v>
          </cell>
          <cell r="J577">
            <v>0</v>
          </cell>
          <cell r="K577">
            <v>26707.83</v>
          </cell>
          <cell r="L577">
            <v>15579.24</v>
          </cell>
          <cell r="M577">
            <v>76.790000000000006</v>
          </cell>
          <cell r="N577">
            <v>76.790000000000006</v>
          </cell>
        </row>
        <row r="578">
          <cell r="I578" t="str">
            <v>C578</v>
          </cell>
          <cell r="J578">
            <v>0</v>
          </cell>
          <cell r="K578">
            <v>1806830.7100000002</v>
          </cell>
          <cell r="L578">
            <v>2404779.9300000002</v>
          </cell>
          <cell r="M578">
            <v>6201.23</v>
          </cell>
          <cell r="N578">
            <v>6201.23</v>
          </cell>
        </row>
        <row r="579">
          <cell r="I579" t="str">
            <v>C579</v>
          </cell>
          <cell r="J579">
            <v>0</v>
          </cell>
        </row>
        <row r="580">
          <cell r="I580" t="str">
            <v>C580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I581" t="str">
            <v>C581</v>
          </cell>
          <cell r="J581">
            <v>0</v>
          </cell>
          <cell r="K581">
            <v>981.32</v>
          </cell>
          <cell r="L581">
            <v>0</v>
          </cell>
          <cell r="M581">
            <v>3.63</v>
          </cell>
          <cell r="N581">
            <v>3.63</v>
          </cell>
        </row>
        <row r="582">
          <cell r="I582" t="str">
            <v>C582</v>
          </cell>
          <cell r="J582">
            <v>0</v>
          </cell>
          <cell r="K582">
            <v>21145.25</v>
          </cell>
          <cell r="L582">
            <v>20725.689999999999</v>
          </cell>
          <cell r="M582">
            <v>78.37</v>
          </cell>
          <cell r="N582">
            <v>78.37</v>
          </cell>
        </row>
        <row r="583">
          <cell r="I583" t="str">
            <v>C583</v>
          </cell>
          <cell r="J583">
            <v>0</v>
          </cell>
          <cell r="K583">
            <v>126217.01</v>
          </cell>
          <cell r="L583">
            <v>178374.37</v>
          </cell>
          <cell r="M583">
            <v>428.37</v>
          </cell>
          <cell r="N583">
            <v>428.37</v>
          </cell>
        </row>
        <row r="584">
          <cell r="I584" t="str">
            <v>C584</v>
          </cell>
          <cell r="J584">
            <v>0</v>
          </cell>
          <cell r="K584">
            <v>2225.65</v>
          </cell>
          <cell r="L584">
            <v>1298.27</v>
          </cell>
          <cell r="M584">
            <v>6.4</v>
          </cell>
          <cell r="N584">
            <v>6.4</v>
          </cell>
        </row>
        <row r="585">
          <cell r="I585" t="str">
            <v>C585</v>
          </cell>
          <cell r="J585">
            <v>0</v>
          </cell>
          <cell r="K585">
            <v>150569.22999999998</v>
          </cell>
          <cell r="L585">
            <v>200398.33</v>
          </cell>
          <cell r="M585">
            <v>516.77</v>
          </cell>
          <cell r="N585">
            <v>516.77</v>
          </cell>
        </row>
      </sheetData>
      <sheetData sheetId="10">
        <row r="10">
          <cell r="I10" t="str">
            <v>D10</v>
          </cell>
          <cell r="J10">
            <v>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D11</v>
          </cell>
          <cell r="J11">
            <v>0</v>
          </cell>
        </row>
        <row r="12">
          <cell r="I12" t="str">
            <v>D12</v>
          </cell>
          <cell r="J12">
            <v>0</v>
          </cell>
        </row>
        <row r="13">
          <cell r="I13" t="str">
            <v>D13</v>
          </cell>
          <cell r="J13">
            <v>0</v>
          </cell>
        </row>
        <row r="14">
          <cell r="I14" t="str">
            <v>D14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I15" t="str">
            <v>D15</v>
          </cell>
          <cell r="J15">
            <v>0</v>
          </cell>
          <cell r="K15">
            <v>616000</v>
          </cell>
          <cell r="L15">
            <v>548221.31999999995</v>
          </cell>
          <cell r="M15">
            <v>8800</v>
          </cell>
          <cell r="N15">
            <v>8800</v>
          </cell>
        </row>
        <row r="16">
          <cell r="I16" t="str">
            <v>D16</v>
          </cell>
          <cell r="J16">
            <v>0</v>
          </cell>
          <cell r="K16">
            <v>293920</v>
          </cell>
          <cell r="L16">
            <v>341968</v>
          </cell>
          <cell r="M16">
            <v>1056</v>
          </cell>
          <cell r="N16">
            <v>1056</v>
          </cell>
        </row>
        <row r="17">
          <cell r="I17" t="str">
            <v>D17</v>
          </cell>
          <cell r="J17">
            <v>0</v>
          </cell>
          <cell r="K17">
            <v>909920</v>
          </cell>
          <cell r="L17">
            <v>890189.32</v>
          </cell>
          <cell r="M17">
            <v>9856</v>
          </cell>
          <cell r="N17">
            <v>9856</v>
          </cell>
        </row>
        <row r="18">
          <cell r="I18" t="str">
            <v>D18</v>
          </cell>
          <cell r="J18">
            <v>0</v>
          </cell>
          <cell r="K18">
            <v>0</v>
          </cell>
        </row>
        <row r="19">
          <cell r="I19" t="str">
            <v>D19</v>
          </cell>
          <cell r="J19">
            <v>0</v>
          </cell>
        </row>
        <row r="20">
          <cell r="I20" t="str">
            <v>D20</v>
          </cell>
          <cell r="J20">
            <v>0</v>
          </cell>
          <cell r="K20">
            <v>10266.666666666666</v>
          </cell>
          <cell r="L20">
            <v>5502.979166666667</v>
          </cell>
          <cell r="M20">
            <v>146.66666666666666</v>
          </cell>
          <cell r="N20">
            <v>146.66666666666666</v>
          </cell>
        </row>
        <row r="21">
          <cell r="I21" t="str">
            <v>D21</v>
          </cell>
          <cell r="J21">
            <v>0</v>
          </cell>
          <cell r="K21">
            <v>2449.3333333333335</v>
          </cell>
          <cell r="L21">
            <v>2849.7333333333336</v>
          </cell>
          <cell r="M21">
            <v>8.7999999999999989</v>
          </cell>
          <cell r="N21">
            <v>8.7999999999999989</v>
          </cell>
        </row>
        <row r="22">
          <cell r="I22" t="str">
            <v>D22</v>
          </cell>
          <cell r="J22">
            <v>0</v>
          </cell>
          <cell r="K22">
            <v>12716</v>
          </cell>
          <cell r="L22">
            <v>8352.7125000000015</v>
          </cell>
          <cell r="M22">
            <v>155.46666666666667</v>
          </cell>
          <cell r="N22">
            <v>155.46666666666667</v>
          </cell>
        </row>
        <row r="23">
          <cell r="I23" t="str">
            <v>D23</v>
          </cell>
          <cell r="J23">
            <v>0</v>
          </cell>
        </row>
        <row r="24">
          <cell r="I24" t="str">
            <v>D24</v>
          </cell>
          <cell r="J24">
            <v>0</v>
          </cell>
        </row>
        <row r="25">
          <cell r="I25" t="str">
            <v>D25</v>
          </cell>
          <cell r="J25">
            <v>0</v>
          </cell>
          <cell r="K25">
            <v>6160</v>
          </cell>
          <cell r="L25">
            <v>2305.020833333333</v>
          </cell>
          <cell r="M25">
            <v>88</v>
          </cell>
          <cell r="N25">
            <v>88</v>
          </cell>
        </row>
        <row r="26">
          <cell r="I26" t="str">
            <v>D26</v>
          </cell>
          <cell r="J26">
            <v>0</v>
          </cell>
          <cell r="K26">
            <v>2939.2000000000003</v>
          </cell>
          <cell r="L26">
            <v>2199.4766666666669</v>
          </cell>
          <cell r="M26">
            <v>10.56</v>
          </cell>
          <cell r="N26">
            <v>10.56</v>
          </cell>
        </row>
        <row r="27">
          <cell r="I27" t="str">
            <v>D27</v>
          </cell>
          <cell r="J27">
            <v>0</v>
          </cell>
          <cell r="K27">
            <v>9099.2000000000007</v>
          </cell>
          <cell r="L27">
            <v>4504.4974999999995</v>
          </cell>
          <cell r="M27">
            <v>98.56</v>
          </cell>
          <cell r="N27">
            <v>98.56</v>
          </cell>
        </row>
        <row r="28">
          <cell r="I28" t="str">
            <v>D28</v>
          </cell>
          <cell r="J28">
            <v>0</v>
          </cell>
        </row>
        <row r="29">
          <cell r="I29" t="str">
            <v>D29</v>
          </cell>
          <cell r="J29">
            <v>0</v>
          </cell>
        </row>
        <row r="30">
          <cell r="I30" t="str">
            <v>D30</v>
          </cell>
          <cell r="J30">
            <v>0</v>
          </cell>
        </row>
        <row r="31">
          <cell r="I31" t="str">
            <v>D31</v>
          </cell>
          <cell r="J31">
            <v>0</v>
          </cell>
          <cell r="K31" t="str">
            <v>Quantidade</v>
          </cell>
          <cell r="L31" t="str">
            <v>Quantidade</v>
          </cell>
          <cell r="M31" t="str">
            <v>Quantidade</v>
          </cell>
          <cell r="N31" t="str">
            <v>Quantidade</v>
          </cell>
        </row>
        <row r="32">
          <cell r="I32" t="str">
            <v>D32</v>
          </cell>
          <cell r="J32">
            <v>0</v>
          </cell>
          <cell r="K32">
            <v>88</v>
          </cell>
          <cell r="L32">
            <v>16</v>
          </cell>
          <cell r="M32">
            <v>88</v>
          </cell>
          <cell r="N32">
            <v>88</v>
          </cell>
        </row>
        <row r="33">
          <cell r="I33" t="str">
            <v>D33</v>
          </cell>
          <cell r="J33">
            <v>0</v>
          </cell>
          <cell r="K33">
            <v>0</v>
          </cell>
          <cell r="L33">
            <v>16</v>
          </cell>
          <cell r="M33">
            <v>0</v>
          </cell>
          <cell r="N33">
            <v>0</v>
          </cell>
        </row>
        <row r="34">
          <cell r="I34" t="str">
            <v>D34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I35" t="str">
            <v>D35</v>
          </cell>
          <cell r="J35">
            <v>0</v>
          </cell>
          <cell r="K35">
            <v>0</v>
          </cell>
          <cell r="L35">
            <v>20</v>
          </cell>
          <cell r="M35">
            <v>0</v>
          </cell>
          <cell r="N35">
            <v>0</v>
          </cell>
        </row>
        <row r="36">
          <cell r="I36" t="str">
            <v>D36</v>
          </cell>
          <cell r="J36">
            <v>0</v>
          </cell>
          <cell r="K36">
            <v>0</v>
          </cell>
          <cell r="L36">
            <v>1</v>
          </cell>
          <cell r="M36">
            <v>0</v>
          </cell>
          <cell r="N36">
            <v>0</v>
          </cell>
        </row>
        <row r="37">
          <cell r="I37" t="str">
            <v>D37</v>
          </cell>
          <cell r="J37">
            <v>0</v>
          </cell>
          <cell r="K37">
            <v>0</v>
          </cell>
          <cell r="L37">
            <v>16</v>
          </cell>
          <cell r="M37">
            <v>0</v>
          </cell>
          <cell r="N37">
            <v>0</v>
          </cell>
        </row>
        <row r="38">
          <cell r="I38" t="str">
            <v>D38</v>
          </cell>
          <cell r="J38">
            <v>0</v>
          </cell>
          <cell r="K38">
            <v>0</v>
          </cell>
          <cell r="L38">
            <v>1</v>
          </cell>
          <cell r="M38">
            <v>0</v>
          </cell>
          <cell r="N38">
            <v>0</v>
          </cell>
        </row>
        <row r="39">
          <cell r="I39" t="str">
            <v>D39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I40" t="str">
            <v>D40</v>
          </cell>
          <cell r="J40">
            <v>0</v>
          </cell>
          <cell r="K40">
            <v>0</v>
          </cell>
          <cell r="L40">
            <v>14</v>
          </cell>
          <cell r="M40">
            <v>0</v>
          </cell>
          <cell r="N40">
            <v>0</v>
          </cell>
        </row>
        <row r="41">
          <cell r="I41" t="str">
            <v>D41</v>
          </cell>
          <cell r="J41">
            <v>0</v>
          </cell>
          <cell r="K41">
            <v>0</v>
          </cell>
          <cell r="L41">
            <v>4</v>
          </cell>
          <cell r="M41">
            <v>0</v>
          </cell>
          <cell r="N41">
            <v>0</v>
          </cell>
        </row>
        <row r="42">
          <cell r="I42" t="str">
            <v>D42</v>
          </cell>
          <cell r="J42">
            <v>0</v>
          </cell>
          <cell r="K42">
            <v>88</v>
          </cell>
          <cell r="L42">
            <v>88</v>
          </cell>
          <cell r="M42">
            <v>88</v>
          </cell>
          <cell r="N42">
            <v>88</v>
          </cell>
        </row>
        <row r="43">
          <cell r="I43" t="str">
            <v>D43</v>
          </cell>
          <cell r="J43">
            <v>0</v>
          </cell>
        </row>
        <row r="44">
          <cell r="I44" t="str">
            <v>D44</v>
          </cell>
          <cell r="J44">
            <v>0</v>
          </cell>
          <cell r="K44" t="str">
            <v>Quantidade</v>
          </cell>
          <cell r="L44" t="str">
            <v>Quantidade</v>
          </cell>
          <cell r="M44" t="str">
            <v>Quantidade</v>
          </cell>
          <cell r="N44" t="str">
            <v>Quantidade</v>
          </cell>
        </row>
        <row r="45">
          <cell r="I45" t="str">
            <v>D45</v>
          </cell>
          <cell r="J45">
            <v>0</v>
          </cell>
          <cell r="K45">
            <v>88</v>
          </cell>
          <cell r="L45">
            <v>16</v>
          </cell>
          <cell r="M45">
            <v>88</v>
          </cell>
          <cell r="N45">
            <v>88</v>
          </cell>
        </row>
        <row r="46">
          <cell r="I46" t="str">
            <v>D46</v>
          </cell>
          <cell r="J46">
            <v>0</v>
          </cell>
          <cell r="K46">
            <v>0</v>
          </cell>
          <cell r="L46">
            <v>16</v>
          </cell>
          <cell r="M46">
            <v>0</v>
          </cell>
          <cell r="N46">
            <v>0</v>
          </cell>
        </row>
        <row r="47">
          <cell r="I47" t="str">
            <v>D47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I48" t="str">
            <v>D48</v>
          </cell>
          <cell r="J48">
            <v>0</v>
          </cell>
          <cell r="K48">
            <v>0</v>
          </cell>
          <cell r="L48">
            <v>20</v>
          </cell>
          <cell r="M48">
            <v>0</v>
          </cell>
          <cell r="N48">
            <v>0</v>
          </cell>
        </row>
        <row r="49">
          <cell r="I49" t="str">
            <v>D49</v>
          </cell>
          <cell r="J49">
            <v>0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</row>
        <row r="50">
          <cell r="I50" t="str">
            <v>D50</v>
          </cell>
          <cell r="J50">
            <v>0</v>
          </cell>
          <cell r="K50">
            <v>0</v>
          </cell>
          <cell r="L50">
            <v>16</v>
          </cell>
          <cell r="M50">
            <v>0</v>
          </cell>
          <cell r="N50">
            <v>0</v>
          </cell>
        </row>
        <row r="51">
          <cell r="I51" t="str">
            <v>D51</v>
          </cell>
          <cell r="J51">
            <v>0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</row>
        <row r="52">
          <cell r="I52" t="str">
            <v>D52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D53</v>
          </cell>
          <cell r="J53">
            <v>0</v>
          </cell>
          <cell r="K53">
            <v>0</v>
          </cell>
          <cell r="L53">
            <v>14</v>
          </cell>
          <cell r="M53">
            <v>0</v>
          </cell>
          <cell r="N53">
            <v>0</v>
          </cell>
        </row>
        <row r="54">
          <cell r="I54" t="str">
            <v>D54</v>
          </cell>
          <cell r="J54">
            <v>0</v>
          </cell>
          <cell r="K54">
            <v>0</v>
          </cell>
          <cell r="L54">
            <v>4</v>
          </cell>
          <cell r="M54">
            <v>0</v>
          </cell>
          <cell r="N54">
            <v>0</v>
          </cell>
        </row>
        <row r="55">
          <cell r="I55" t="str">
            <v>D55</v>
          </cell>
          <cell r="J55">
            <v>0</v>
          </cell>
          <cell r="K55">
            <v>88</v>
          </cell>
          <cell r="L55">
            <v>88</v>
          </cell>
          <cell r="M55">
            <v>88</v>
          </cell>
          <cell r="N55">
            <v>88</v>
          </cell>
        </row>
        <row r="56">
          <cell r="I56" t="str">
            <v>D56</v>
          </cell>
          <cell r="J56">
            <v>0</v>
          </cell>
        </row>
        <row r="57">
          <cell r="I57" t="str">
            <v>D57</v>
          </cell>
          <cell r="J57">
            <v>0</v>
          </cell>
        </row>
        <row r="58">
          <cell r="I58" t="str">
            <v>D58</v>
          </cell>
          <cell r="J58">
            <v>0</v>
          </cell>
          <cell r="K58">
            <v>7000</v>
          </cell>
          <cell r="L58">
            <v>6229.7877272727274</v>
          </cell>
          <cell r="M58">
            <v>100</v>
          </cell>
          <cell r="N58">
            <v>100</v>
          </cell>
        </row>
        <row r="59">
          <cell r="I59" t="str">
            <v>D59</v>
          </cell>
          <cell r="J59">
            <v>0</v>
          </cell>
          <cell r="K59">
            <v>3340</v>
          </cell>
          <cell r="L59">
            <v>3886</v>
          </cell>
          <cell r="M59">
            <v>12</v>
          </cell>
          <cell r="N59">
            <v>12</v>
          </cell>
        </row>
        <row r="60">
          <cell r="I60" t="str">
            <v>D60</v>
          </cell>
          <cell r="J60">
            <v>0</v>
          </cell>
          <cell r="K60">
            <v>10340</v>
          </cell>
          <cell r="L60">
            <v>10115.787727272727</v>
          </cell>
          <cell r="M60">
            <v>112</v>
          </cell>
          <cell r="N60">
            <v>112</v>
          </cell>
        </row>
        <row r="61">
          <cell r="I61" t="str">
            <v>D61</v>
          </cell>
          <cell r="J61">
            <v>0</v>
          </cell>
        </row>
        <row r="62">
          <cell r="I62" t="str">
            <v>D62</v>
          </cell>
          <cell r="J62">
            <v>0</v>
          </cell>
        </row>
        <row r="63">
          <cell r="I63" t="str">
            <v>D63</v>
          </cell>
          <cell r="J63">
            <v>0</v>
          </cell>
        </row>
        <row r="64">
          <cell r="I64" t="str">
            <v>D64</v>
          </cell>
          <cell r="J64">
            <v>0</v>
          </cell>
        </row>
        <row r="65">
          <cell r="I65" t="str">
            <v>D65</v>
          </cell>
          <cell r="J65">
            <v>0</v>
          </cell>
          <cell r="K65">
            <v>616000</v>
          </cell>
          <cell r="L65">
            <v>99676.603636363638</v>
          </cell>
          <cell r="M65">
            <v>8800</v>
          </cell>
          <cell r="N65">
            <v>8800</v>
          </cell>
        </row>
        <row r="66">
          <cell r="I66" t="str">
            <v>D66</v>
          </cell>
          <cell r="J66">
            <v>0</v>
          </cell>
          <cell r="K66">
            <v>0</v>
          </cell>
          <cell r="L66">
            <v>99676.603636363638</v>
          </cell>
          <cell r="M66">
            <v>0</v>
          </cell>
          <cell r="N66">
            <v>0</v>
          </cell>
        </row>
        <row r="67">
          <cell r="I67" t="str">
            <v>D67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D68</v>
          </cell>
          <cell r="J68">
            <v>0</v>
          </cell>
          <cell r="K68">
            <v>0</v>
          </cell>
          <cell r="L68">
            <v>124595.75454545455</v>
          </cell>
          <cell r="M68">
            <v>0</v>
          </cell>
          <cell r="N68">
            <v>0</v>
          </cell>
        </row>
        <row r="69">
          <cell r="I69" t="str">
            <v>D69</v>
          </cell>
          <cell r="J69">
            <v>0</v>
          </cell>
          <cell r="K69">
            <v>0</v>
          </cell>
          <cell r="L69">
            <v>6229.7877272727274</v>
          </cell>
          <cell r="M69">
            <v>0</v>
          </cell>
          <cell r="N69">
            <v>0</v>
          </cell>
        </row>
        <row r="70">
          <cell r="I70" t="str">
            <v>D70</v>
          </cell>
          <cell r="J70">
            <v>0</v>
          </cell>
          <cell r="K70">
            <v>0</v>
          </cell>
          <cell r="L70">
            <v>99676.603636363638</v>
          </cell>
          <cell r="M70">
            <v>0</v>
          </cell>
          <cell r="N70">
            <v>0</v>
          </cell>
        </row>
        <row r="71">
          <cell r="I71" t="str">
            <v>D71</v>
          </cell>
          <cell r="J71">
            <v>0</v>
          </cell>
          <cell r="K71">
            <v>0</v>
          </cell>
          <cell r="L71">
            <v>6229.7877272727274</v>
          </cell>
          <cell r="M71">
            <v>0</v>
          </cell>
          <cell r="N71">
            <v>0</v>
          </cell>
        </row>
        <row r="72">
          <cell r="I72" t="str">
            <v>D72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D73</v>
          </cell>
          <cell r="J73">
            <v>0</v>
          </cell>
          <cell r="K73">
            <v>0</v>
          </cell>
          <cell r="L73">
            <v>87217.028181818183</v>
          </cell>
          <cell r="M73">
            <v>0</v>
          </cell>
          <cell r="N73">
            <v>0</v>
          </cell>
        </row>
        <row r="74">
          <cell r="I74" t="str">
            <v>D74</v>
          </cell>
          <cell r="J74">
            <v>0</v>
          </cell>
          <cell r="K74">
            <v>0</v>
          </cell>
          <cell r="L74">
            <v>24919.150909090909</v>
          </cell>
          <cell r="M74">
            <v>0</v>
          </cell>
          <cell r="N74">
            <v>0</v>
          </cell>
        </row>
        <row r="75">
          <cell r="I75" t="str">
            <v>D75</v>
          </cell>
          <cell r="J75">
            <v>0</v>
          </cell>
          <cell r="K75">
            <v>616000</v>
          </cell>
          <cell r="L75">
            <v>548221.31999999995</v>
          </cell>
          <cell r="M75">
            <v>8800</v>
          </cell>
          <cell r="N75">
            <v>8800</v>
          </cell>
        </row>
        <row r="76">
          <cell r="I76" t="str">
            <v>D76</v>
          </cell>
          <cell r="J76">
            <v>0</v>
          </cell>
        </row>
        <row r="77">
          <cell r="I77" t="str">
            <v>D77</v>
          </cell>
          <cell r="J77">
            <v>0</v>
          </cell>
        </row>
        <row r="78">
          <cell r="I78" t="str">
            <v>D78</v>
          </cell>
          <cell r="J78">
            <v>0</v>
          </cell>
          <cell r="K78">
            <v>293920</v>
          </cell>
          <cell r="L78">
            <v>62176</v>
          </cell>
          <cell r="M78">
            <v>1056</v>
          </cell>
          <cell r="N78">
            <v>1056</v>
          </cell>
        </row>
        <row r="79">
          <cell r="I79" t="str">
            <v>D79</v>
          </cell>
          <cell r="J79">
            <v>0</v>
          </cell>
          <cell r="K79">
            <v>0</v>
          </cell>
          <cell r="L79">
            <v>62176</v>
          </cell>
          <cell r="M79">
            <v>0</v>
          </cell>
          <cell r="N79">
            <v>0</v>
          </cell>
        </row>
        <row r="80">
          <cell r="I80" t="str">
            <v>D80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D81</v>
          </cell>
          <cell r="J81">
            <v>0</v>
          </cell>
          <cell r="K81">
            <v>0</v>
          </cell>
          <cell r="L81">
            <v>77720</v>
          </cell>
          <cell r="M81">
            <v>0</v>
          </cell>
          <cell r="N81">
            <v>0</v>
          </cell>
        </row>
        <row r="82">
          <cell r="I82" t="str">
            <v>D82</v>
          </cell>
          <cell r="J82">
            <v>0</v>
          </cell>
          <cell r="K82">
            <v>0</v>
          </cell>
          <cell r="L82">
            <v>3886</v>
          </cell>
          <cell r="M82">
            <v>0</v>
          </cell>
          <cell r="N82">
            <v>0</v>
          </cell>
        </row>
        <row r="83">
          <cell r="I83" t="str">
            <v>D83</v>
          </cell>
          <cell r="J83">
            <v>0</v>
          </cell>
          <cell r="K83">
            <v>0</v>
          </cell>
          <cell r="L83">
            <v>62176</v>
          </cell>
          <cell r="M83">
            <v>0</v>
          </cell>
          <cell r="N83">
            <v>0</v>
          </cell>
        </row>
        <row r="84">
          <cell r="I84" t="str">
            <v>D84</v>
          </cell>
          <cell r="J84">
            <v>0</v>
          </cell>
          <cell r="K84">
            <v>0</v>
          </cell>
          <cell r="L84">
            <v>3886</v>
          </cell>
          <cell r="M84">
            <v>0</v>
          </cell>
          <cell r="N84">
            <v>0</v>
          </cell>
        </row>
        <row r="85">
          <cell r="I85" t="str">
            <v>D85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D86</v>
          </cell>
          <cell r="J86">
            <v>0</v>
          </cell>
          <cell r="K86">
            <v>0</v>
          </cell>
          <cell r="L86">
            <v>54404</v>
          </cell>
          <cell r="M86">
            <v>0</v>
          </cell>
          <cell r="N86">
            <v>0</v>
          </cell>
        </row>
        <row r="87">
          <cell r="I87" t="str">
            <v>D87</v>
          </cell>
          <cell r="J87">
            <v>0</v>
          </cell>
          <cell r="K87">
            <v>0</v>
          </cell>
          <cell r="L87">
            <v>15544</v>
          </cell>
          <cell r="M87">
            <v>0</v>
          </cell>
          <cell r="N87">
            <v>0</v>
          </cell>
        </row>
        <row r="88">
          <cell r="I88" t="str">
            <v>D88</v>
          </cell>
          <cell r="J88">
            <v>0</v>
          </cell>
          <cell r="K88">
            <v>293920</v>
          </cell>
          <cell r="L88">
            <v>341968</v>
          </cell>
          <cell r="M88">
            <v>1056</v>
          </cell>
          <cell r="N88">
            <v>1056</v>
          </cell>
        </row>
        <row r="89">
          <cell r="I89" t="str">
            <v>D89</v>
          </cell>
          <cell r="J89">
            <v>0</v>
          </cell>
        </row>
        <row r="90">
          <cell r="I90" t="str">
            <v>D90</v>
          </cell>
          <cell r="J90">
            <v>0</v>
          </cell>
        </row>
        <row r="91">
          <cell r="I91" t="str">
            <v>D91</v>
          </cell>
          <cell r="J91">
            <v>0</v>
          </cell>
        </row>
        <row r="92">
          <cell r="I92" t="str">
            <v>D92</v>
          </cell>
          <cell r="J92">
            <v>0</v>
          </cell>
          <cell r="K92" t="str">
            <v>C depr anual</v>
          </cell>
          <cell r="L92" t="str">
            <v>C depr anual</v>
          </cell>
          <cell r="M92" t="str">
            <v>C depr anual</v>
          </cell>
          <cell r="N92" t="str">
            <v>C depr anual</v>
          </cell>
        </row>
        <row r="93">
          <cell r="I93" t="str">
            <v>D93</v>
          </cell>
          <cell r="J93">
            <v>0</v>
          </cell>
          <cell r="K93">
            <v>0.2</v>
          </cell>
          <cell r="L93">
            <v>0.2</v>
          </cell>
          <cell r="M93">
            <v>0.2</v>
          </cell>
          <cell r="N93">
            <v>0.2</v>
          </cell>
        </row>
        <row r="94">
          <cell r="I94" t="str">
            <v>D94</v>
          </cell>
          <cell r="J94">
            <v>0</v>
          </cell>
          <cell r="K94">
            <v>0.2</v>
          </cell>
          <cell r="L94">
            <v>0.2</v>
          </cell>
          <cell r="M94">
            <v>0.2</v>
          </cell>
          <cell r="N94">
            <v>0.2</v>
          </cell>
        </row>
        <row r="95">
          <cell r="I95" t="str">
            <v>D95</v>
          </cell>
          <cell r="J95">
            <v>0</v>
          </cell>
          <cell r="K95">
            <v>0.20000000000000004</v>
          </cell>
          <cell r="L95">
            <v>0.20000000000000004</v>
          </cell>
          <cell r="M95">
            <v>0.20000000000000004</v>
          </cell>
          <cell r="N95">
            <v>0.20000000000000004</v>
          </cell>
        </row>
        <row r="96">
          <cell r="I96" t="str">
            <v>D96</v>
          </cell>
          <cell r="J96">
            <v>0</v>
          </cell>
          <cell r="K96">
            <v>0.2</v>
          </cell>
          <cell r="L96">
            <v>0.2</v>
          </cell>
          <cell r="M96">
            <v>0.2</v>
          </cell>
          <cell r="N96">
            <v>0.2</v>
          </cell>
        </row>
        <row r="97">
          <cell r="I97" t="str">
            <v>D97</v>
          </cell>
          <cell r="J97">
            <v>0</v>
          </cell>
          <cell r="K97">
            <v>0.2</v>
          </cell>
          <cell r="L97">
            <v>0.2</v>
          </cell>
          <cell r="M97">
            <v>0.2</v>
          </cell>
          <cell r="N97">
            <v>0.2</v>
          </cell>
        </row>
        <row r="98">
          <cell r="I98" t="str">
            <v>D98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D99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D100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D101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D102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D103</v>
          </cell>
          <cell r="J103">
            <v>0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</row>
        <row r="104">
          <cell r="I104" t="str">
            <v>D104</v>
          </cell>
          <cell r="J104">
            <v>0</v>
          </cell>
        </row>
        <row r="105">
          <cell r="I105" t="str">
            <v>D105</v>
          </cell>
          <cell r="J105">
            <v>0</v>
          </cell>
          <cell r="K105" t="str">
            <v>C depr anual</v>
          </cell>
          <cell r="L105" t="str">
            <v>C depr anual</v>
          </cell>
          <cell r="M105" t="str">
            <v>C depr anual</v>
          </cell>
          <cell r="N105" t="str">
            <v>C depr anual</v>
          </cell>
        </row>
        <row r="106">
          <cell r="I106" t="str">
            <v>D106</v>
          </cell>
          <cell r="J106">
            <v>0</v>
          </cell>
          <cell r="K106">
            <v>0.1</v>
          </cell>
          <cell r="L106">
            <v>0.1</v>
          </cell>
          <cell r="M106">
            <v>0.1</v>
          </cell>
          <cell r="N106">
            <v>0.1</v>
          </cell>
        </row>
        <row r="107">
          <cell r="I107" t="str">
            <v>D107</v>
          </cell>
          <cell r="J107">
            <v>0</v>
          </cell>
          <cell r="K107">
            <v>0.1</v>
          </cell>
          <cell r="L107">
            <v>0.1</v>
          </cell>
          <cell r="M107">
            <v>0.1</v>
          </cell>
          <cell r="N107">
            <v>0.1</v>
          </cell>
        </row>
        <row r="108">
          <cell r="I108" t="str">
            <v>D108</v>
          </cell>
          <cell r="J108">
            <v>0</v>
          </cell>
          <cell r="K108">
            <v>0.1</v>
          </cell>
          <cell r="L108">
            <v>0.1</v>
          </cell>
          <cell r="M108">
            <v>0.1</v>
          </cell>
          <cell r="N108">
            <v>0.1</v>
          </cell>
        </row>
        <row r="109">
          <cell r="I109" t="str">
            <v>D109</v>
          </cell>
          <cell r="J109">
            <v>0</v>
          </cell>
          <cell r="K109">
            <v>0.1</v>
          </cell>
          <cell r="L109">
            <v>0.1</v>
          </cell>
          <cell r="M109">
            <v>0.1</v>
          </cell>
          <cell r="N109">
            <v>0.1</v>
          </cell>
        </row>
        <row r="110">
          <cell r="I110" t="str">
            <v>D110</v>
          </cell>
          <cell r="J110">
            <v>0</v>
          </cell>
          <cell r="K110">
            <v>0.10000000000000002</v>
          </cell>
          <cell r="L110">
            <v>0.10000000000000002</v>
          </cell>
          <cell r="M110">
            <v>0.10000000000000002</v>
          </cell>
          <cell r="N110">
            <v>0.10000000000000002</v>
          </cell>
        </row>
        <row r="111">
          <cell r="I111" t="str">
            <v>D111</v>
          </cell>
          <cell r="J111">
            <v>0</v>
          </cell>
          <cell r="K111">
            <v>0.10000000000000002</v>
          </cell>
          <cell r="L111">
            <v>0.10000000000000002</v>
          </cell>
          <cell r="M111">
            <v>0.10000000000000002</v>
          </cell>
          <cell r="N111">
            <v>0.10000000000000002</v>
          </cell>
        </row>
        <row r="112">
          <cell r="I112" t="str">
            <v>D112</v>
          </cell>
          <cell r="J112">
            <v>0</v>
          </cell>
          <cell r="K112">
            <v>0.10000000000000002</v>
          </cell>
          <cell r="L112">
            <v>0.10000000000000002</v>
          </cell>
          <cell r="M112">
            <v>0.10000000000000002</v>
          </cell>
          <cell r="N112">
            <v>0.10000000000000002</v>
          </cell>
        </row>
        <row r="113">
          <cell r="I113" t="str">
            <v>D113</v>
          </cell>
          <cell r="J113">
            <v>0</v>
          </cell>
          <cell r="K113">
            <v>0.10000000000000002</v>
          </cell>
          <cell r="L113">
            <v>0.10000000000000002</v>
          </cell>
          <cell r="M113">
            <v>0.10000000000000002</v>
          </cell>
          <cell r="N113">
            <v>0.10000000000000002</v>
          </cell>
        </row>
        <row r="114">
          <cell r="I114" t="str">
            <v>D114</v>
          </cell>
          <cell r="J114">
            <v>0</v>
          </cell>
          <cell r="K114">
            <v>0.1</v>
          </cell>
          <cell r="L114">
            <v>0.1</v>
          </cell>
          <cell r="M114">
            <v>0.1</v>
          </cell>
          <cell r="N114">
            <v>0.1</v>
          </cell>
        </row>
        <row r="115">
          <cell r="I115" t="str">
            <v>D115</v>
          </cell>
          <cell r="J115">
            <v>0</v>
          </cell>
          <cell r="K115">
            <v>0.1</v>
          </cell>
          <cell r="L115">
            <v>0.1</v>
          </cell>
          <cell r="M115">
            <v>0.1</v>
          </cell>
          <cell r="N115">
            <v>0.1</v>
          </cell>
        </row>
        <row r="116">
          <cell r="I116" t="str">
            <v>D116</v>
          </cell>
          <cell r="J116">
            <v>0</v>
          </cell>
          <cell r="K116">
            <v>0.99999999999999989</v>
          </cell>
          <cell r="L116">
            <v>0.99999999999999989</v>
          </cell>
          <cell r="M116">
            <v>0.99999999999999989</v>
          </cell>
          <cell r="N116">
            <v>0.99999999999999989</v>
          </cell>
        </row>
        <row r="117">
          <cell r="I117" t="str">
            <v>D117</v>
          </cell>
          <cell r="J117">
            <v>0</v>
          </cell>
        </row>
        <row r="118">
          <cell r="I118" t="str">
            <v>D118</v>
          </cell>
          <cell r="J118">
            <v>0</v>
          </cell>
        </row>
        <row r="119">
          <cell r="I119" t="str">
            <v>D119</v>
          </cell>
          <cell r="J119">
            <v>0</v>
          </cell>
        </row>
        <row r="120">
          <cell r="I120" t="str">
            <v>D120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I121" t="str">
            <v>D121</v>
          </cell>
          <cell r="J121">
            <v>0</v>
          </cell>
          <cell r="K121">
            <v>123200</v>
          </cell>
          <cell r="L121">
            <v>19935.32</v>
          </cell>
          <cell r="M121">
            <v>1760</v>
          </cell>
          <cell r="N121">
            <v>1760</v>
          </cell>
        </row>
        <row r="122">
          <cell r="I122" t="str">
            <v>D122</v>
          </cell>
          <cell r="J122">
            <v>0</v>
          </cell>
          <cell r="K122">
            <v>0</v>
          </cell>
          <cell r="L122">
            <v>19935.32</v>
          </cell>
          <cell r="M122">
            <v>0</v>
          </cell>
          <cell r="N122">
            <v>0</v>
          </cell>
        </row>
        <row r="123">
          <cell r="I123" t="str">
            <v>D123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I124" t="str">
            <v>D124</v>
          </cell>
          <cell r="J124">
            <v>0</v>
          </cell>
          <cell r="K124">
            <v>0</v>
          </cell>
          <cell r="L124">
            <v>24919.15</v>
          </cell>
          <cell r="M124">
            <v>0</v>
          </cell>
          <cell r="N124">
            <v>0</v>
          </cell>
        </row>
        <row r="125">
          <cell r="I125" t="str">
            <v>D125</v>
          </cell>
          <cell r="J125">
            <v>0</v>
          </cell>
          <cell r="K125">
            <v>0</v>
          </cell>
          <cell r="L125">
            <v>1245.96</v>
          </cell>
          <cell r="M125">
            <v>0</v>
          </cell>
          <cell r="N125">
            <v>0</v>
          </cell>
        </row>
        <row r="126">
          <cell r="I126" t="str">
            <v>D126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I127" t="str">
            <v>D127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I128" t="str">
            <v>D128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I129" t="str">
            <v>D129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I130" t="str">
            <v>D130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I131" t="str">
            <v>D131</v>
          </cell>
          <cell r="J131">
            <v>0</v>
          </cell>
          <cell r="K131">
            <v>123200</v>
          </cell>
          <cell r="L131">
            <v>66035.75</v>
          </cell>
          <cell r="M131">
            <v>1760</v>
          </cell>
          <cell r="N131">
            <v>1760</v>
          </cell>
        </row>
        <row r="132">
          <cell r="I132" t="str">
            <v>D132</v>
          </cell>
          <cell r="J132">
            <v>0</v>
          </cell>
        </row>
        <row r="133">
          <cell r="I133" t="str">
            <v>D133</v>
          </cell>
          <cell r="J133">
            <v>0</v>
          </cell>
        </row>
        <row r="134">
          <cell r="I134" t="str">
            <v>D134</v>
          </cell>
          <cell r="J134">
            <v>0</v>
          </cell>
          <cell r="K134">
            <v>29392</v>
          </cell>
          <cell r="L134">
            <v>6217.6</v>
          </cell>
          <cell r="M134">
            <v>105.6</v>
          </cell>
          <cell r="N134">
            <v>105.6</v>
          </cell>
        </row>
        <row r="135">
          <cell r="I135" t="str">
            <v>D135</v>
          </cell>
          <cell r="J135">
            <v>0</v>
          </cell>
          <cell r="K135">
            <v>0</v>
          </cell>
          <cell r="L135">
            <v>6217.6</v>
          </cell>
          <cell r="M135">
            <v>0</v>
          </cell>
          <cell r="N135">
            <v>0</v>
          </cell>
        </row>
        <row r="136">
          <cell r="I136" t="str">
            <v>D136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I137" t="str">
            <v>D137</v>
          </cell>
          <cell r="J137">
            <v>0</v>
          </cell>
          <cell r="K137">
            <v>0</v>
          </cell>
          <cell r="L137">
            <v>7772</v>
          </cell>
          <cell r="M137">
            <v>0</v>
          </cell>
          <cell r="N137">
            <v>0</v>
          </cell>
        </row>
        <row r="138">
          <cell r="I138" t="str">
            <v>D138</v>
          </cell>
          <cell r="J138">
            <v>0</v>
          </cell>
          <cell r="K138">
            <v>0</v>
          </cell>
          <cell r="L138">
            <v>388.6</v>
          </cell>
          <cell r="M138">
            <v>0</v>
          </cell>
          <cell r="N138">
            <v>0</v>
          </cell>
        </row>
        <row r="139">
          <cell r="I139" t="str">
            <v>D139</v>
          </cell>
          <cell r="J139">
            <v>0</v>
          </cell>
          <cell r="K139">
            <v>0</v>
          </cell>
          <cell r="L139">
            <v>6217.6</v>
          </cell>
          <cell r="M139">
            <v>0</v>
          </cell>
          <cell r="N139">
            <v>0</v>
          </cell>
        </row>
        <row r="140">
          <cell r="I140" t="str">
            <v>D140</v>
          </cell>
          <cell r="J140">
            <v>0</v>
          </cell>
          <cell r="K140">
            <v>0</v>
          </cell>
          <cell r="L140">
            <v>388.6</v>
          </cell>
          <cell r="M140">
            <v>0</v>
          </cell>
          <cell r="N140">
            <v>0</v>
          </cell>
        </row>
        <row r="141">
          <cell r="I141" t="str">
            <v>D141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I142" t="str">
            <v>D142</v>
          </cell>
          <cell r="J142">
            <v>0</v>
          </cell>
          <cell r="K142">
            <v>0</v>
          </cell>
          <cell r="L142">
            <v>5440.4</v>
          </cell>
          <cell r="M142">
            <v>0</v>
          </cell>
          <cell r="N142">
            <v>0</v>
          </cell>
        </row>
        <row r="143">
          <cell r="I143" t="str">
            <v>D143</v>
          </cell>
          <cell r="J143">
            <v>0</v>
          </cell>
          <cell r="K143">
            <v>0</v>
          </cell>
          <cell r="L143">
            <v>1554.4</v>
          </cell>
          <cell r="M143">
            <v>0</v>
          </cell>
          <cell r="N143">
            <v>0</v>
          </cell>
        </row>
        <row r="144">
          <cell r="I144" t="str">
            <v>D144</v>
          </cell>
          <cell r="J144">
            <v>0</v>
          </cell>
          <cell r="K144">
            <v>29392</v>
          </cell>
          <cell r="L144">
            <v>34196.800000000003</v>
          </cell>
          <cell r="M144">
            <v>105.6</v>
          </cell>
          <cell r="N144">
            <v>105.6</v>
          </cell>
        </row>
        <row r="145">
          <cell r="I145" t="str">
            <v>D145</v>
          </cell>
          <cell r="J145">
            <v>0</v>
          </cell>
        </row>
        <row r="146">
          <cell r="I146" t="str">
            <v>D146</v>
          </cell>
          <cell r="J146">
            <v>0</v>
          </cell>
        </row>
        <row r="147">
          <cell r="I147" t="str">
            <v>D147</v>
          </cell>
          <cell r="J147">
            <v>0</v>
          </cell>
          <cell r="K147">
            <v>123200</v>
          </cell>
          <cell r="L147">
            <v>66035.75</v>
          </cell>
          <cell r="M147">
            <v>1760</v>
          </cell>
          <cell r="N147">
            <v>1760</v>
          </cell>
        </row>
        <row r="148">
          <cell r="I148" t="str">
            <v>D148</v>
          </cell>
          <cell r="J148">
            <v>0</v>
          </cell>
          <cell r="K148">
            <v>29392</v>
          </cell>
          <cell r="L148">
            <v>34196.800000000003</v>
          </cell>
          <cell r="M148">
            <v>105.6</v>
          </cell>
          <cell r="N148">
            <v>105.6</v>
          </cell>
        </row>
        <row r="149">
          <cell r="I149" t="str">
            <v>D149</v>
          </cell>
          <cell r="J149">
            <v>0</v>
          </cell>
          <cell r="K149">
            <v>152592</v>
          </cell>
          <cell r="L149">
            <v>100232.55</v>
          </cell>
          <cell r="M149">
            <v>1865.6</v>
          </cell>
          <cell r="N149">
            <v>1865.6</v>
          </cell>
        </row>
        <row r="150">
          <cell r="I150" t="str">
            <v>D150</v>
          </cell>
          <cell r="J150">
            <v>0</v>
          </cell>
        </row>
        <row r="151">
          <cell r="I151" t="str">
            <v>D151</v>
          </cell>
          <cell r="J151">
            <v>0</v>
          </cell>
        </row>
        <row r="152">
          <cell r="I152" t="str">
            <v>D152</v>
          </cell>
          <cell r="J152">
            <v>0</v>
          </cell>
        </row>
        <row r="153">
          <cell r="I153" t="str">
            <v>D153</v>
          </cell>
          <cell r="J153">
            <v>0</v>
          </cell>
          <cell r="K153" t="str">
            <v>Fat Rem. Anual</v>
          </cell>
          <cell r="L153" t="str">
            <v>Fat Rem. Anual</v>
          </cell>
          <cell r="M153" t="str">
            <v>Fat Rem. Anual</v>
          </cell>
          <cell r="N153" t="str">
            <v>Fat Rem. Anual</v>
          </cell>
        </row>
        <row r="154">
          <cell r="I154" t="str">
            <v>D154</v>
          </cell>
          <cell r="J154">
            <v>0</v>
          </cell>
          <cell r="K154">
            <v>0.12</v>
          </cell>
          <cell r="L154">
            <v>0.12</v>
          </cell>
          <cell r="M154">
            <v>0.12</v>
          </cell>
          <cell r="N154">
            <v>0.12</v>
          </cell>
        </row>
        <row r="155">
          <cell r="I155" t="str">
            <v>D155</v>
          </cell>
          <cell r="J155">
            <v>0</v>
          </cell>
          <cell r="K155">
            <v>9.6000000000000002E-2</v>
          </cell>
          <cell r="L155">
            <v>9.6000000000000002E-2</v>
          </cell>
          <cell r="M155">
            <v>9.6000000000000002E-2</v>
          </cell>
          <cell r="N155">
            <v>9.6000000000000002E-2</v>
          </cell>
        </row>
        <row r="156">
          <cell r="I156" t="str">
            <v>D156</v>
          </cell>
          <cell r="J156">
            <v>0</v>
          </cell>
          <cell r="K156">
            <v>7.1999999999999995E-2</v>
          </cell>
          <cell r="L156">
            <v>7.1999999999999995E-2</v>
          </cell>
          <cell r="M156">
            <v>7.1999999999999995E-2</v>
          </cell>
          <cell r="N156">
            <v>7.1999999999999995E-2</v>
          </cell>
        </row>
        <row r="157">
          <cell r="I157" t="str">
            <v>D157</v>
          </cell>
          <cell r="J157">
            <v>0</v>
          </cell>
          <cell r="K157">
            <v>4.8000000000000001E-2</v>
          </cell>
          <cell r="L157">
            <v>4.8000000000000001E-2</v>
          </cell>
          <cell r="M157">
            <v>4.8000000000000001E-2</v>
          </cell>
          <cell r="N157">
            <v>4.8000000000000001E-2</v>
          </cell>
        </row>
        <row r="158">
          <cell r="I158" t="str">
            <v>D158</v>
          </cell>
          <cell r="J158">
            <v>0</v>
          </cell>
          <cell r="K158">
            <v>2.4E-2</v>
          </cell>
          <cell r="L158">
            <v>2.4E-2</v>
          </cell>
          <cell r="M158">
            <v>2.4E-2</v>
          </cell>
          <cell r="N158">
            <v>2.4E-2</v>
          </cell>
        </row>
        <row r="159">
          <cell r="I159" t="str">
            <v>D159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I160" t="str">
            <v>D160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I161" t="str">
            <v>D161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D162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I163" t="str">
            <v>D163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I164">
            <v>0</v>
          </cell>
          <cell r="J164">
            <v>0</v>
          </cell>
        </row>
        <row r="165">
          <cell r="I165" t="str">
            <v>D165</v>
          </cell>
          <cell r="J165">
            <v>0</v>
          </cell>
          <cell r="K165" t="str">
            <v>Fat Rem. Anual</v>
          </cell>
          <cell r="L165" t="str">
            <v>Fat Rem. Anual</v>
          </cell>
          <cell r="M165" t="str">
            <v>Fat Rem. Anual</v>
          </cell>
          <cell r="N165" t="str">
            <v>Fat Rem. Anual</v>
          </cell>
        </row>
        <row r="166">
          <cell r="I166" t="str">
            <v>D166</v>
          </cell>
          <cell r="J166">
            <v>0</v>
          </cell>
          <cell r="K166">
            <v>0.12</v>
          </cell>
          <cell r="L166">
            <v>0.12</v>
          </cell>
          <cell r="M166">
            <v>0.12</v>
          </cell>
          <cell r="N166">
            <v>0.12</v>
          </cell>
        </row>
        <row r="167">
          <cell r="I167" t="str">
            <v>D167</v>
          </cell>
          <cell r="J167">
            <v>0</v>
          </cell>
          <cell r="K167">
            <v>0.108</v>
          </cell>
          <cell r="L167">
            <v>0.108</v>
          </cell>
          <cell r="M167">
            <v>0.108</v>
          </cell>
          <cell r="N167">
            <v>0.108</v>
          </cell>
        </row>
        <row r="168">
          <cell r="I168" t="str">
            <v>D168</v>
          </cell>
          <cell r="J168">
            <v>0</v>
          </cell>
          <cell r="K168">
            <v>9.6000000000000002E-2</v>
          </cell>
          <cell r="L168">
            <v>9.6000000000000002E-2</v>
          </cell>
          <cell r="M168">
            <v>9.6000000000000002E-2</v>
          </cell>
          <cell r="N168">
            <v>9.6000000000000002E-2</v>
          </cell>
        </row>
        <row r="169">
          <cell r="I169" t="str">
            <v>D169</v>
          </cell>
          <cell r="J169">
            <v>0</v>
          </cell>
          <cell r="K169">
            <v>8.4000000000000005E-2</v>
          </cell>
          <cell r="L169">
            <v>8.4000000000000005E-2</v>
          </cell>
          <cell r="M169">
            <v>8.4000000000000005E-2</v>
          </cell>
          <cell r="N169">
            <v>8.4000000000000005E-2</v>
          </cell>
        </row>
        <row r="170">
          <cell r="I170" t="str">
            <v>D170</v>
          </cell>
          <cell r="J170">
            <v>0</v>
          </cell>
          <cell r="K170">
            <v>7.1999999999999995E-2</v>
          </cell>
          <cell r="L170">
            <v>7.1999999999999995E-2</v>
          </cell>
          <cell r="M170">
            <v>7.1999999999999995E-2</v>
          </cell>
          <cell r="N170">
            <v>7.1999999999999995E-2</v>
          </cell>
        </row>
        <row r="171">
          <cell r="I171" t="str">
            <v>D171</v>
          </cell>
          <cell r="J171">
            <v>0</v>
          </cell>
          <cell r="K171">
            <v>0.06</v>
          </cell>
          <cell r="L171">
            <v>0.06</v>
          </cell>
          <cell r="M171">
            <v>0.06</v>
          </cell>
          <cell r="N171">
            <v>0.06</v>
          </cell>
        </row>
        <row r="172">
          <cell r="I172" t="str">
            <v>D172</v>
          </cell>
          <cell r="J172">
            <v>0</v>
          </cell>
          <cell r="K172">
            <v>4.8000000000000001E-2</v>
          </cell>
          <cell r="L172">
            <v>4.8000000000000001E-2</v>
          </cell>
          <cell r="M172">
            <v>4.8000000000000001E-2</v>
          </cell>
          <cell r="N172">
            <v>4.8000000000000001E-2</v>
          </cell>
        </row>
        <row r="173">
          <cell r="I173" t="str">
            <v>D173</v>
          </cell>
          <cell r="J173">
            <v>0</v>
          </cell>
          <cell r="K173">
            <v>3.5999999999999997E-2</v>
          </cell>
          <cell r="L173">
            <v>3.5999999999999997E-2</v>
          </cell>
          <cell r="M173">
            <v>3.5999999999999997E-2</v>
          </cell>
          <cell r="N173">
            <v>3.5999999999999997E-2</v>
          </cell>
        </row>
        <row r="174">
          <cell r="I174" t="str">
            <v>D174</v>
          </cell>
          <cell r="J174">
            <v>0</v>
          </cell>
          <cell r="K174">
            <v>2.4E-2</v>
          </cell>
          <cell r="L174">
            <v>2.4E-2</v>
          </cell>
          <cell r="M174">
            <v>2.4E-2</v>
          </cell>
          <cell r="N174">
            <v>2.4E-2</v>
          </cell>
        </row>
        <row r="175">
          <cell r="I175" t="str">
            <v>D175</v>
          </cell>
          <cell r="J175">
            <v>0</v>
          </cell>
          <cell r="K175">
            <v>1.2E-2</v>
          </cell>
          <cell r="L175">
            <v>1.2E-2</v>
          </cell>
          <cell r="M175">
            <v>1.2E-2</v>
          </cell>
          <cell r="N175">
            <v>1.2E-2</v>
          </cell>
        </row>
        <row r="176">
          <cell r="I176">
            <v>0</v>
          </cell>
          <cell r="J176">
            <v>0</v>
          </cell>
        </row>
        <row r="177">
          <cell r="I177" t="str">
            <v>D177</v>
          </cell>
          <cell r="J177">
            <v>0</v>
          </cell>
        </row>
        <row r="178">
          <cell r="I178" t="str">
            <v>D178</v>
          </cell>
          <cell r="J178">
            <v>0</v>
          </cell>
        </row>
        <row r="179">
          <cell r="I179" t="str">
            <v>D179</v>
          </cell>
          <cell r="J179">
            <v>0</v>
          </cell>
        </row>
        <row r="180">
          <cell r="I180" t="str">
            <v>D180</v>
          </cell>
          <cell r="J180">
            <v>0</v>
          </cell>
          <cell r="K180">
            <v>73920</v>
          </cell>
          <cell r="L180">
            <v>11961.19</v>
          </cell>
          <cell r="M180">
            <v>1056</v>
          </cell>
          <cell r="N180">
            <v>1056</v>
          </cell>
        </row>
        <row r="181">
          <cell r="I181" t="str">
            <v>D181</v>
          </cell>
          <cell r="J181">
            <v>0</v>
          </cell>
          <cell r="K181">
            <v>0</v>
          </cell>
          <cell r="L181">
            <v>9568.9500000000007</v>
          </cell>
          <cell r="M181">
            <v>0</v>
          </cell>
          <cell r="N181">
            <v>0</v>
          </cell>
        </row>
        <row r="182">
          <cell r="I182" t="str">
            <v>D182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D183</v>
          </cell>
          <cell r="J183">
            <v>0</v>
          </cell>
          <cell r="K183">
            <v>0</v>
          </cell>
          <cell r="L183">
            <v>5980.6</v>
          </cell>
          <cell r="M183">
            <v>0</v>
          </cell>
          <cell r="N183">
            <v>0</v>
          </cell>
        </row>
        <row r="184">
          <cell r="I184" t="str">
            <v>D184</v>
          </cell>
          <cell r="J184">
            <v>0</v>
          </cell>
          <cell r="K184">
            <v>0</v>
          </cell>
          <cell r="L184">
            <v>149.51</v>
          </cell>
          <cell r="M184">
            <v>0</v>
          </cell>
          <cell r="N184">
            <v>0</v>
          </cell>
        </row>
        <row r="185">
          <cell r="I185" t="str">
            <v>D185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I186" t="str">
            <v>D186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I187" t="str">
            <v>D187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I188" t="str">
            <v>D188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D189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D190</v>
          </cell>
          <cell r="J190">
            <v>0</v>
          </cell>
          <cell r="K190">
            <v>73920</v>
          </cell>
          <cell r="L190">
            <v>27660.249999999996</v>
          </cell>
          <cell r="M190">
            <v>1056</v>
          </cell>
          <cell r="N190">
            <v>1056</v>
          </cell>
        </row>
        <row r="191">
          <cell r="I191" t="str">
            <v>D191</v>
          </cell>
          <cell r="J191">
            <v>0</v>
          </cell>
        </row>
        <row r="192">
          <cell r="I192" t="str">
            <v>D192</v>
          </cell>
          <cell r="J192">
            <v>0</v>
          </cell>
        </row>
        <row r="193">
          <cell r="I193" t="str">
            <v>D193</v>
          </cell>
          <cell r="J193">
            <v>0</v>
          </cell>
          <cell r="K193">
            <v>35270.400000000001</v>
          </cell>
          <cell r="L193">
            <v>7461.12</v>
          </cell>
          <cell r="M193">
            <v>126.72</v>
          </cell>
          <cell r="N193">
            <v>126.72</v>
          </cell>
        </row>
        <row r="194">
          <cell r="I194" t="str">
            <v>D194</v>
          </cell>
          <cell r="J194">
            <v>0</v>
          </cell>
          <cell r="K194">
            <v>0</v>
          </cell>
          <cell r="L194">
            <v>6715.01</v>
          </cell>
          <cell r="M194">
            <v>0</v>
          </cell>
          <cell r="N194">
            <v>0</v>
          </cell>
        </row>
        <row r="195">
          <cell r="I195" t="str">
            <v>D195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D196</v>
          </cell>
          <cell r="J196">
            <v>0</v>
          </cell>
          <cell r="K196">
            <v>0</v>
          </cell>
          <cell r="L196">
            <v>6528.48</v>
          </cell>
          <cell r="M196">
            <v>0</v>
          </cell>
          <cell r="N196">
            <v>0</v>
          </cell>
        </row>
        <row r="197">
          <cell r="I197" t="str">
            <v>D197</v>
          </cell>
          <cell r="J197">
            <v>0</v>
          </cell>
          <cell r="K197">
            <v>0</v>
          </cell>
          <cell r="L197">
            <v>279.79000000000002</v>
          </cell>
          <cell r="M197">
            <v>0</v>
          </cell>
          <cell r="N197">
            <v>0</v>
          </cell>
        </row>
        <row r="198">
          <cell r="I198" t="str">
            <v>D198</v>
          </cell>
          <cell r="J198">
            <v>0</v>
          </cell>
          <cell r="K198">
            <v>0</v>
          </cell>
          <cell r="L198">
            <v>3730.56</v>
          </cell>
          <cell r="M198">
            <v>0</v>
          </cell>
          <cell r="N198">
            <v>0</v>
          </cell>
        </row>
        <row r="199">
          <cell r="I199" t="str">
            <v>D199</v>
          </cell>
          <cell r="J199">
            <v>0</v>
          </cell>
          <cell r="K199">
            <v>0</v>
          </cell>
          <cell r="L199">
            <v>186.53</v>
          </cell>
          <cell r="M199">
            <v>0</v>
          </cell>
          <cell r="N199">
            <v>0</v>
          </cell>
        </row>
        <row r="200">
          <cell r="I200" t="str">
            <v>D200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D201</v>
          </cell>
          <cell r="J201">
            <v>0</v>
          </cell>
          <cell r="K201">
            <v>0</v>
          </cell>
          <cell r="L201">
            <v>1305.7</v>
          </cell>
          <cell r="M201">
            <v>0</v>
          </cell>
          <cell r="N201">
            <v>0</v>
          </cell>
        </row>
        <row r="202">
          <cell r="I202" t="str">
            <v>D202</v>
          </cell>
          <cell r="J202">
            <v>0</v>
          </cell>
          <cell r="K202">
            <v>0</v>
          </cell>
          <cell r="L202">
            <v>186.53</v>
          </cell>
          <cell r="M202">
            <v>0</v>
          </cell>
          <cell r="N202">
            <v>0</v>
          </cell>
        </row>
        <row r="203">
          <cell r="I203" t="str">
            <v>D203</v>
          </cell>
          <cell r="J203">
            <v>0</v>
          </cell>
          <cell r="K203">
            <v>35270.400000000001</v>
          </cell>
          <cell r="L203">
            <v>26393.72</v>
          </cell>
          <cell r="M203">
            <v>126.72</v>
          </cell>
          <cell r="N203">
            <v>126.72</v>
          </cell>
        </row>
        <row r="204">
          <cell r="I204" t="str">
            <v>D204</v>
          </cell>
          <cell r="J204">
            <v>0</v>
          </cell>
        </row>
        <row r="205">
          <cell r="I205" t="str">
            <v>D205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I206" t="str">
            <v>D206</v>
          </cell>
          <cell r="J206">
            <v>0</v>
          </cell>
          <cell r="K206">
            <v>73920</v>
          </cell>
          <cell r="L206">
            <v>27660.249999999996</v>
          </cell>
          <cell r="M206">
            <v>1056</v>
          </cell>
          <cell r="N206">
            <v>1056</v>
          </cell>
        </row>
        <row r="207">
          <cell r="I207" t="str">
            <v>D207</v>
          </cell>
          <cell r="J207">
            <v>0</v>
          </cell>
          <cell r="K207">
            <v>35270.400000000001</v>
          </cell>
          <cell r="L207">
            <v>26393.72</v>
          </cell>
          <cell r="M207">
            <v>126.72</v>
          </cell>
          <cell r="N207">
            <v>126.72</v>
          </cell>
        </row>
        <row r="208">
          <cell r="I208" t="str">
            <v>D208</v>
          </cell>
          <cell r="J208">
            <v>0</v>
          </cell>
          <cell r="K208">
            <v>109190.39999999999</v>
          </cell>
          <cell r="L208">
            <v>54053.97</v>
          </cell>
          <cell r="M208">
            <v>1182.72</v>
          </cell>
          <cell r="N208">
            <v>1182.72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</sheetData>
      <sheetData sheetId="11">
        <row r="10">
          <cell r="I10" t="str">
            <v>E10</v>
          </cell>
          <cell r="J10">
            <v>0</v>
          </cell>
          <cell r="K10">
            <v>43039</v>
          </cell>
          <cell r="L10">
            <v>43039</v>
          </cell>
          <cell r="M10">
            <v>43343</v>
          </cell>
          <cell r="N10">
            <v>43343</v>
          </cell>
        </row>
        <row r="11">
          <cell r="I11" t="str">
            <v>E11</v>
          </cell>
        </row>
        <row r="12">
          <cell r="I12" t="str">
            <v>E12</v>
          </cell>
        </row>
        <row r="13">
          <cell r="I13" t="str">
            <v>E13</v>
          </cell>
        </row>
        <row r="14">
          <cell r="I14" t="str">
            <v>E14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I15" t="str">
            <v>E15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I16" t="str">
            <v>E16</v>
          </cell>
          <cell r="J16">
            <v>0</v>
          </cell>
          <cell r="K16">
            <v>5625</v>
          </cell>
          <cell r="L16">
            <v>156.25</v>
          </cell>
          <cell r="M16">
            <v>20.833333333333332</v>
          </cell>
          <cell r="N16">
            <v>20.833333333333332</v>
          </cell>
        </row>
        <row r="17">
          <cell r="I17" t="str">
            <v>E17</v>
          </cell>
          <cell r="J17">
            <v>0</v>
          </cell>
          <cell r="K17">
            <v>23377.575000000001</v>
          </cell>
          <cell r="L17">
            <v>23794.241666666669</v>
          </cell>
          <cell r="M17">
            <v>41.666666666666664</v>
          </cell>
          <cell r="N17">
            <v>41.666666666666664</v>
          </cell>
        </row>
        <row r="18">
          <cell r="I18" t="str">
            <v>E18</v>
          </cell>
          <cell r="J18">
            <v>0</v>
          </cell>
          <cell r="K18">
            <v>29002.575000000001</v>
          </cell>
          <cell r="L18">
            <v>23950.491666666669</v>
          </cell>
          <cell r="M18">
            <v>62.5</v>
          </cell>
          <cell r="N18">
            <v>62.5</v>
          </cell>
        </row>
        <row r="19">
          <cell r="I19" t="str">
            <v>E19</v>
          </cell>
          <cell r="J19">
            <v>0</v>
          </cell>
        </row>
        <row r="20">
          <cell r="I20" t="str">
            <v>E20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I21" t="str">
            <v>E21</v>
          </cell>
          <cell r="J21">
            <v>0</v>
          </cell>
          <cell r="K21">
            <v>50000</v>
          </cell>
          <cell r="L21">
            <v>0</v>
          </cell>
          <cell r="M21">
            <v>100</v>
          </cell>
          <cell r="N21">
            <v>100</v>
          </cell>
        </row>
        <row r="22">
          <cell r="I22" t="str">
            <v>E22</v>
          </cell>
          <cell r="J22">
            <v>0</v>
          </cell>
          <cell r="K22">
            <v>27000</v>
          </cell>
          <cell r="L22">
            <v>750</v>
          </cell>
          <cell r="M22">
            <v>100</v>
          </cell>
          <cell r="N22">
            <v>100</v>
          </cell>
        </row>
        <row r="23">
          <cell r="I23" t="str">
            <v>E23</v>
          </cell>
          <cell r="J23">
            <v>0</v>
          </cell>
          <cell r="K23">
            <v>56106.18</v>
          </cell>
          <cell r="L23">
            <v>57106.18</v>
          </cell>
          <cell r="M23">
            <v>100</v>
          </cell>
          <cell r="N23">
            <v>100</v>
          </cell>
        </row>
        <row r="24">
          <cell r="I24" t="str">
            <v>E24</v>
          </cell>
          <cell r="J24">
            <v>0</v>
          </cell>
          <cell r="K24">
            <v>133106.18</v>
          </cell>
          <cell r="L24">
            <v>57856.18</v>
          </cell>
          <cell r="M24">
            <v>300</v>
          </cell>
          <cell r="N24">
            <v>300</v>
          </cell>
        </row>
        <row r="25">
          <cell r="I25" t="str">
            <v>E25</v>
          </cell>
          <cell r="J25">
            <v>0</v>
          </cell>
          <cell r="K25">
            <v>0</v>
          </cell>
        </row>
        <row r="26">
          <cell r="I26" t="str">
            <v>E26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I27" t="str">
            <v>E27</v>
          </cell>
          <cell r="J27">
            <v>0</v>
          </cell>
          <cell r="K27">
            <v>5000000</v>
          </cell>
          <cell r="L27">
            <v>0</v>
          </cell>
          <cell r="M27">
            <v>10000</v>
          </cell>
          <cell r="N27">
            <v>10000</v>
          </cell>
        </row>
        <row r="28">
          <cell r="I28" t="str">
            <v>E28</v>
          </cell>
          <cell r="J28">
            <v>0</v>
          </cell>
          <cell r="K28">
            <v>2700000</v>
          </cell>
          <cell r="L28">
            <v>75000</v>
          </cell>
          <cell r="M28">
            <v>10000</v>
          </cell>
          <cell r="N28">
            <v>10000</v>
          </cell>
        </row>
        <row r="29">
          <cell r="I29" t="str">
            <v>E29</v>
          </cell>
          <cell r="J29">
            <v>0</v>
          </cell>
          <cell r="K29">
            <v>5610618</v>
          </cell>
          <cell r="L29">
            <v>5710618</v>
          </cell>
          <cell r="M29">
            <v>10000</v>
          </cell>
          <cell r="N29">
            <v>10000</v>
          </cell>
        </row>
        <row r="30">
          <cell r="I30" t="str">
            <v>E30</v>
          </cell>
          <cell r="J30">
            <v>0</v>
          </cell>
          <cell r="K30">
            <v>13310618</v>
          </cell>
          <cell r="L30">
            <v>5785618</v>
          </cell>
          <cell r="M30">
            <v>30000</v>
          </cell>
          <cell r="N30">
            <v>30000</v>
          </cell>
        </row>
        <row r="31">
          <cell r="I31" t="str">
            <v>E31</v>
          </cell>
          <cell r="J31">
            <v>0</v>
          </cell>
        </row>
        <row r="32">
          <cell r="I32" t="str">
            <v>E32</v>
          </cell>
          <cell r="J32">
            <v>0</v>
          </cell>
          <cell r="K32" t="str">
            <v>%</v>
          </cell>
          <cell r="L32" t="str">
            <v>%</v>
          </cell>
          <cell r="M32" t="str">
            <v>%</v>
          </cell>
          <cell r="N32" t="str">
            <v>%</v>
          </cell>
        </row>
        <row r="33">
          <cell r="I33" t="str">
            <v>E33</v>
          </cell>
          <cell r="J33">
            <v>0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</row>
        <row r="34">
          <cell r="I34" t="str">
            <v>E34</v>
          </cell>
          <cell r="J34">
            <v>0</v>
          </cell>
          <cell r="K34">
            <v>0.5</v>
          </cell>
          <cell r="L34">
            <v>0.5</v>
          </cell>
          <cell r="M34">
            <v>0.5</v>
          </cell>
          <cell r="N34">
            <v>0.5</v>
          </cell>
        </row>
        <row r="35">
          <cell r="I35" t="str">
            <v>E35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I36" t="str">
            <v>E36</v>
          </cell>
          <cell r="J36">
            <v>0</v>
          </cell>
        </row>
        <row r="37">
          <cell r="I37" t="str">
            <v>E37</v>
          </cell>
          <cell r="J37">
            <v>0</v>
          </cell>
          <cell r="K37" t="str">
            <v>Anos</v>
          </cell>
          <cell r="L37" t="str">
            <v>Anos</v>
          </cell>
          <cell r="M37" t="str">
            <v>Anos</v>
          </cell>
          <cell r="N37" t="str">
            <v>Anos</v>
          </cell>
        </row>
        <row r="38">
          <cell r="I38" t="str">
            <v>E38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I39" t="str">
            <v>E39</v>
          </cell>
          <cell r="J39">
            <v>0</v>
          </cell>
          <cell r="K39">
            <v>20</v>
          </cell>
          <cell r="L39">
            <v>20</v>
          </cell>
          <cell r="M39">
            <v>20</v>
          </cell>
          <cell r="N39">
            <v>20</v>
          </cell>
        </row>
        <row r="40">
          <cell r="I40" t="str">
            <v>E40</v>
          </cell>
          <cell r="J40">
            <v>0</v>
          </cell>
          <cell r="K40">
            <v>20</v>
          </cell>
          <cell r="L40">
            <v>20</v>
          </cell>
          <cell r="M40">
            <v>20</v>
          </cell>
          <cell r="N40">
            <v>20</v>
          </cell>
        </row>
        <row r="41">
          <cell r="I41" t="str">
            <v>E41</v>
          </cell>
          <cell r="J41">
            <v>0</v>
          </cell>
        </row>
        <row r="42">
          <cell r="I42" t="str">
            <v>E42</v>
          </cell>
          <cell r="J42">
            <v>0</v>
          </cell>
        </row>
        <row r="43">
          <cell r="I43" t="str">
            <v>E43</v>
          </cell>
          <cell r="J43">
            <v>0</v>
          </cell>
        </row>
        <row r="44">
          <cell r="I44" t="str">
            <v>E44</v>
          </cell>
          <cell r="J44">
            <v>0</v>
          </cell>
          <cell r="K44">
            <v>2018</v>
          </cell>
          <cell r="L44">
            <v>2018</v>
          </cell>
          <cell r="M44">
            <v>2018</v>
          </cell>
          <cell r="N44">
            <v>2018</v>
          </cell>
        </row>
        <row r="45">
          <cell r="I45" t="str">
            <v>E45</v>
          </cell>
          <cell r="J45">
            <v>0</v>
          </cell>
          <cell r="K45">
            <v>2018</v>
          </cell>
          <cell r="L45">
            <v>2018</v>
          </cell>
          <cell r="M45">
            <v>2018</v>
          </cell>
          <cell r="N45">
            <v>2018</v>
          </cell>
        </row>
        <row r="46">
          <cell r="I46" t="str">
            <v>E46</v>
          </cell>
          <cell r="J46">
            <v>0</v>
          </cell>
        </row>
        <row r="47">
          <cell r="I47" t="str">
            <v>E47</v>
          </cell>
          <cell r="J47">
            <v>0</v>
          </cell>
        </row>
        <row r="48">
          <cell r="I48" t="str">
            <v>E48</v>
          </cell>
          <cell r="J48">
            <v>0</v>
          </cell>
          <cell r="K48">
            <v>5000000</v>
          </cell>
          <cell r="L48">
            <v>0</v>
          </cell>
          <cell r="M48">
            <v>10000</v>
          </cell>
          <cell r="N48">
            <v>10000</v>
          </cell>
        </row>
        <row r="49">
          <cell r="I49" t="str">
            <v>E49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I50" t="str">
            <v>E50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I51" t="str">
            <v>E51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I52" t="str">
            <v>E52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I53" t="str">
            <v>E53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E54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I55" t="str">
            <v>E55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I56" t="str">
            <v>E56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I57" t="str">
            <v>E57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I58" t="str">
            <v>E58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I59" t="str">
            <v>E59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I60" t="str">
            <v>E60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I61" t="str">
            <v>E61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I62" t="str">
            <v>E62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I63" t="str">
            <v>E63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I64" t="str">
            <v>E64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I65" t="str">
            <v>E65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I66" t="str">
            <v>E66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I67" t="str">
            <v>E67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I68" t="str">
            <v>E68</v>
          </cell>
          <cell r="J68">
            <v>0</v>
          </cell>
        </row>
        <row r="69">
          <cell r="I69" t="str">
            <v>E69</v>
          </cell>
          <cell r="J69">
            <v>0</v>
          </cell>
        </row>
        <row r="70">
          <cell r="I70" t="str">
            <v>E70</v>
          </cell>
          <cell r="J70">
            <v>0</v>
          </cell>
          <cell r="K70">
            <v>2700000</v>
          </cell>
          <cell r="L70">
            <v>75000</v>
          </cell>
          <cell r="M70">
            <v>10000</v>
          </cell>
          <cell r="N70">
            <v>10000</v>
          </cell>
        </row>
        <row r="71">
          <cell r="I71" t="str">
            <v>E71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I72" t="str">
            <v>E72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I73" t="str">
            <v>E73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I74" t="str">
            <v>E74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I75" t="str">
            <v>E75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I76" t="str">
            <v>E76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I77" t="str">
            <v>E77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I78" t="str">
            <v>E78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I79" t="str">
            <v>E79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I80" t="str">
            <v>E80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I81" t="str">
            <v>E81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I82" t="str">
            <v>E82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I83" t="str">
            <v>E83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I84" t="str">
            <v>E84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I85" t="str">
            <v>E85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I86" t="str">
            <v>E86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I87" t="str">
            <v>E87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I88" t="str">
            <v>E88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I89" t="str">
            <v>E89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I90" t="str">
            <v>E90</v>
          </cell>
          <cell r="J90">
            <v>0</v>
          </cell>
        </row>
        <row r="91">
          <cell r="I91" t="str">
            <v>E91</v>
          </cell>
          <cell r="J91">
            <v>0</v>
          </cell>
        </row>
        <row r="92">
          <cell r="I92" t="str">
            <v>E92</v>
          </cell>
          <cell r="J92">
            <v>0</v>
          </cell>
          <cell r="K92">
            <v>5610618</v>
          </cell>
          <cell r="L92">
            <v>5710618</v>
          </cell>
          <cell r="M92">
            <v>10000</v>
          </cell>
          <cell r="N92">
            <v>10000</v>
          </cell>
        </row>
        <row r="93">
          <cell r="I93" t="str">
            <v>E93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I94" t="str">
            <v>E94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I95" t="str">
            <v>E95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I96" t="str">
            <v>E96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I97" t="str">
            <v>E97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I98" t="str">
            <v>E98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I99" t="str">
            <v>E99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I100" t="str">
            <v>E100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I101" t="str">
            <v>E101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I102" t="str">
            <v>E102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I103" t="str">
            <v>E103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I104" t="str">
            <v>E104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I105" t="str">
            <v>E105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I106" t="str">
            <v>E106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I107" t="str">
            <v>E107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I108" t="str">
            <v>E108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I109" t="str">
            <v>E109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I110" t="str">
            <v>E110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I111" t="str">
            <v>E111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I112" t="str">
            <v>E112</v>
          </cell>
          <cell r="J112">
            <v>0</v>
          </cell>
        </row>
        <row r="113">
          <cell r="I113" t="str">
            <v>E113</v>
          </cell>
          <cell r="J113">
            <v>0</v>
          </cell>
        </row>
        <row r="114">
          <cell r="I114" t="str">
            <v>E114</v>
          </cell>
          <cell r="J114">
            <v>0</v>
          </cell>
        </row>
        <row r="115">
          <cell r="I115" t="str">
            <v>E115</v>
          </cell>
          <cell r="J115">
            <v>0</v>
          </cell>
          <cell r="K115" t="str">
            <v>C depr anual</v>
          </cell>
          <cell r="L115" t="str">
            <v>C depr anual</v>
          </cell>
          <cell r="M115" t="str">
            <v>C depr anual</v>
          </cell>
          <cell r="N115" t="str">
            <v>C depr anual</v>
          </cell>
        </row>
        <row r="116">
          <cell r="I116" t="str">
            <v>E116</v>
          </cell>
          <cell r="J116">
            <v>0</v>
          </cell>
          <cell r="K116">
            <v>2.5000000000000001E-2</v>
          </cell>
          <cell r="L116">
            <v>2.5000000000000001E-2</v>
          </cell>
          <cell r="M116">
            <v>2.5000000000000001E-2</v>
          </cell>
          <cell r="N116">
            <v>2.5000000000000001E-2</v>
          </cell>
        </row>
        <row r="117">
          <cell r="I117" t="str">
            <v>E117</v>
          </cell>
          <cell r="J117">
            <v>0</v>
          </cell>
          <cell r="K117">
            <v>2.5000000000000001E-2</v>
          </cell>
          <cell r="L117">
            <v>2.5000000000000001E-2</v>
          </cell>
          <cell r="M117">
            <v>2.5000000000000001E-2</v>
          </cell>
          <cell r="N117">
            <v>2.5000000000000001E-2</v>
          </cell>
        </row>
        <row r="118">
          <cell r="I118" t="str">
            <v>E118</v>
          </cell>
          <cell r="J118">
            <v>0</v>
          </cell>
          <cell r="K118">
            <v>2.5000000000000001E-2</v>
          </cell>
          <cell r="L118">
            <v>2.5000000000000001E-2</v>
          </cell>
          <cell r="M118">
            <v>2.5000000000000001E-2</v>
          </cell>
          <cell r="N118">
            <v>2.5000000000000001E-2</v>
          </cell>
        </row>
        <row r="119">
          <cell r="I119" t="str">
            <v>E119</v>
          </cell>
          <cell r="J119">
            <v>0</v>
          </cell>
          <cell r="K119">
            <v>2.5000000000000001E-2</v>
          </cell>
          <cell r="L119">
            <v>2.5000000000000001E-2</v>
          </cell>
          <cell r="M119">
            <v>2.5000000000000001E-2</v>
          </cell>
          <cell r="N119">
            <v>2.5000000000000001E-2</v>
          </cell>
        </row>
        <row r="120">
          <cell r="I120" t="str">
            <v>E120</v>
          </cell>
          <cell r="J120">
            <v>0</v>
          </cell>
          <cell r="K120">
            <v>2.5000000000000001E-2</v>
          </cell>
          <cell r="L120">
            <v>2.5000000000000001E-2</v>
          </cell>
          <cell r="M120">
            <v>2.5000000000000001E-2</v>
          </cell>
          <cell r="N120">
            <v>2.5000000000000001E-2</v>
          </cell>
        </row>
        <row r="121">
          <cell r="I121" t="str">
            <v>E121</v>
          </cell>
          <cell r="J121">
            <v>0</v>
          </cell>
          <cell r="K121">
            <v>2.5000000000000001E-2</v>
          </cell>
          <cell r="L121">
            <v>2.5000000000000001E-2</v>
          </cell>
          <cell r="M121">
            <v>2.5000000000000001E-2</v>
          </cell>
          <cell r="N121">
            <v>2.5000000000000001E-2</v>
          </cell>
        </row>
        <row r="122">
          <cell r="I122" t="str">
            <v>E122</v>
          </cell>
          <cell r="J122">
            <v>0</v>
          </cell>
          <cell r="K122">
            <v>2.5000000000000001E-2</v>
          </cell>
          <cell r="L122">
            <v>2.5000000000000001E-2</v>
          </cell>
          <cell r="M122">
            <v>2.5000000000000001E-2</v>
          </cell>
          <cell r="N122">
            <v>2.5000000000000001E-2</v>
          </cell>
        </row>
        <row r="123">
          <cell r="I123" t="str">
            <v>E123</v>
          </cell>
          <cell r="J123">
            <v>0</v>
          </cell>
          <cell r="K123">
            <v>2.5000000000000001E-2</v>
          </cell>
          <cell r="L123">
            <v>2.5000000000000001E-2</v>
          </cell>
          <cell r="M123">
            <v>2.5000000000000001E-2</v>
          </cell>
          <cell r="N123">
            <v>2.5000000000000001E-2</v>
          </cell>
        </row>
        <row r="124">
          <cell r="I124" t="str">
            <v>E124</v>
          </cell>
          <cell r="J124">
            <v>0</v>
          </cell>
          <cell r="K124">
            <v>2.5000000000000001E-2</v>
          </cell>
          <cell r="L124">
            <v>2.5000000000000001E-2</v>
          </cell>
          <cell r="M124">
            <v>2.5000000000000001E-2</v>
          </cell>
          <cell r="N124">
            <v>2.5000000000000001E-2</v>
          </cell>
        </row>
        <row r="125">
          <cell r="I125" t="str">
            <v>E125</v>
          </cell>
          <cell r="J125">
            <v>0</v>
          </cell>
          <cell r="K125">
            <v>2.5000000000000001E-2</v>
          </cell>
          <cell r="L125">
            <v>2.5000000000000001E-2</v>
          </cell>
          <cell r="M125">
            <v>2.5000000000000001E-2</v>
          </cell>
          <cell r="N125">
            <v>2.5000000000000001E-2</v>
          </cell>
        </row>
        <row r="126">
          <cell r="I126" t="str">
            <v>E126</v>
          </cell>
          <cell r="J126">
            <v>0</v>
          </cell>
          <cell r="K126">
            <v>2.5000000000000001E-2</v>
          </cell>
          <cell r="L126">
            <v>2.5000000000000001E-2</v>
          </cell>
          <cell r="M126">
            <v>2.5000000000000001E-2</v>
          </cell>
          <cell r="N126">
            <v>2.5000000000000001E-2</v>
          </cell>
        </row>
        <row r="127">
          <cell r="I127" t="str">
            <v>E127</v>
          </cell>
          <cell r="J127">
            <v>0</v>
          </cell>
          <cell r="K127">
            <v>2.5000000000000001E-2</v>
          </cell>
          <cell r="L127">
            <v>2.5000000000000001E-2</v>
          </cell>
          <cell r="M127">
            <v>2.5000000000000001E-2</v>
          </cell>
          <cell r="N127">
            <v>2.5000000000000001E-2</v>
          </cell>
        </row>
        <row r="128">
          <cell r="I128" t="str">
            <v>E128</v>
          </cell>
          <cell r="J128">
            <v>0</v>
          </cell>
          <cell r="K128">
            <v>2.5000000000000001E-2</v>
          </cell>
          <cell r="L128">
            <v>2.5000000000000001E-2</v>
          </cell>
          <cell r="M128">
            <v>2.5000000000000001E-2</v>
          </cell>
          <cell r="N128">
            <v>2.5000000000000001E-2</v>
          </cell>
        </row>
        <row r="129">
          <cell r="I129" t="str">
            <v>E129</v>
          </cell>
          <cell r="J129">
            <v>0</v>
          </cell>
          <cell r="K129">
            <v>2.5000000000000001E-2</v>
          </cell>
          <cell r="L129">
            <v>2.5000000000000001E-2</v>
          </cell>
          <cell r="M129">
            <v>2.5000000000000001E-2</v>
          </cell>
          <cell r="N129">
            <v>2.5000000000000001E-2</v>
          </cell>
        </row>
        <row r="130">
          <cell r="I130" t="str">
            <v>E130</v>
          </cell>
          <cell r="J130">
            <v>0</v>
          </cell>
          <cell r="K130">
            <v>2.5000000000000001E-2</v>
          </cell>
          <cell r="L130">
            <v>2.5000000000000001E-2</v>
          </cell>
          <cell r="M130">
            <v>2.5000000000000001E-2</v>
          </cell>
          <cell r="N130">
            <v>2.5000000000000001E-2</v>
          </cell>
        </row>
        <row r="131">
          <cell r="I131" t="str">
            <v>E131</v>
          </cell>
          <cell r="J131">
            <v>0</v>
          </cell>
          <cell r="K131">
            <v>2.5000000000000001E-2</v>
          </cell>
          <cell r="L131">
            <v>2.5000000000000001E-2</v>
          </cell>
          <cell r="M131">
            <v>2.5000000000000001E-2</v>
          </cell>
          <cell r="N131">
            <v>2.5000000000000001E-2</v>
          </cell>
        </row>
        <row r="132">
          <cell r="I132" t="str">
            <v>E132</v>
          </cell>
          <cell r="J132">
            <v>0</v>
          </cell>
          <cell r="K132">
            <v>2.5000000000000001E-2</v>
          </cell>
          <cell r="L132">
            <v>2.5000000000000001E-2</v>
          </cell>
          <cell r="M132">
            <v>2.5000000000000001E-2</v>
          </cell>
          <cell r="N132">
            <v>2.5000000000000001E-2</v>
          </cell>
        </row>
        <row r="133">
          <cell r="I133" t="str">
            <v>E133</v>
          </cell>
          <cell r="J133">
            <v>0</v>
          </cell>
          <cell r="K133">
            <v>2.5000000000000001E-2</v>
          </cell>
          <cell r="L133">
            <v>2.5000000000000001E-2</v>
          </cell>
          <cell r="M133">
            <v>2.5000000000000001E-2</v>
          </cell>
          <cell r="N133">
            <v>2.5000000000000001E-2</v>
          </cell>
        </row>
        <row r="134">
          <cell r="I134" t="str">
            <v>E134</v>
          </cell>
          <cell r="J134">
            <v>0</v>
          </cell>
          <cell r="K134">
            <v>2.5000000000000001E-2</v>
          </cell>
          <cell r="L134">
            <v>2.5000000000000001E-2</v>
          </cell>
          <cell r="M134">
            <v>2.5000000000000001E-2</v>
          </cell>
          <cell r="N134">
            <v>2.5000000000000001E-2</v>
          </cell>
        </row>
        <row r="135">
          <cell r="I135" t="str">
            <v>E135</v>
          </cell>
          <cell r="J135">
            <v>0</v>
          </cell>
          <cell r="K135">
            <v>2.5000000000000001E-2</v>
          </cell>
          <cell r="L135">
            <v>2.5000000000000001E-2</v>
          </cell>
          <cell r="M135">
            <v>2.5000000000000001E-2</v>
          </cell>
          <cell r="N135">
            <v>2.5000000000000001E-2</v>
          </cell>
        </row>
        <row r="136">
          <cell r="I136" t="str">
            <v>E136</v>
          </cell>
          <cell r="J136">
            <v>0</v>
          </cell>
        </row>
        <row r="137">
          <cell r="I137" t="str">
            <v>E137</v>
          </cell>
          <cell r="J137">
            <v>0</v>
          </cell>
          <cell r="K137" t="str">
            <v>C depr anual</v>
          </cell>
          <cell r="L137" t="str">
            <v>C depr anual</v>
          </cell>
          <cell r="M137" t="str">
            <v>C depr anual</v>
          </cell>
          <cell r="N137" t="str">
            <v>C depr anual</v>
          </cell>
        </row>
        <row r="138">
          <cell r="I138" t="str">
            <v>E138</v>
          </cell>
          <cell r="J138">
            <v>0</v>
          </cell>
          <cell r="K138">
            <v>0.05</v>
          </cell>
          <cell r="L138">
            <v>0.05</v>
          </cell>
          <cell r="M138">
            <v>0.05</v>
          </cell>
          <cell r="N138">
            <v>0.05</v>
          </cell>
        </row>
        <row r="139">
          <cell r="I139" t="str">
            <v>E139</v>
          </cell>
          <cell r="J139">
            <v>0</v>
          </cell>
          <cell r="K139">
            <v>0.05</v>
          </cell>
          <cell r="L139">
            <v>0.05</v>
          </cell>
          <cell r="M139">
            <v>0.05</v>
          </cell>
          <cell r="N139">
            <v>0.05</v>
          </cell>
        </row>
        <row r="140">
          <cell r="I140" t="str">
            <v>E140</v>
          </cell>
          <cell r="J140">
            <v>0</v>
          </cell>
          <cell r="K140">
            <v>0.05</v>
          </cell>
          <cell r="L140">
            <v>0.05</v>
          </cell>
          <cell r="M140">
            <v>0.05</v>
          </cell>
          <cell r="N140">
            <v>0.05</v>
          </cell>
        </row>
        <row r="141">
          <cell r="I141" t="str">
            <v>E141</v>
          </cell>
          <cell r="J141">
            <v>0</v>
          </cell>
          <cell r="K141">
            <v>0.05</v>
          </cell>
          <cell r="L141">
            <v>0.05</v>
          </cell>
          <cell r="M141">
            <v>0.05</v>
          </cell>
          <cell r="N141">
            <v>0.05</v>
          </cell>
        </row>
        <row r="142">
          <cell r="I142" t="str">
            <v>E142</v>
          </cell>
          <cell r="J142">
            <v>0</v>
          </cell>
          <cell r="K142">
            <v>0.05</v>
          </cell>
          <cell r="L142">
            <v>0.05</v>
          </cell>
          <cell r="M142">
            <v>0.05</v>
          </cell>
          <cell r="N142">
            <v>0.05</v>
          </cell>
        </row>
        <row r="143">
          <cell r="I143" t="str">
            <v>E143</v>
          </cell>
          <cell r="J143">
            <v>0</v>
          </cell>
          <cell r="K143">
            <v>0.05</v>
          </cell>
          <cell r="L143">
            <v>0.05</v>
          </cell>
          <cell r="M143">
            <v>0.05</v>
          </cell>
          <cell r="N143">
            <v>0.05</v>
          </cell>
        </row>
        <row r="144">
          <cell r="I144" t="str">
            <v>E144</v>
          </cell>
          <cell r="J144">
            <v>0</v>
          </cell>
          <cell r="K144">
            <v>0.05</v>
          </cell>
          <cell r="L144">
            <v>0.05</v>
          </cell>
          <cell r="M144">
            <v>0.05</v>
          </cell>
          <cell r="N144">
            <v>0.05</v>
          </cell>
        </row>
        <row r="145">
          <cell r="I145" t="str">
            <v>E145</v>
          </cell>
          <cell r="J145">
            <v>0</v>
          </cell>
          <cell r="K145">
            <v>0.05</v>
          </cell>
          <cell r="L145">
            <v>0.05</v>
          </cell>
          <cell r="M145">
            <v>0.05</v>
          </cell>
          <cell r="N145">
            <v>0.05</v>
          </cell>
        </row>
        <row r="146">
          <cell r="I146" t="str">
            <v>E146</v>
          </cell>
          <cell r="J146">
            <v>0</v>
          </cell>
          <cell r="K146">
            <v>0.05</v>
          </cell>
          <cell r="L146">
            <v>0.05</v>
          </cell>
          <cell r="M146">
            <v>0.05</v>
          </cell>
          <cell r="N146">
            <v>0.05</v>
          </cell>
        </row>
        <row r="147">
          <cell r="I147" t="str">
            <v>E147</v>
          </cell>
          <cell r="J147">
            <v>0</v>
          </cell>
          <cell r="K147">
            <v>0.05</v>
          </cell>
          <cell r="L147">
            <v>0.05</v>
          </cell>
          <cell r="M147">
            <v>0.05</v>
          </cell>
          <cell r="N147">
            <v>0.05</v>
          </cell>
        </row>
        <row r="148">
          <cell r="I148" t="str">
            <v>E148</v>
          </cell>
          <cell r="J148">
            <v>0</v>
          </cell>
          <cell r="K148">
            <v>0.05</v>
          </cell>
          <cell r="L148">
            <v>0.05</v>
          </cell>
          <cell r="M148">
            <v>0.05</v>
          </cell>
          <cell r="N148">
            <v>0.05</v>
          </cell>
        </row>
        <row r="149">
          <cell r="I149" t="str">
            <v>E149</v>
          </cell>
          <cell r="J149">
            <v>0</v>
          </cell>
          <cell r="K149">
            <v>0.05</v>
          </cell>
          <cell r="L149">
            <v>0.05</v>
          </cell>
          <cell r="M149">
            <v>0.05</v>
          </cell>
          <cell r="N149">
            <v>0.05</v>
          </cell>
        </row>
        <row r="150">
          <cell r="I150" t="str">
            <v>E150</v>
          </cell>
          <cell r="J150">
            <v>0</v>
          </cell>
          <cell r="K150">
            <v>0.05</v>
          </cell>
          <cell r="L150">
            <v>0.05</v>
          </cell>
          <cell r="M150">
            <v>0.05</v>
          </cell>
          <cell r="N150">
            <v>0.05</v>
          </cell>
        </row>
        <row r="151">
          <cell r="I151" t="str">
            <v>E151</v>
          </cell>
          <cell r="J151">
            <v>0</v>
          </cell>
          <cell r="K151">
            <v>0.05</v>
          </cell>
          <cell r="L151">
            <v>0.05</v>
          </cell>
          <cell r="M151">
            <v>0.05</v>
          </cell>
          <cell r="N151">
            <v>0.05</v>
          </cell>
        </row>
        <row r="152">
          <cell r="I152" t="str">
            <v>E152</v>
          </cell>
          <cell r="J152">
            <v>0</v>
          </cell>
          <cell r="K152">
            <v>0.05</v>
          </cell>
          <cell r="L152">
            <v>0.05</v>
          </cell>
          <cell r="M152">
            <v>0.05</v>
          </cell>
          <cell r="N152">
            <v>0.05</v>
          </cell>
        </row>
        <row r="153">
          <cell r="I153" t="str">
            <v>E153</v>
          </cell>
          <cell r="J153">
            <v>0</v>
          </cell>
          <cell r="K153">
            <v>0.05</v>
          </cell>
          <cell r="L153">
            <v>0.05</v>
          </cell>
          <cell r="M153">
            <v>0.05</v>
          </cell>
          <cell r="N153">
            <v>0.05</v>
          </cell>
        </row>
        <row r="154">
          <cell r="I154" t="str">
            <v>E154</v>
          </cell>
          <cell r="J154">
            <v>0</v>
          </cell>
          <cell r="K154">
            <v>0.05</v>
          </cell>
          <cell r="L154">
            <v>0.05</v>
          </cell>
          <cell r="M154">
            <v>0.05</v>
          </cell>
          <cell r="N154">
            <v>0.05</v>
          </cell>
        </row>
        <row r="155">
          <cell r="I155" t="str">
            <v>E155</v>
          </cell>
          <cell r="J155">
            <v>0</v>
          </cell>
          <cell r="K155">
            <v>0.05</v>
          </cell>
          <cell r="L155">
            <v>0.05</v>
          </cell>
          <cell r="M155">
            <v>0.05</v>
          </cell>
          <cell r="N155">
            <v>0.05</v>
          </cell>
        </row>
        <row r="156">
          <cell r="I156" t="str">
            <v>E156</v>
          </cell>
          <cell r="J156">
            <v>0</v>
          </cell>
          <cell r="K156">
            <v>0.05</v>
          </cell>
          <cell r="L156">
            <v>0.05</v>
          </cell>
          <cell r="M156">
            <v>0.05</v>
          </cell>
          <cell r="N156">
            <v>0.05</v>
          </cell>
        </row>
        <row r="157">
          <cell r="I157" t="str">
            <v>E157</v>
          </cell>
          <cell r="J157">
            <v>0</v>
          </cell>
          <cell r="K157">
            <v>0.05</v>
          </cell>
          <cell r="L157">
            <v>0.05</v>
          </cell>
          <cell r="M157">
            <v>0.05</v>
          </cell>
          <cell r="N157">
            <v>0.05</v>
          </cell>
        </row>
        <row r="158">
          <cell r="I158" t="str">
            <v>E158</v>
          </cell>
          <cell r="J158">
            <v>0</v>
          </cell>
        </row>
        <row r="159">
          <cell r="I159" t="str">
            <v>E159</v>
          </cell>
          <cell r="J159">
            <v>0</v>
          </cell>
        </row>
        <row r="160">
          <cell r="I160" t="str">
            <v>E160</v>
          </cell>
          <cell r="J160">
            <v>0</v>
          </cell>
        </row>
        <row r="161">
          <cell r="I161" t="str">
            <v>E161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I162" t="str">
            <v>E162</v>
          </cell>
          <cell r="J162">
            <v>0</v>
          </cell>
        </row>
        <row r="163">
          <cell r="I163" t="str">
            <v>E163</v>
          </cell>
          <cell r="J163">
            <v>0</v>
          </cell>
        </row>
        <row r="164">
          <cell r="I164" t="str">
            <v>E164</v>
          </cell>
          <cell r="J164">
            <v>0</v>
          </cell>
          <cell r="K164">
            <v>67500</v>
          </cell>
          <cell r="L164">
            <v>1875</v>
          </cell>
          <cell r="M164">
            <v>250</v>
          </cell>
          <cell r="N164">
            <v>250</v>
          </cell>
        </row>
        <row r="165">
          <cell r="I165" t="str">
            <v>E165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I166" t="str">
            <v>E166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I167" t="str">
            <v>E167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I168" t="str">
            <v>E168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I169" t="str">
            <v>E169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I170" t="str">
            <v>E170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I171" t="str">
            <v>E171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I172" t="str">
            <v>E172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I173" t="str">
            <v>E173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I174" t="str">
            <v>E174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I175" t="str">
            <v>E175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I176" t="str">
            <v>E176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I177" t="str">
            <v>E177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I178" t="str">
            <v>E178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I179" t="str">
            <v>E179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I180" t="str">
            <v>E180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I181" t="str">
            <v>E181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I182" t="str">
            <v>E182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I183" t="str">
            <v>E183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I184" t="str">
            <v>E184</v>
          </cell>
          <cell r="J184">
            <v>0</v>
          </cell>
          <cell r="K184">
            <v>67500</v>
          </cell>
          <cell r="L184">
            <v>1875</v>
          </cell>
          <cell r="M184">
            <v>250</v>
          </cell>
          <cell r="N184">
            <v>250</v>
          </cell>
        </row>
        <row r="185">
          <cell r="I185" t="str">
            <v>E185</v>
          </cell>
          <cell r="J185">
            <v>0</v>
          </cell>
        </row>
        <row r="186">
          <cell r="I186" t="str">
            <v>E186</v>
          </cell>
          <cell r="J186">
            <v>0</v>
          </cell>
        </row>
        <row r="187">
          <cell r="I187" t="str">
            <v>E187</v>
          </cell>
          <cell r="J187">
            <v>0</v>
          </cell>
          <cell r="K187">
            <v>280530.90000000002</v>
          </cell>
          <cell r="L187">
            <v>285530.90000000002</v>
          </cell>
          <cell r="M187">
            <v>500</v>
          </cell>
          <cell r="N187">
            <v>500</v>
          </cell>
        </row>
        <row r="188">
          <cell r="I188" t="str">
            <v>E188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I189" t="str">
            <v>E189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I190" t="str">
            <v>E190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I191" t="str">
            <v>E191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I192" t="str">
            <v>E192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I193" t="str">
            <v>E193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I194" t="str">
            <v>E194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I195" t="str">
            <v>E195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I196" t="str">
            <v>E196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I197" t="str">
            <v>E197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I198" t="str">
            <v>E198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I199" t="str">
            <v>E199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I200" t="str">
            <v>E200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I201" t="str">
            <v>E201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I202" t="str">
            <v>E202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I203" t="str">
            <v>E203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I204" t="str">
            <v>E204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I205" t="str">
            <v>E205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I206" t="str">
            <v>E206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I207" t="str">
            <v>E207</v>
          </cell>
          <cell r="J207">
            <v>0</v>
          </cell>
          <cell r="K207">
            <v>280530.90000000002</v>
          </cell>
          <cell r="L207">
            <v>285530.90000000002</v>
          </cell>
          <cell r="M207">
            <v>500</v>
          </cell>
          <cell r="N207">
            <v>500</v>
          </cell>
        </row>
        <row r="208">
          <cell r="I208" t="str">
            <v>E208</v>
          </cell>
          <cell r="J208">
            <v>0</v>
          </cell>
        </row>
        <row r="209">
          <cell r="I209" t="str">
            <v>E209</v>
          </cell>
          <cell r="J209">
            <v>0</v>
          </cell>
        </row>
        <row r="210">
          <cell r="I210" t="str">
            <v>E210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I211" t="str">
            <v>E211</v>
          </cell>
          <cell r="J211">
            <v>0</v>
          </cell>
          <cell r="K211">
            <v>67500</v>
          </cell>
          <cell r="L211">
            <v>1875</v>
          </cell>
          <cell r="M211">
            <v>250</v>
          </cell>
          <cell r="N211">
            <v>250</v>
          </cell>
        </row>
        <row r="212">
          <cell r="I212" t="str">
            <v>E212</v>
          </cell>
          <cell r="J212">
            <v>0</v>
          </cell>
          <cell r="K212">
            <v>280530.90000000002</v>
          </cell>
          <cell r="L212">
            <v>285530.90000000002</v>
          </cell>
          <cell r="M212">
            <v>500</v>
          </cell>
          <cell r="N212">
            <v>500</v>
          </cell>
        </row>
        <row r="213">
          <cell r="I213" t="str">
            <v>E213</v>
          </cell>
          <cell r="J213">
            <v>0</v>
          </cell>
          <cell r="K213">
            <v>348030.9</v>
          </cell>
          <cell r="L213">
            <v>287405.90000000002</v>
          </cell>
          <cell r="M213">
            <v>750</v>
          </cell>
          <cell r="N213">
            <v>750</v>
          </cell>
        </row>
        <row r="214">
          <cell r="I214" t="str">
            <v>E214</v>
          </cell>
          <cell r="J214">
            <v>0</v>
          </cell>
        </row>
        <row r="215">
          <cell r="I215" t="str">
            <v>E215</v>
          </cell>
          <cell r="J215">
            <v>0</v>
          </cell>
        </row>
        <row r="216">
          <cell r="I216" t="str">
            <v>E216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I217" t="str">
            <v>E217</v>
          </cell>
          <cell r="J217">
            <v>0</v>
          </cell>
          <cell r="K217">
            <v>5625</v>
          </cell>
          <cell r="L217">
            <v>156.25</v>
          </cell>
          <cell r="M217">
            <v>20.833333333333332</v>
          </cell>
          <cell r="N217">
            <v>20.833333333333332</v>
          </cell>
        </row>
        <row r="218">
          <cell r="I218" t="str">
            <v>E218</v>
          </cell>
          <cell r="J218">
            <v>0</v>
          </cell>
          <cell r="K218">
            <v>23377.575000000001</v>
          </cell>
          <cell r="L218">
            <v>23794.241666666669</v>
          </cell>
          <cell r="M218">
            <v>41.666666666666664</v>
          </cell>
          <cell r="N218">
            <v>41.666666666666664</v>
          </cell>
        </row>
        <row r="219">
          <cell r="I219" t="str">
            <v>E219</v>
          </cell>
          <cell r="J219">
            <v>0</v>
          </cell>
          <cell r="K219">
            <v>29002.575000000001</v>
          </cell>
          <cell r="L219">
            <v>23950.491666666669</v>
          </cell>
          <cell r="M219">
            <v>62.5</v>
          </cell>
          <cell r="N219">
            <v>62.5</v>
          </cell>
        </row>
        <row r="220">
          <cell r="I220" t="str">
            <v>E220</v>
          </cell>
          <cell r="J220">
            <v>0</v>
          </cell>
        </row>
        <row r="221">
          <cell r="I221" t="str">
            <v>E221</v>
          </cell>
          <cell r="J221">
            <v>0</v>
          </cell>
        </row>
        <row r="222">
          <cell r="I222" t="str">
            <v>E222</v>
          </cell>
          <cell r="J222">
            <v>0</v>
          </cell>
        </row>
        <row r="223">
          <cell r="I223" t="str">
            <v>E223</v>
          </cell>
          <cell r="J223">
            <v>0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</row>
        <row r="224">
          <cell r="I224" t="str">
            <v>E224</v>
          </cell>
          <cell r="J224">
            <v>0</v>
          </cell>
        </row>
        <row r="225">
          <cell r="I225" t="str">
            <v>E225</v>
          </cell>
          <cell r="J225">
            <v>0</v>
          </cell>
        </row>
        <row r="226">
          <cell r="I226" t="str">
            <v>E226</v>
          </cell>
          <cell r="J226">
            <v>0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</row>
        <row r="227">
          <cell r="I227" t="str">
            <v>E227</v>
          </cell>
          <cell r="J227">
            <v>0</v>
          </cell>
          <cell r="K227">
            <v>0.97499999999999998</v>
          </cell>
          <cell r="L227">
            <v>0.97499999999999998</v>
          </cell>
          <cell r="M227">
            <v>0.97499999999999998</v>
          </cell>
          <cell r="N227">
            <v>0.97499999999999998</v>
          </cell>
        </row>
        <row r="228">
          <cell r="I228" t="str">
            <v>E228</v>
          </cell>
          <cell r="J228">
            <v>0</v>
          </cell>
          <cell r="K228">
            <v>0.95</v>
          </cell>
          <cell r="L228">
            <v>0.95</v>
          </cell>
          <cell r="M228">
            <v>0.95</v>
          </cell>
          <cell r="N228">
            <v>0.95</v>
          </cell>
        </row>
        <row r="229">
          <cell r="I229" t="str">
            <v>E229</v>
          </cell>
          <cell r="J229">
            <v>0</v>
          </cell>
          <cell r="K229">
            <v>0.92499999999999993</v>
          </cell>
          <cell r="L229">
            <v>0.92499999999999993</v>
          </cell>
          <cell r="M229">
            <v>0.92499999999999993</v>
          </cell>
          <cell r="N229">
            <v>0.92499999999999993</v>
          </cell>
        </row>
        <row r="230">
          <cell r="I230" t="str">
            <v>E230</v>
          </cell>
          <cell r="J230">
            <v>0</v>
          </cell>
          <cell r="K230">
            <v>0.89999999999999991</v>
          </cell>
          <cell r="L230">
            <v>0.89999999999999991</v>
          </cell>
          <cell r="M230">
            <v>0.89999999999999991</v>
          </cell>
          <cell r="N230">
            <v>0.89999999999999991</v>
          </cell>
        </row>
        <row r="231">
          <cell r="I231" t="str">
            <v>E231</v>
          </cell>
          <cell r="J231">
            <v>0</v>
          </cell>
          <cell r="K231">
            <v>0.87499999999999989</v>
          </cell>
          <cell r="L231">
            <v>0.87499999999999989</v>
          </cell>
          <cell r="M231">
            <v>0.87499999999999989</v>
          </cell>
          <cell r="N231">
            <v>0.87499999999999989</v>
          </cell>
        </row>
        <row r="232">
          <cell r="I232" t="str">
            <v>E232</v>
          </cell>
          <cell r="J232">
            <v>0</v>
          </cell>
          <cell r="K232">
            <v>0.84999999999999987</v>
          </cell>
          <cell r="L232">
            <v>0.84999999999999987</v>
          </cell>
          <cell r="M232">
            <v>0.84999999999999987</v>
          </cell>
          <cell r="N232">
            <v>0.84999999999999987</v>
          </cell>
        </row>
        <row r="233">
          <cell r="I233" t="str">
            <v>E233</v>
          </cell>
          <cell r="J233">
            <v>0</v>
          </cell>
          <cell r="K233">
            <v>0.82499999999999984</v>
          </cell>
          <cell r="L233">
            <v>0.82499999999999984</v>
          </cell>
          <cell r="M233">
            <v>0.82499999999999984</v>
          </cell>
          <cell r="N233">
            <v>0.82499999999999984</v>
          </cell>
        </row>
        <row r="234">
          <cell r="I234" t="str">
            <v>E234</v>
          </cell>
          <cell r="J234">
            <v>0</v>
          </cell>
          <cell r="K234">
            <v>0.79999999999999982</v>
          </cell>
          <cell r="L234">
            <v>0.79999999999999982</v>
          </cell>
          <cell r="M234">
            <v>0.79999999999999982</v>
          </cell>
          <cell r="N234">
            <v>0.79999999999999982</v>
          </cell>
        </row>
        <row r="235">
          <cell r="I235" t="str">
            <v>E235</v>
          </cell>
          <cell r="J235">
            <v>0</v>
          </cell>
          <cell r="K235">
            <v>0.7749999999999998</v>
          </cell>
          <cell r="L235">
            <v>0.7749999999999998</v>
          </cell>
          <cell r="M235">
            <v>0.7749999999999998</v>
          </cell>
          <cell r="N235">
            <v>0.7749999999999998</v>
          </cell>
        </row>
        <row r="236">
          <cell r="I236" t="str">
            <v>E236</v>
          </cell>
          <cell r="J236">
            <v>0</v>
          </cell>
          <cell r="K236">
            <v>0.74999999999999978</v>
          </cell>
          <cell r="L236">
            <v>0.74999999999999978</v>
          </cell>
          <cell r="M236">
            <v>0.74999999999999978</v>
          </cell>
          <cell r="N236">
            <v>0.74999999999999978</v>
          </cell>
        </row>
        <row r="237">
          <cell r="I237" t="str">
            <v>E237</v>
          </cell>
          <cell r="J237">
            <v>0</v>
          </cell>
          <cell r="K237">
            <v>0.72499999999999976</v>
          </cell>
          <cell r="L237">
            <v>0.72499999999999976</v>
          </cell>
          <cell r="M237">
            <v>0.72499999999999976</v>
          </cell>
          <cell r="N237">
            <v>0.72499999999999976</v>
          </cell>
        </row>
        <row r="238">
          <cell r="I238" t="str">
            <v>E238</v>
          </cell>
          <cell r="J238">
            <v>0</v>
          </cell>
          <cell r="K238">
            <v>0.69999999999999973</v>
          </cell>
          <cell r="L238">
            <v>0.69999999999999973</v>
          </cell>
          <cell r="M238">
            <v>0.69999999999999973</v>
          </cell>
          <cell r="N238">
            <v>0.69999999999999973</v>
          </cell>
        </row>
        <row r="239">
          <cell r="I239" t="str">
            <v>E239</v>
          </cell>
          <cell r="J239">
            <v>0</v>
          </cell>
          <cell r="K239">
            <v>0.67499999999999971</v>
          </cell>
          <cell r="L239">
            <v>0.67499999999999971</v>
          </cell>
          <cell r="M239">
            <v>0.67499999999999971</v>
          </cell>
          <cell r="N239">
            <v>0.67499999999999971</v>
          </cell>
        </row>
        <row r="240">
          <cell r="I240" t="str">
            <v>E240</v>
          </cell>
          <cell r="J240">
            <v>0</v>
          </cell>
          <cell r="K240">
            <v>0.64999999999999969</v>
          </cell>
          <cell r="L240">
            <v>0.64999999999999969</v>
          </cell>
          <cell r="M240">
            <v>0.64999999999999969</v>
          </cell>
          <cell r="N240">
            <v>0.64999999999999969</v>
          </cell>
        </row>
        <row r="241">
          <cell r="I241" t="str">
            <v>E241</v>
          </cell>
          <cell r="J241">
            <v>0</v>
          </cell>
          <cell r="K241">
            <v>0.62499999999999967</v>
          </cell>
          <cell r="L241">
            <v>0.62499999999999967</v>
          </cell>
          <cell r="M241">
            <v>0.62499999999999967</v>
          </cell>
          <cell r="N241">
            <v>0.62499999999999967</v>
          </cell>
        </row>
        <row r="242">
          <cell r="I242" t="str">
            <v>E242</v>
          </cell>
          <cell r="J242">
            <v>0</v>
          </cell>
          <cell r="K242">
            <v>0.59999999999999964</v>
          </cell>
          <cell r="L242">
            <v>0.59999999999999964</v>
          </cell>
          <cell r="M242">
            <v>0.59999999999999964</v>
          </cell>
          <cell r="N242">
            <v>0.59999999999999964</v>
          </cell>
        </row>
        <row r="243">
          <cell r="I243" t="str">
            <v>E243</v>
          </cell>
          <cell r="J243">
            <v>0</v>
          </cell>
          <cell r="K243">
            <v>0.57499999999999962</v>
          </cell>
          <cell r="L243">
            <v>0.57499999999999962</v>
          </cell>
          <cell r="M243">
            <v>0.57499999999999962</v>
          </cell>
          <cell r="N243">
            <v>0.57499999999999962</v>
          </cell>
        </row>
        <row r="244">
          <cell r="I244" t="str">
            <v>E244</v>
          </cell>
          <cell r="J244">
            <v>0</v>
          </cell>
          <cell r="K244">
            <v>0.5499999999999996</v>
          </cell>
          <cell r="L244">
            <v>0.5499999999999996</v>
          </cell>
          <cell r="M244">
            <v>0.5499999999999996</v>
          </cell>
          <cell r="N244">
            <v>0.5499999999999996</v>
          </cell>
        </row>
        <row r="245">
          <cell r="I245" t="str">
            <v>E245</v>
          </cell>
          <cell r="J245">
            <v>0</v>
          </cell>
          <cell r="K245">
            <v>0.52499999999999958</v>
          </cell>
          <cell r="L245">
            <v>0.52499999999999958</v>
          </cell>
          <cell r="M245">
            <v>0.52499999999999958</v>
          </cell>
          <cell r="N245">
            <v>0.52499999999999958</v>
          </cell>
        </row>
        <row r="246">
          <cell r="I246" t="str">
            <v>E246</v>
          </cell>
          <cell r="J246">
            <v>0</v>
          </cell>
        </row>
        <row r="247">
          <cell r="I247" t="str">
            <v>E247</v>
          </cell>
          <cell r="J247">
            <v>0</v>
          </cell>
        </row>
        <row r="248">
          <cell r="I248" t="str">
            <v>E248</v>
          </cell>
          <cell r="J248">
            <v>0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</row>
        <row r="249">
          <cell r="I249" t="str">
            <v>E249</v>
          </cell>
          <cell r="J249">
            <v>0</v>
          </cell>
          <cell r="K249">
            <v>0.95</v>
          </cell>
          <cell r="L249">
            <v>0.95</v>
          </cell>
          <cell r="M249">
            <v>0.95</v>
          </cell>
          <cell r="N249">
            <v>0.95</v>
          </cell>
        </row>
        <row r="250">
          <cell r="I250" t="str">
            <v>E250</v>
          </cell>
          <cell r="J250">
            <v>0</v>
          </cell>
          <cell r="K250">
            <v>0.89999999999999991</v>
          </cell>
          <cell r="L250">
            <v>0.89999999999999991</v>
          </cell>
          <cell r="M250">
            <v>0.89999999999999991</v>
          </cell>
          <cell r="N250">
            <v>0.89999999999999991</v>
          </cell>
        </row>
        <row r="251">
          <cell r="I251" t="str">
            <v>E251</v>
          </cell>
          <cell r="J251">
            <v>0</v>
          </cell>
          <cell r="K251">
            <v>0.84999999999999987</v>
          </cell>
          <cell r="L251">
            <v>0.84999999999999987</v>
          </cell>
          <cell r="M251">
            <v>0.84999999999999987</v>
          </cell>
          <cell r="N251">
            <v>0.84999999999999987</v>
          </cell>
        </row>
        <row r="252">
          <cell r="I252" t="str">
            <v>E252</v>
          </cell>
          <cell r="J252">
            <v>0</v>
          </cell>
          <cell r="K252">
            <v>0.79999999999999982</v>
          </cell>
          <cell r="L252">
            <v>0.79999999999999982</v>
          </cell>
          <cell r="M252">
            <v>0.79999999999999982</v>
          </cell>
          <cell r="N252">
            <v>0.79999999999999982</v>
          </cell>
        </row>
        <row r="253">
          <cell r="I253" t="str">
            <v>E253</v>
          </cell>
          <cell r="J253">
            <v>0</v>
          </cell>
          <cell r="K253">
            <v>0.74999999999999978</v>
          </cell>
          <cell r="L253">
            <v>0.74999999999999978</v>
          </cell>
          <cell r="M253">
            <v>0.74999999999999978</v>
          </cell>
          <cell r="N253">
            <v>0.74999999999999978</v>
          </cell>
        </row>
        <row r="254">
          <cell r="I254" t="str">
            <v>E254</v>
          </cell>
          <cell r="J254">
            <v>0</v>
          </cell>
          <cell r="K254">
            <v>0.69999999999999973</v>
          </cell>
          <cell r="L254">
            <v>0.69999999999999973</v>
          </cell>
          <cell r="M254">
            <v>0.69999999999999973</v>
          </cell>
          <cell r="N254">
            <v>0.69999999999999973</v>
          </cell>
        </row>
        <row r="255">
          <cell r="I255" t="str">
            <v>E255</v>
          </cell>
          <cell r="J255">
            <v>0</v>
          </cell>
          <cell r="K255">
            <v>0.64999999999999969</v>
          </cell>
          <cell r="L255">
            <v>0.64999999999999969</v>
          </cell>
          <cell r="M255">
            <v>0.64999999999999969</v>
          </cell>
          <cell r="N255">
            <v>0.64999999999999969</v>
          </cell>
        </row>
        <row r="256">
          <cell r="I256" t="str">
            <v>E256</v>
          </cell>
          <cell r="J256">
            <v>0</v>
          </cell>
          <cell r="K256">
            <v>0.59999999999999964</v>
          </cell>
          <cell r="L256">
            <v>0.59999999999999964</v>
          </cell>
          <cell r="M256">
            <v>0.59999999999999964</v>
          </cell>
          <cell r="N256">
            <v>0.59999999999999964</v>
          </cell>
        </row>
        <row r="257">
          <cell r="I257" t="str">
            <v>E257</v>
          </cell>
          <cell r="J257">
            <v>0</v>
          </cell>
          <cell r="K257">
            <v>0.5499999999999996</v>
          </cell>
          <cell r="L257">
            <v>0.5499999999999996</v>
          </cell>
          <cell r="M257">
            <v>0.5499999999999996</v>
          </cell>
          <cell r="N257">
            <v>0.5499999999999996</v>
          </cell>
        </row>
        <row r="258">
          <cell r="I258" t="str">
            <v>E258</v>
          </cell>
          <cell r="J258">
            <v>0</v>
          </cell>
          <cell r="K258">
            <v>0.49999999999999961</v>
          </cell>
          <cell r="L258">
            <v>0.49999999999999961</v>
          </cell>
          <cell r="M258">
            <v>0.49999999999999961</v>
          </cell>
          <cell r="N258">
            <v>0.49999999999999961</v>
          </cell>
        </row>
        <row r="259">
          <cell r="I259" t="str">
            <v>E259</v>
          </cell>
          <cell r="J259">
            <v>0</v>
          </cell>
          <cell r="K259">
            <v>0.44999999999999962</v>
          </cell>
          <cell r="L259">
            <v>0.44999999999999962</v>
          </cell>
          <cell r="M259">
            <v>0.44999999999999962</v>
          </cell>
          <cell r="N259">
            <v>0.44999999999999962</v>
          </cell>
        </row>
        <row r="260">
          <cell r="I260" t="str">
            <v>E260</v>
          </cell>
          <cell r="J260">
            <v>0</v>
          </cell>
          <cell r="K260">
            <v>0.39999999999999963</v>
          </cell>
          <cell r="L260">
            <v>0.39999999999999963</v>
          </cell>
          <cell r="M260">
            <v>0.39999999999999963</v>
          </cell>
          <cell r="N260">
            <v>0.39999999999999963</v>
          </cell>
        </row>
        <row r="261">
          <cell r="I261" t="str">
            <v>E261</v>
          </cell>
          <cell r="J261">
            <v>0</v>
          </cell>
          <cell r="K261">
            <v>0.34999999999999964</v>
          </cell>
          <cell r="L261">
            <v>0.34999999999999964</v>
          </cell>
          <cell r="M261">
            <v>0.34999999999999964</v>
          </cell>
          <cell r="N261">
            <v>0.34999999999999964</v>
          </cell>
        </row>
        <row r="262">
          <cell r="I262" t="str">
            <v>E262</v>
          </cell>
          <cell r="J262">
            <v>0</v>
          </cell>
          <cell r="K262">
            <v>0.29999999999999966</v>
          </cell>
          <cell r="L262">
            <v>0.29999999999999966</v>
          </cell>
          <cell r="M262">
            <v>0.29999999999999966</v>
          </cell>
          <cell r="N262">
            <v>0.29999999999999966</v>
          </cell>
        </row>
        <row r="263">
          <cell r="I263" t="str">
            <v>E263</v>
          </cell>
          <cell r="J263">
            <v>0</v>
          </cell>
          <cell r="K263">
            <v>0.24999999999999967</v>
          </cell>
          <cell r="L263">
            <v>0.24999999999999967</v>
          </cell>
          <cell r="M263">
            <v>0.24999999999999967</v>
          </cell>
          <cell r="N263">
            <v>0.24999999999999967</v>
          </cell>
        </row>
        <row r="264">
          <cell r="I264" t="str">
            <v>E264</v>
          </cell>
          <cell r="J264">
            <v>0</v>
          </cell>
          <cell r="K264">
            <v>0.19999999999999968</v>
          </cell>
          <cell r="L264">
            <v>0.19999999999999968</v>
          </cell>
          <cell r="M264">
            <v>0.19999999999999968</v>
          </cell>
          <cell r="N264">
            <v>0.19999999999999968</v>
          </cell>
        </row>
        <row r="265">
          <cell r="I265" t="str">
            <v>E265</v>
          </cell>
          <cell r="J265">
            <v>0</v>
          </cell>
          <cell r="K265">
            <v>0.14999999999999969</v>
          </cell>
          <cell r="L265">
            <v>0.14999999999999969</v>
          </cell>
          <cell r="M265">
            <v>0.14999999999999969</v>
          </cell>
          <cell r="N265">
            <v>0.14999999999999969</v>
          </cell>
        </row>
        <row r="266">
          <cell r="I266" t="str">
            <v>E266</v>
          </cell>
          <cell r="J266">
            <v>0</v>
          </cell>
          <cell r="K266">
            <v>9.9999999999999686E-2</v>
          </cell>
          <cell r="L266">
            <v>9.9999999999999686E-2</v>
          </cell>
          <cell r="M266">
            <v>9.9999999999999686E-2</v>
          </cell>
          <cell r="N266">
            <v>9.9999999999999686E-2</v>
          </cell>
        </row>
        <row r="267">
          <cell r="I267" t="str">
            <v>E267</v>
          </cell>
          <cell r="J267">
            <v>0</v>
          </cell>
          <cell r="K267">
            <v>4.9999999999999684E-2</v>
          </cell>
          <cell r="L267">
            <v>4.9999999999999684E-2</v>
          </cell>
          <cell r="M267">
            <v>4.9999999999999684E-2</v>
          </cell>
          <cell r="N267">
            <v>4.9999999999999684E-2</v>
          </cell>
        </row>
        <row r="268">
          <cell r="I268" t="str">
            <v>E268</v>
          </cell>
          <cell r="J268">
            <v>0</v>
          </cell>
        </row>
        <row r="269">
          <cell r="I269" t="str">
            <v>E269</v>
          </cell>
          <cell r="J269">
            <v>0</v>
          </cell>
        </row>
        <row r="270">
          <cell r="I270" t="str">
            <v>E270</v>
          </cell>
          <cell r="J270">
            <v>0</v>
          </cell>
        </row>
        <row r="271">
          <cell r="I271" t="str">
            <v>E271</v>
          </cell>
          <cell r="J271">
            <v>0</v>
          </cell>
        </row>
        <row r="272">
          <cell r="I272" t="str">
            <v>E272</v>
          </cell>
          <cell r="J272">
            <v>0</v>
          </cell>
        </row>
        <row r="273">
          <cell r="I273" t="str">
            <v>E273</v>
          </cell>
          <cell r="J273">
            <v>0</v>
          </cell>
          <cell r="K273" t="str">
            <v>Fat Rem. Anual</v>
          </cell>
          <cell r="L273" t="str">
            <v>Fat Rem. Anual</v>
          </cell>
          <cell r="M273" t="str">
            <v>Fat Rem. Anual</v>
          </cell>
          <cell r="N273" t="str">
            <v>Fat Rem. Anual</v>
          </cell>
        </row>
        <row r="274">
          <cell r="I274" t="str">
            <v>E274</v>
          </cell>
          <cell r="J274">
            <v>0</v>
          </cell>
          <cell r="K274">
            <v>0.12</v>
          </cell>
          <cell r="L274">
            <v>0.12</v>
          </cell>
          <cell r="M274">
            <v>0.12</v>
          </cell>
          <cell r="N274">
            <v>0.12</v>
          </cell>
        </row>
        <row r="275">
          <cell r="I275" t="str">
            <v>E275</v>
          </cell>
          <cell r="J275">
            <v>0</v>
          </cell>
          <cell r="K275">
            <v>0.12</v>
          </cell>
          <cell r="L275">
            <v>0.12</v>
          </cell>
          <cell r="M275">
            <v>0.12</v>
          </cell>
          <cell r="N275">
            <v>0.12</v>
          </cell>
        </row>
        <row r="276">
          <cell r="I276" t="str">
            <v>E276</v>
          </cell>
          <cell r="J276">
            <v>0</v>
          </cell>
          <cell r="K276">
            <v>0.12</v>
          </cell>
          <cell r="L276">
            <v>0.12</v>
          </cell>
          <cell r="M276">
            <v>0.12</v>
          </cell>
          <cell r="N276">
            <v>0.12</v>
          </cell>
        </row>
        <row r="277">
          <cell r="I277" t="str">
            <v>E277</v>
          </cell>
          <cell r="J277">
            <v>0</v>
          </cell>
          <cell r="K277">
            <v>0.12</v>
          </cell>
          <cell r="L277">
            <v>0.12</v>
          </cell>
          <cell r="M277">
            <v>0.12</v>
          </cell>
          <cell r="N277">
            <v>0.12</v>
          </cell>
        </row>
        <row r="278">
          <cell r="I278" t="str">
            <v>E278</v>
          </cell>
          <cell r="J278">
            <v>0</v>
          </cell>
          <cell r="K278">
            <v>0.12</v>
          </cell>
          <cell r="L278">
            <v>0.12</v>
          </cell>
          <cell r="M278">
            <v>0.12</v>
          </cell>
          <cell r="N278">
            <v>0.12</v>
          </cell>
        </row>
        <row r="279">
          <cell r="I279" t="str">
            <v>E279</v>
          </cell>
          <cell r="J279">
            <v>0</v>
          </cell>
          <cell r="K279">
            <v>0.12</v>
          </cell>
          <cell r="L279">
            <v>0.12</v>
          </cell>
          <cell r="M279">
            <v>0.12</v>
          </cell>
          <cell r="N279">
            <v>0.12</v>
          </cell>
        </row>
        <row r="280">
          <cell r="I280" t="str">
            <v>E280</v>
          </cell>
          <cell r="J280">
            <v>0</v>
          </cell>
          <cell r="K280">
            <v>0.12</v>
          </cell>
          <cell r="L280">
            <v>0.12</v>
          </cell>
          <cell r="M280">
            <v>0.12</v>
          </cell>
          <cell r="N280">
            <v>0.12</v>
          </cell>
        </row>
        <row r="281">
          <cell r="I281" t="str">
            <v>E281</v>
          </cell>
          <cell r="J281">
            <v>0</v>
          </cell>
          <cell r="K281">
            <v>0.12</v>
          </cell>
          <cell r="L281">
            <v>0.12</v>
          </cell>
          <cell r="M281">
            <v>0.12</v>
          </cell>
          <cell r="N281">
            <v>0.12</v>
          </cell>
        </row>
        <row r="282">
          <cell r="I282" t="str">
            <v>E282</v>
          </cell>
          <cell r="J282">
            <v>0</v>
          </cell>
          <cell r="K282">
            <v>0.12</v>
          </cell>
          <cell r="L282">
            <v>0.12</v>
          </cell>
          <cell r="M282">
            <v>0.12</v>
          </cell>
          <cell r="N282">
            <v>0.12</v>
          </cell>
        </row>
        <row r="283">
          <cell r="I283" t="str">
            <v>E283</v>
          </cell>
          <cell r="J283">
            <v>0</v>
          </cell>
          <cell r="K283">
            <v>0.12</v>
          </cell>
          <cell r="L283">
            <v>0.12</v>
          </cell>
          <cell r="M283">
            <v>0.12</v>
          </cell>
          <cell r="N283">
            <v>0.12</v>
          </cell>
        </row>
        <row r="284">
          <cell r="I284" t="str">
            <v>E284</v>
          </cell>
          <cell r="J284">
            <v>0</v>
          </cell>
          <cell r="K284">
            <v>0.12</v>
          </cell>
          <cell r="L284">
            <v>0.12</v>
          </cell>
          <cell r="M284">
            <v>0.12</v>
          </cell>
          <cell r="N284">
            <v>0.12</v>
          </cell>
        </row>
        <row r="285">
          <cell r="I285" t="str">
            <v>E285</v>
          </cell>
          <cell r="J285">
            <v>0</v>
          </cell>
          <cell r="K285">
            <v>0.12</v>
          </cell>
          <cell r="L285">
            <v>0.12</v>
          </cell>
          <cell r="M285">
            <v>0.12</v>
          </cell>
          <cell r="N285">
            <v>0.12</v>
          </cell>
        </row>
        <row r="286">
          <cell r="I286" t="str">
            <v>E286</v>
          </cell>
          <cell r="J286">
            <v>0</v>
          </cell>
          <cell r="K286">
            <v>0.12</v>
          </cell>
          <cell r="L286">
            <v>0.12</v>
          </cell>
          <cell r="M286">
            <v>0.12</v>
          </cell>
          <cell r="N286">
            <v>0.12</v>
          </cell>
        </row>
        <row r="287">
          <cell r="I287" t="str">
            <v>E287</v>
          </cell>
          <cell r="J287">
            <v>0</v>
          </cell>
          <cell r="K287">
            <v>0.12</v>
          </cell>
          <cell r="L287">
            <v>0.12</v>
          </cell>
          <cell r="M287">
            <v>0.12</v>
          </cell>
          <cell r="N287">
            <v>0.12</v>
          </cell>
        </row>
        <row r="288">
          <cell r="I288" t="str">
            <v>E288</v>
          </cell>
          <cell r="J288">
            <v>0</v>
          </cell>
          <cell r="K288">
            <v>0.12</v>
          </cell>
          <cell r="L288">
            <v>0.12</v>
          </cell>
          <cell r="M288">
            <v>0.12</v>
          </cell>
          <cell r="N288">
            <v>0.12</v>
          </cell>
        </row>
        <row r="289">
          <cell r="I289" t="str">
            <v>E289</v>
          </cell>
          <cell r="J289">
            <v>0</v>
          </cell>
          <cell r="K289">
            <v>0.12</v>
          </cell>
          <cell r="L289">
            <v>0.12</v>
          </cell>
          <cell r="M289">
            <v>0.12</v>
          </cell>
          <cell r="N289">
            <v>0.12</v>
          </cell>
        </row>
        <row r="290">
          <cell r="I290" t="str">
            <v>E290</v>
          </cell>
          <cell r="J290">
            <v>0</v>
          </cell>
          <cell r="K290">
            <v>0.12</v>
          </cell>
          <cell r="L290">
            <v>0.12</v>
          </cell>
          <cell r="M290">
            <v>0.12</v>
          </cell>
          <cell r="N290">
            <v>0.12</v>
          </cell>
        </row>
        <row r="291">
          <cell r="I291" t="str">
            <v>E291</v>
          </cell>
          <cell r="J291">
            <v>0</v>
          </cell>
          <cell r="K291">
            <v>0.12</v>
          </cell>
          <cell r="L291">
            <v>0.12</v>
          </cell>
          <cell r="M291">
            <v>0.12</v>
          </cell>
          <cell r="N291">
            <v>0.12</v>
          </cell>
        </row>
        <row r="292">
          <cell r="I292" t="str">
            <v>E292</v>
          </cell>
          <cell r="J292">
            <v>0</v>
          </cell>
          <cell r="K292">
            <v>0.12</v>
          </cell>
          <cell r="L292">
            <v>0.12</v>
          </cell>
          <cell r="M292">
            <v>0.12</v>
          </cell>
          <cell r="N292">
            <v>0.12</v>
          </cell>
        </row>
        <row r="293">
          <cell r="I293" t="str">
            <v>E293</v>
          </cell>
          <cell r="J293">
            <v>0</v>
          </cell>
          <cell r="K293">
            <v>0.12</v>
          </cell>
          <cell r="L293">
            <v>0.12</v>
          </cell>
          <cell r="M293">
            <v>0.12</v>
          </cell>
          <cell r="N293">
            <v>0.12</v>
          </cell>
        </row>
        <row r="294">
          <cell r="I294" t="str">
            <v>E294</v>
          </cell>
          <cell r="J294">
            <v>0</v>
          </cell>
        </row>
        <row r="295">
          <cell r="I295" t="str">
            <v>E295</v>
          </cell>
          <cell r="J295">
            <v>0</v>
          </cell>
          <cell r="K295" t="str">
            <v>Fat Rem. Anual</v>
          </cell>
          <cell r="L295" t="str">
            <v>Fat Rem. Anual</v>
          </cell>
          <cell r="M295" t="str">
            <v>Fat Rem. Anual</v>
          </cell>
          <cell r="N295" t="str">
            <v>Fat Rem. Anual</v>
          </cell>
        </row>
        <row r="296">
          <cell r="I296" t="str">
            <v>E296</v>
          </cell>
          <cell r="J296">
            <v>0</v>
          </cell>
          <cell r="K296">
            <v>0.12</v>
          </cell>
          <cell r="L296">
            <v>0.12</v>
          </cell>
          <cell r="M296">
            <v>0.12</v>
          </cell>
          <cell r="N296">
            <v>0.12</v>
          </cell>
        </row>
        <row r="297">
          <cell r="I297" t="str">
            <v>E297</v>
          </cell>
          <cell r="J297">
            <v>0</v>
          </cell>
          <cell r="K297">
            <v>0.11699999999999999</v>
          </cell>
          <cell r="L297">
            <v>0.11699999999999999</v>
          </cell>
          <cell r="M297">
            <v>0.11699999999999999</v>
          </cell>
          <cell r="N297">
            <v>0.11699999999999999</v>
          </cell>
        </row>
        <row r="298">
          <cell r="I298" t="str">
            <v>E298</v>
          </cell>
          <cell r="J298">
            <v>0</v>
          </cell>
          <cell r="K298">
            <v>0.11399999999999999</v>
          </cell>
          <cell r="L298">
            <v>0.11399999999999999</v>
          </cell>
          <cell r="M298">
            <v>0.11399999999999999</v>
          </cell>
          <cell r="N298">
            <v>0.11399999999999999</v>
          </cell>
        </row>
        <row r="299">
          <cell r="I299" t="str">
            <v>E299</v>
          </cell>
          <cell r="J299">
            <v>0</v>
          </cell>
          <cell r="K299">
            <v>0.11099999999999999</v>
          </cell>
          <cell r="L299">
            <v>0.11099999999999999</v>
          </cell>
          <cell r="M299">
            <v>0.11099999999999999</v>
          </cell>
          <cell r="N299">
            <v>0.11099999999999999</v>
          </cell>
        </row>
        <row r="300">
          <cell r="I300" t="str">
            <v>E300</v>
          </cell>
          <cell r="J300">
            <v>0</v>
          </cell>
          <cell r="K300">
            <v>0.10799999999999998</v>
          </cell>
          <cell r="L300">
            <v>0.10799999999999998</v>
          </cell>
          <cell r="M300">
            <v>0.10799999999999998</v>
          </cell>
          <cell r="N300">
            <v>0.10799999999999998</v>
          </cell>
        </row>
        <row r="301">
          <cell r="I301" t="str">
            <v>E301</v>
          </cell>
          <cell r="J301">
            <v>0</v>
          </cell>
          <cell r="K301">
            <v>0.10499999999999998</v>
          </cell>
          <cell r="L301">
            <v>0.10499999999999998</v>
          </cell>
          <cell r="M301">
            <v>0.10499999999999998</v>
          </cell>
          <cell r="N301">
            <v>0.10499999999999998</v>
          </cell>
        </row>
        <row r="302">
          <cell r="I302" t="str">
            <v>E302</v>
          </cell>
          <cell r="J302">
            <v>0</v>
          </cell>
          <cell r="K302">
            <v>0.10199999999999998</v>
          </cell>
          <cell r="L302">
            <v>0.10199999999999998</v>
          </cell>
          <cell r="M302">
            <v>0.10199999999999998</v>
          </cell>
          <cell r="N302">
            <v>0.10199999999999998</v>
          </cell>
        </row>
        <row r="303">
          <cell r="I303" t="str">
            <v>E303</v>
          </cell>
          <cell r="J303">
            <v>0</v>
          </cell>
          <cell r="K303">
            <v>9.8999999999999977E-2</v>
          </cell>
          <cell r="L303">
            <v>9.8999999999999977E-2</v>
          </cell>
          <cell r="M303">
            <v>9.8999999999999977E-2</v>
          </cell>
          <cell r="N303">
            <v>9.8999999999999977E-2</v>
          </cell>
        </row>
        <row r="304">
          <cell r="I304" t="str">
            <v>E304</v>
          </cell>
          <cell r="J304">
            <v>0</v>
          </cell>
          <cell r="K304">
            <v>9.5999999999999974E-2</v>
          </cell>
          <cell r="L304">
            <v>9.5999999999999974E-2</v>
          </cell>
          <cell r="M304">
            <v>9.5999999999999974E-2</v>
          </cell>
          <cell r="N304">
            <v>9.5999999999999974E-2</v>
          </cell>
        </row>
        <row r="305">
          <cell r="I305" t="str">
            <v>E305</v>
          </cell>
          <cell r="J305">
            <v>0</v>
          </cell>
          <cell r="K305">
            <v>9.2999999999999972E-2</v>
          </cell>
          <cell r="L305">
            <v>9.2999999999999972E-2</v>
          </cell>
          <cell r="M305">
            <v>9.2999999999999972E-2</v>
          </cell>
          <cell r="N305">
            <v>9.2999999999999972E-2</v>
          </cell>
        </row>
        <row r="306">
          <cell r="I306" t="str">
            <v>E306</v>
          </cell>
          <cell r="J306">
            <v>0</v>
          </cell>
          <cell r="K306">
            <v>8.9999999999999969E-2</v>
          </cell>
          <cell r="L306">
            <v>8.9999999999999969E-2</v>
          </cell>
          <cell r="M306">
            <v>8.9999999999999969E-2</v>
          </cell>
          <cell r="N306">
            <v>8.9999999999999969E-2</v>
          </cell>
        </row>
        <row r="307">
          <cell r="I307" t="str">
            <v>E307</v>
          </cell>
          <cell r="J307">
            <v>0</v>
          </cell>
          <cell r="K307">
            <v>8.6999999999999966E-2</v>
          </cell>
          <cell r="L307">
            <v>8.6999999999999966E-2</v>
          </cell>
          <cell r="M307">
            <v>8.6999999999999966E-2</v>
          </cell>
          <cell r="N307">
            <v>8.6999999999999966E-2</v>
          </cell>
        </row>
        <row r="308">
          <cell r="I308" t="str">
            <v>E308</v>
          </cell>
          <cell r="J308">
            <v>0</v>
          </cell>
          <cell r="K308">
            <v>8.3999999999999964E-2</v>
          </cell>
          <cell r="L308">
            <v>8.3999999999999964E-2</v>
          </cell>
          <cell r="M308">
            <v>8.3999999999999964E-2</v>
          </cell>
          <cell r="N308">
            <v>8.3999999999999964E-2</v>
          </cell>
        </row>
        <row r="309">
          <cell r="I309" t="str">
            <v>E309</v>
          </cell>
          <cell r="J309">
            <v>0</v>
          </cell>
          <cell r="K309">
            <v>8.0999999999999961E-2</v>
          </cell>
          <cell r="L309">
            <v>8.0999999999999961E-2</v>
          </cell>
          <cell r="M309">
            <v>8.0999999999999961E-2</v>
          </cell>
          <cell r="N309">
            <v>8.0999999999999961E-2</v>
          </cell>
        </row>
        <row r="310">
          <cell r="I310" t="str">
            <v>E310</v>
          </cell>
          <cell r="J310">
            <v>0</v>
          </cell>
          <cell r="K310">
            <v>7.7999999999999958E-2</v>
          </cell>
          <cell r="L310">
            <v>7.7999999999999958E-2</v>
          </cell>
          <cell r="M310">
            <v>7.7999999999999958E-2</v>
          </cell>
          <cell r="N310">
            <v>7.7999999999999958E-2</v>
          </cell>
        </row>
        <row r="311">
          <cell r="I311" t="str">
            <v>E311</v>
          </cell>
          <cell r="J311">
            <v>0</v>
          </cell>
          <cell r="K311">
            <v>7.4999999999999956E-2</v>
          </cell>
          <cell r="L311">
            <v>7.4999999999999956E-2</v>
          </cell>
          <cell r="M311">
            <v>7.4999999999999956E-2</v>
          </cell>
          <cell r="N311">
            <v>7.4999999999999956E-2</v>
          </cell>
        </row>
        <row r="312">
          <cell r="I312" t="str">
            <v>E312</v>
          </cell>
          <cell r="J312">
            <v>0</v>
          </cell>
          <cell r="K312">
            <v>7.1999999999999953E-2</v>
          </cell>
          <cell r="L312">
            <v>7.1999999999999953E-2</v>
          </cell>
          <cell r="M312">
            <v>7.1999999999999953E-2</v>
          </cell>
          <cell r="N312">
            <v>7.1999999999999953E-2</v>
          </cell>
        </row>
        <row r="313">
          <cell r="I313" t="str">
            <v>E313</v>
          </cell>
          <cell r="J313">
            <v>0</v>
          </cell>
          <cell r="K313">
            <v>6.899999999999995E-2</v>
          </cell>
          <cell r="L313">
            <v>6.899999999999995E-2</v>
          </cell>
          <cell r="M313">
            <v>6.899999999999995E-2</v>
          </cell>
          <cell r="N313">
            <v>6.899999999999995E-2</v>
          </cell>
        </row>
        <row r="314">
          <cell r="I314" t="str">
            <v>E314</v>
          </cell>
          <cell r="J314">
            <v>0</v>
          </cell>
          <cell r="K314">
            <v>6.5999999999999948E-2</v>
          </cell>
          <cell r="L314">
            <v>6.5999999999999948E-2</v>
          </cell>
          <cell r="M314">
            <v>6.5999999999999948E-2</v>
          </cell>
          <cell r="N314">
            <v>6.5999999999999948E-2</v>
          </cell>
        </row>
        <row r="315">
          <cell r="I315" t="str">
            <v>E315</v>
          </cell>
          <cell r="J315">
            <v>0</v>
          </cell>
          <cell r="K315">
            <v>6.2999999999999945E-2</v>
          </cell>
          <cell r="L315">
            <v>6.2999999999999945E-2</v>
          </cell>
          <cell r="M315">
            <v>6.2999999999999945E-2</v>
          </cell>
          <cell r="N315">
            <v>6.2999999999999945E-2</v>
          </cell>
        </row>
        <row r="316">
          <cell r="I316" t="str">
            <v>E316</v>
          </cell>
          <cell r="J316">
            <v>0</v>
          </cell>
        </row>
        <row r="317">
          <cell r="I317" t="str">
            <v>E317</v>
          </cell>
          <cell r="J317">
            <v>0</v>
          </cell>
          <cell r="K317" t="str">
            <v>Fat Rem. Anual</v>
          </cell>
          <cell r="L317" t="str">
            <v>Fat Rem. Anual</v>
          </cell>
          <cell r="M317" t="str">
            <v>Fat Rem. Anual</v>
          </cell>
          <cell r="N317" t="str">
            <v>Fat Rem. Anual</v>
          </cell>
        </row>
        <row r="318">
          <cell r="I318" t="str">
            <v>E318</v>
          </cell>
          <cell r="J318">
            <v>0</v>
          </cell>
          <cell r="K318">
            <v>0.12</v>
          </cell>
          <cell r="L318">
            <v>0.12</v>
          </cell>
          <cell r="M318">
            <v>0.12</v>
          </cell>
          <cell r="N318">
            <v>0.12</v>
          </cell>
        </row>
        <row r="319">
          <cell r="I319" t="str">
            <v>E319</v>
          </cell>
          <cell r="J319">
            <v>0</v>
          </cell>
          <cell r="K319">
            <v>0.11399999999999999</v>
          </cell>
          <cell r="L319">
            <v>0.11399999999999999</v>
          </cell>
          <cell r="M319">
            <v>0.11399999999999999</v>
          </cell>
          <cell r="N319">
            <v>0.11399999999999999</v>
          </cell>
        </row>
        <row r="320">
          <cell r="I320" t="str">
            <v>E320</v>
          </cell>
          <cell r="J320">
            <v>0</v>
          </cell>
          <cell r="K320">
            <v>0.10799999999999998</v>
          </cell>
          <cell r="L320">
            <v>0.10799999999999998</v>
          </cell>
          <cell r="M320">
            <v>0.10799999999999998</v>
          </cell>
          <cell r="N320">
            <v>0.10799999999999998</v>
          </cell>
        </row>
        <row r="321">
          <cell r="I321" t="str">
            <v>E321</v>
          </cell>
          <cell r="J321">
            <v>0</v>
          </cell>
          <cell r="K321">
            <v>0.10199999999999998</v>
          </cell>
          <cell r="L321">
            <v>0.10199999999999998</v>
          </cell>
          <cell r="M321">
            <v>0.10199999999999998</v>
          </cell>
          <cell r="N321">
            <v>0.10199999999999998</v>
          </cell>
        </row>
        <row r="322">
          <cell r="I322" t="str">
            <v>E322</v>
          </cell>
          <cell r="J322">
            <v>0</v>
          </cell>
          <cell r="K322">
            <v>9.5999999999999974E-2</v>
          </cell>
          <cell r="L322">
            <v>9.5999999999999974E-2</v>
          </cell>
          <cell r="M322">
            <v>9.5999999999999974E-2</v>
          </cell>
          <cell r="N322">
            <v>9.5999999999999974E-2</v>
          </cell>
        </row>
        <row r="323">
          <cell r="I323" t="str">
            <v>E323</v>
          </cell>
          <cell r="J323">
            <v>0</v>
          </cell>
          <cell r="K323">
            <v>8.9999999999999969E-2</v>
          </cell>
          <cell r="L323">
            <v>8.9999999999999969E-2</v>
          </cell>
          <cell r="M323">
            <v>8.9999999999999969E-2</v>
          </cell>
          <cell r="N323">
            <v>8.9999999999999969E-2</v>
          </cell>
        </row>
        <row r="324">
          <cell r="I324" t="str">
            <v>E324</v>
          </cell>
          <cell r="J324">
            <v>0</v>
          </cell>
          <cell r="K324">
            <v>8.3999999999999964E-2</v>
          </cell>
          <cell r="L324">
            <v>8.3999999999999964E-2</v>
          </cell>
          <cell r="M324">
            <v>8.3999999999999964E-2</v>
          </cell>
          <cell r="N324">
            <v>8.3999999999999964E-2</v>
          </cell>
        </row>
        <row r="325">
          <cell r="I325" t="str">
            <v>E325</v>
          </cell>
          <cell r="J325">
            <v>0</v>
          </cell>
          <cell r="K325">
            <v>7.7999999999999958E-2</v>
          </cell>
          <cell r="L325">
            <v>7.7999999999999958E-2</v>
          </cell>
          <cell r="M325">
            <v>7.7999999999999958E-2</v>
          </cell>
          <cell r="N325">
            <v>7.7999999999999958E-2</v>
          </cell>
        </row>
        <row r="326">
          <cell r="I326" t="str">
            <v>E326</v>
          </cell>
          <cell r="J326">
            <v>0</v>
          </cell>
          <cell r="K326">
            <v>7.1999999999999953E-2</v>
          </cell>
          <cell r="L326">
            <v>7.1999999999999953E-2</v>
          </cell>
          <cell r="M326">
            <v>7.1999999999999953E-2</v>
          </cell>
          <cell r="N326">
            <v>7.1999999999999953E-2</v>
          </cell>
        </row>
        <row r="327">
          <cell r="I327" t="str">
            <v>E327</v>
          </cell>
          <cell r="J327">
            <v>0</v>
          </cell>
          <cell r="K327">
            <v>6.5999999999999948E-2</v>
          </cell>
          <cell r="L327">
            <v>6.5999999999999948E-2</v>
          </cell>
          <cell r="M327">
            <v>6.5999999999999948E-2</v>
          </cell>
          <cell r="N327">
            <v>6.5999999999999948E-2</v>
          </cell>
        </row>
        <row r="328">
          <cell r="I328" t="str">
            <v>E328</v>
          </cell>
          <cell r="J328">
            <v>0</v>
          </cell>
          <cell r="K328">
            <v>5.9999999999999949E-2</v>
          </cell>
          <cell r="L328">
            <v>5.9999999999999949E-2</v>
          </cell>
          <cell r="M328">
            <v>5.9999999999999949E-2</v>
          </cell>
          <cell r="N328">
            <v>5.9999999999999949E-2</v>
          </cell>
        </row>
        <row r="329">
          <cell r="I329" t="str">
            <v>E329</v>
          </cell>
          <cell r="J329">
            <v>0</v>
          </cell>
          <cell r="K329">
            <v>5.3999999999999951E-2</v>
          </cell>
          <cell r="L329">
            <v>5.3999999999999951E-2</v>
          </cell>
          <cell r="M329">
            <v>5.3999999999999951E-2</v>
          </cell>
          <cell r="N329">
            <v>5.3999999999999951E-2</v>
          </cell>
        </row>
        <row r="330">
          <cell r="I330" t="str">
            <v>E330</v>
          </cell>
          <cell r="J330">
            <v>0</v>
          </cell>
          <cell r="K330">
            <v>4.7999999999999952E-2</v>
          </cell>
          <cell r="L330">
            <v>4.7999999999999952E-2</v>
          </cell>
          <cell r="M330">
            <v>4.7999999999999952E-2</v>
          </cell>
          <cell r="N330">
            <v>4.7999999999999952E-2</v>
          </cell>
        </row>
        <row r="331">
          <cell r="I331" t="str">
            <v>E331</v>
          </cell>
          <cell r="J331">
            <v>0</v>
          </cell>
          <cell r="K331">
            <v>4.1999999999999954E-2</v>
          </cell>
          <cell r="L331">
            <v>4.1999999999999954E-2</v>
          </cell>
          <cell r="M331">
            <v>4.1999999999999954E-2</v>
          </cell>
          <cell r="N331">
            <v>4.1999999999999954E-2</v>
          </cell>
        </row>
        <row r="332">
          <cell r="I332" t="str">
            <v>E332</v>
          </cell>
          <cell r="J332">
            <v>0</v>
          </cell>
          <cell r="K332">
            <v>3.5999999999999956E-2</v>
          </cell>
          <cell r="L332">
            <v>3.5999999999999956E-2</v>
          </cell>
          <cell r="M332">
            <v>3.5999999999999956E-2</v>
          </cell>
          <cell r="N332">
            <v>3.5999999999999956E-2</v>
          </cell>
        </row>
        <row r="333">
          <cell r="I333" t="str">
            <v>E333</v>
          </cell>
          <cell r="J333">
            <v>0</v>
          </cell>
          <cell r="K333">
            <v>2.9999999999999957E-2</v>
          </cell>
          <cell r="L333">
            <v>2.9999999999999957E-2</v>
          </cell>
          <cell r="M333">
            <v>2.9999999999999957E-2</v>
          </cell>
          <cell r="N333">
            <v>2.9999999999999957E-2</v>
          </cell>
        </row>
        <row r="334">
          <cell r="I334" t="str">
            <v>E334</v>
          </cell>
          <cell r="J334">
            <v>0</v>
          </cell>
          <cell r="K334">
            <v>2.3999999999999959E-2</v>
          </cell>
          <cell r="L334">
            <v>2.3999999999999959E-2</v>
          </cell>
          <cell r="M334">
            <v>2.3999999999999959E-2</v>
          </cell>
          <cell r="N334">
            <v>2.3999999999999959E-2</v>
          </cell>
        </row>
        <row r="335">
          <cell r="I335" t="str">
            <v>E335</v>
          </cell>
          <cell r="J335">
            <v>0</v>
          </cell>
          <cell r="K335">
            <v>1.799999999999996E-2</v>
          </cell>
          <cell r="L335">
            <v>1.799999999999996E-2</v>
          </cell>
          <cell r="M335">
            <v>1.799999999999996E-2</v>
          </cell>
          <cell r="N335">
            <v>1.799999999999996E-2</v>
          </cell>
        </row>
        <row r="336">
          <cell r="I336" t="str">
            <v>E336</v>
          </cell>
          <cell r="J336">
            <v>0</v>
          </cell>
          <cell r="K336">
            <v>1.1999999999999962E-2</v>
          </cell>
          <cell r="L336">
            <v>1.1999999999999962E-2</v>
          </cell>
          <cell r="M336">
            <v>1.1999999999999962E-2</v>
          </cell>
          <cell r="N336">
            <v>1.1999999999999962E-2</v>
          </cell>
        </row>
        <row r="337">
          <cell r="I337" t="str">
            <v>E337</v>
          </cell>
          <cell r="J337">
            <v>0</v>
          </cell>
          <cell r="K337">
            <v>5.999999999999962E-3</v>
          </cell>
          <cell r="L337">
            <v>5.999999999999962E-3</v>
          </cell>
          <cell r="M337">
            <v>5.999999999999962E-3</v>
          </cell>
          <cell r="N337">
            <v>5.999999999999962E-3</v>
          </cell>
        </row>
        <row r="338">
          <cell r="I338" t="str">
            <v>E338</v>
          </cell>
          <cell r="J338">
            <v>0</v>
          </cell>
        </row>
        <row r="339">
          <cell r="I339" t="str">
            <v>E339</v>
          </cell>
          <cell r="J339">
            <v>0</v>
          </cell>
        </row>
        <row r="340">
          <cell r="I340" t="str">
            <v>E340</v>
          </cell>
          <cell r="J340">
            <v>0</v>
          </cell>
        </row>
        <row r="341">
          <cell r="I341" t="str">
            <v>E341</v>
          </cell>
          <cell r="J341">
            <v>0</v>
          </cell>
        </row>
        <row r="342">
          <cell r="I342" t="str">
            <v>E342</v>
          </cell>
          <cell r="J342">
            <v>0</v>
          </cell>
          <cell r="K342">
            <v>600000</v>
          </cell>
          <cell r="L342">
            <v>0</v>
          </cell>
          <cell r="M342">
            <v>1200</v>
          </cell>
          <cell r="N342">
            <v>1200</v>
          </cell>
        </row>
        <row r="343">
          <cell r="I343" t="str">
            <v>E343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I344" t="str">
            <v>E344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I345" t="str">
            <v>E345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I346" t="str">
            <v>E346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I347" t="str">
            <v>E347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I348" t="str">
            <v>E348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I349" t="str">
            <v>E349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I350" t="str">
            <v>E350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I351" t="str">
            <v>E351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I352" t="str">
            <v>E352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I353" t="str">
            <v>E353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I354" t="str">
            <v>E354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I355" t="str">
            <v>E355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I356" t="str">
            <v>E356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I357" t="str">
            <v>E357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I358" t="str">
            <v>E358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I359" t="str">
            <v>E359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I360" t="str">
            <v>E360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I361" t="str">
            <v>E361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I362" t="str">
            <v>E362</v>
          </cell>
          <cell r="J362">
            <v>0</v>
          </cell>
          <cell r="K362">
            <v>600000</v>
          </cell>
          <cell r="L362">
            <v>0</v>
          </cell>
          <cell r="M362">
            <v>1200</v>
          </cell>
          <cell r="N362">
            <v>1200</v>
          </cell>
        </row>
        <row r="363">
          <cell r="I363" t="str">
            <v>E363</v>
          </cell>
          <cell r="J363">
            <v>0</v>
          </cell>
        </row>
        <row r="364">
          <cell r="I364" t="str">
            <v>E364</v>
          </cell>
          <cell r="J364">
            <v>0</v>
          </cell>
        </row>
        <row r="365">
          <cell r="I365" t="str">
            <v>E365</v>
          </cell>
          <cell r="J365">
            <v>0</v>
          </cell>
          <cell r="K365">
            <v>324000</v>
          </cell>
          <cell r="L365">
            <v>9000</v>
          </cell>
          <cell r="M365">
            <v>1200</v>
          </cell>
          <cell r="N365">
            <v>1200</v>
          </cell>
        </row>
        <row r="366">
          <cell r="I366" t="str">
            <v>E366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I367" t="str">
            <v>E367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I368" t="str">
            <v>E368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I369" t="str">
            <v>E369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I370" t="str">
            <v>E370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I371" t="str">
            <v>E371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I372" t="str">
            <v>E372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I373" t="str">
            <v>E373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I374" t="str">
            <v>E374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I375" t="str">
            <v>E375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I376" t="str">
            <v>E376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I377" t="str">
            <v>E377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I378" t="str">
            <v>E378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I379" t="str">
            <v>E379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I380" t="str">
            <v>E380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I381" t="str">
            <v>E381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I382" t="str">
            <v>E382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I383" t="str">
            <v>E383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I384" t="str">
            <v>E384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I385" t="str">
            <v>E385</v>
          </cell>
          <cell r="J385">
            <v>0</v>
          </cell>
          <cell r="K385">
            <v>324000</v>
          </cell>
          <cell r="L385">
            <v>9000</v>
          </cell>
          <cell r="M385">
            <v>1200</v>
          </cell>
          <cell r="N385">
            <v>1200</v>
          </cell>
        </row>
        <row r="386">
          <cell r="I386" t="str">
            <v>E386</v>
          </cell>
          <cell r="J386">
            <v>0</v>
          </cell>
        </row>
        <row r="387">
          <cell r="I387" t="str">
            <v>E387</v>
          </cell>
          <cell r="J387">
            <v>0</v>
          </cell>
        </row>
        <row r="388">
          <cell r="I388" t="str">
            <v>E388</v>
          </cell>
          <cell r="J388">
            <v>0</v>
          </cell>
          <cell r="K388">
            <v>673274.16</v>
          </cell>
          <cell r="L388">
            <v>685274.16</v>
          </cell>
          <cell r="M388">
            <v>1200</v>
          </cell>
          <cell r="N388">
            <v>1200</v>
          </cell>
        </row>
        <row r="389">
          <cell r="I389" t="str">
            <v>E389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I390" t="str">
            <v>E390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I391" t="str">
            <v>E391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I392" t="str">
            <v>E392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I393" t="str">
            <v>E393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I394" t="str">
            <v>E394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I395" t="str">
            <v>E395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I396" t="str">
            <v>E396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I397" t="str">
            <v>E397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I398" t="str">
            <v>E398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I399" t="str">
            <v>E399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I400" t="str">
            <v>E400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I401" t="str">
            <v>E401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I402" t="str">
            <v>E402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I403" t="str">
            <v>E403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I404" t="str">
            <v>E404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I405" t="str">
            <v>E405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I406" t="str">
            <v>E406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I407" t="str">
            <v>E407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I408" t="str">
            <v>E408</v>
          </cell>
          <cell r="J408">
            <v>0</v>
          </cell>
          <cell r="K408">
            <v>673274.16</v>
          </cell>
          <cell r="L408">
            <v>685274.16</v>
          </cell>
          <cell r="M408">
            <v>1200</v>
          </cell>
          <cell r="N408">
            <v>1200</v>
          </cell>
        </row>
        <row r="409">
          <cell r="I409" t="str">
            <v>E409</v>
          </cell>
          <cell r="J409">
            <v>0</v>
          </cell>
        </row>
        <row r="410">
          <cell r="I410" t="str">
            <v>E410</v>
          </cell>
          <cell r="J410">
            <v>0</v>
          </cell>
        </row>
        <row r="411">
          <cell r="I411" t="str">
            <v>E411</v>
          </cell>
          <cell r="J411">
            <v>0</v>
          </cell>
        </row>
        <row r="412">
          <cell r="I412" t="str">
            <v>E412</v>
          </cell>
          <cell r="J412">
            <v>0</v>
          </cell>
          <cell r="K412">
            <v>600000</v>
          </cell>
          <cell r="L412">
            <v>0</v>
          </cell>
          <cell r="M412">
            <v>1200</v>
          </cell>
          <cell r="N412">
            <v>1200</v>
          </cell>
        </row>
        <row r="413">
          <cell r="I413" t="str">
            <v>E413</v>
          </cell>
          <cell r="J413">
            <v>0</v>
          </cell>
          <cell r="K413">
            <v>324000</v>
          </cell>
          <cell r="L413">
            <v>9000</v>
          </cell>
          <cell r="M413">
            <v>1200</v>
          </cell>
          <cell r="N413">
            <v>1200</v>
          </cell>
        </row>
        <row r="414">
          <cell r="I414" t="str">
            <v>E414</v>
          </cell>
          <cell r="J414">
            <v>0</v>
          </cell>
          <cell r="K414">
            <v>673274.16</v>
          </cell>
          <cell r="L414">
            <v>685274.16</v>
          </cell>
          <cell r="M414">
            <v>1200</v>
          </cell>
          <cell r="N414">
            <v>1200</v>
          </cell>
        </row>
        <row r="415">
          <cell r="I415" t="str">
            <v>E415</v>
          </cell>
          <cell r="J415">
            <v>0</v>
          </cell>
          <cell r="K415">
            <v>1597274.1600000001</v>
          </cell>
          <cell r="L415">
            <v>694274.16</v>
          </cell>
          <cell r="M415">
            <v>3600</v>
          </cell>
          <cell r="N415">
            <v>3600</v>
          </cell>
        </row>
        <row r="416">
          <cell r="I416" t="str">
            <v>E416</v>
          </cell>
          <cell r="J416">
            <v>0</v>
          </cell>
        </row>
        <row r="417">
          <cell r="I417" t="str">
            <v>E417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I418" t="str">
            <v>E418</v>
          </cell>
          <cell r="J418">
            <v>0</v>
          </cell>
          <cell r="K418">
            <v>50000</v>
          </cell>
          <cell r="L418">
            <v>0</v>
          </cell>
          <cell r="M418">
            <v>100</v>
          </cell>
          <cell r="N418">
            <v>100</v>
          </cell>
        </row>
        <row r="419">
          <cell r="I419" t="str">
            <v>E419</v>
          </cell>
          <cell r="J419">
            <v>0</v>
          </cell>
          <cell r="K419">
            <v>27000</v>
          </cell>
          <cell r="L419">
            <v>750</v>
          </cell>
          <cell r="M419">
            <v>100</v>
          </cell>
          <cell r="N419">
            <v>100</v>
          </cell>
        </row>
        <row r="420">
          <cell r="I420" t="str">
            <v>E420</v>
          </cell>
          <cell r="J420">
            <v>0</v>
          </cell>
          <cell r="K420">
            <v>56106.18</v>
          </cell>
          <cell r="L420">
            <v>57106.18</v>
          </cell>
          <cell r="M420">
            <v>100</v>
          </cell>
          <cell r="N420">
            <v>100</v>
          </cell>
        </row>
        <row r="421">
          <cell r="I421" t="str">
            <v>E421</v>
          </cell>
          <cell r="J421">
            <v>0</v>
          </cell>
          <cell r="K421">
            <v>133106.18</v>
          </cell>
          <cell r="L421">
            <v>57856.18</v>
          </cell>
          <cell r="M421">
            <v>300</v>
          </cell>
          <cell r="N421">
            <v>300</v>
          </cell>
        </row>
        <row r="422">
          <cell r="I422">
            <v>0</v>
          </cell>
          <cell r="J422">
            <v>0</v>
          </cell>
        </row>
      </sheetData>
      <sheetData sheetId="12">
        <row r="132">
          <cell r="J132">
            <v>1000</v>
          </cell>
          <cell r="L132" t="str">
            <v>Micro Onibus</v>
          </cell>
          <cell r="M132" t="str">
            <v>Leve</v>
          </cell>
          <cell r="N132" t="str">
            <v>Pesado</v>
          </cell>
          <cell r="O132" t="str">
            <v>Articulado</v>
          </cell>
          <cell r="P132" t="str">
            <v>Total</v>
          </cell>
        </row>
        <row r="133">
          <cell r="J133">
            <v>1001</v>
          </cell>
        </row>
        <row r="134">
          <cell r="J134">
            <v>1002</v>
          </cell>
        </row>
        <row r="135">
          <cell r="J135">
            <v>1003</v>
          </cell>
          <cell r="L135">
            <v>0</v>
          </cell>
          <cell r="M135">
            <v>0</v>
          </cell>
          <cell r="N135">
            <v>16</v>
          </cell>
          <cell r="O135">
            <v>0</v>
          </cell>
          <cell r="P135">
            <v>16</v>
          </cell>
        </row>
        <row r="136">
          <cell r="J136">
            <v>1004</v>
          </cell>
          <cell r="L136">
            <v>0</v>
          </cell>
          <cell r="M136">
            <v>0</v>
          </cell>
          <cell r="N136">
            <v>16</v>
          </cell>
          <cell r="O136">
            <v>0</v>
          </cell>
          <cell r="P136">
            <v>16</v>
          </cell>
        </row>
        <row r="137">
          <cell r="J137">
            <v>1005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J138">
            <v>1006</v>
          </cell>
          <cell r="L138">
            <v>0</v>
          </cell>
          <cell r="M138">
            <v>0</v>
          </cell>
          <cell r="N138">
            <v>20</v>
          </cell>
          <cell r="O138">
            <v>0</v>
          </cell>
          <cell r="P138">
            <v>20</v>
          </cell>
        </row>
        <row r="139">
          <cell r="J139">
            <v>1007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1</v>
          </cell>
        </row>
        <row r="140">
          <cell r="J140">
            <v>1008</v>
          </cell>
          <cell r="L140">
            <v>0</v>
          </cell>
          <cell r="M140">
            <v>14</v>
          </cell>
          <cell r="N140">
            <v>2</v>
          </cell>
          <cell r="O140">
            <v>0</v>
          </cell>
          <cell r="P140">
            <v>16</v>
          </cell>
        </row>
        <row r="141">
          <cell r="J141">
            <v>1009</v>
          </cell>
          <cell r="L141">
            <v>0</v>
          </cell>
          <cell r="M141">
            <v>0</v>
          </cell>
          <cell r="N141">
            <v>1</v>
          </cell>
          <cell r="O141">
            <v>0</v>
          </cell>
          <cell r="P141">
            <v>1</v>
          </cell>
        </row>
        <row r="142">
          <cell r="J142">
            <v>1010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J143">
            <v>1011</v>
          </cell>
          <cell r="L143">
            <v>0</v>
          </cell>
          <cell r="M143">
            <v>0</v>
          </cell>
          <cell r="N143">
            <v>14</v>
          </cell>
          <cell r="O143">
            <v>0</v>
          </cell>
          <cell r="P143">
            <v>14</v>
          </cell>
        </row>
        <row r="144">
          <cell r="J144">
            <v>1012</v>
          </cell>
          <cell r="L144">
            <v>0</v>
          </cell>
          <cell r="M144">
            <v>0</v>
          </cell>
          <cell r="N144">
            <v>3</v>
          </cell>
          <cell r="O144">
            <v>1</v>
          </cell>
          <cell r="P144">
            <v>4</v>
          </cell>
        </row>
        <row r="145">
          <cell r="J145">
            <v>1013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J146">
            <v>1014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J147">
            <v>1015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J148">
            <v>1016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J149">
            <v>1017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J150">
            <v>1018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J151">
            <v>1019</v>
          </cell>
          <cell r="L151">
            <v>0</v>
          </cell>
          <cell r="M151">
            <v>14</v>
          </cell>
          <cell r="N151">
            <v>73</v>
          </cell>
          <cell r="O151">
            <v>1</v>
          </cell>
          <cell r="P151">
            <v>88</v>
          </cell>
        </row>
        <row r="152">
          <cell r="J152">
            <v>1020</v>
          </cell>
          <cell r="L152">
            <v>0</v>
          </cell>
          <cell r="M152">
            <v>70</v>
          </cell>
          <cell r="N152">
            <v>235</v>
          </cell>
          <cell r="O152">
            <v>9</v>
          </cell>
          <cell r="P152">
            <v>314</v>
          </cell>
        </row>
        <row r="153">
          <cell r="J153">
            <v>1021</v>
          </cell>
          <cell r="L153" t="e">
            <v>#DIV/0!</v>
          </cell>
          <cell r="M153">
            <v>5</v>
          </cell>
          <cell r="N153">
            <v>3.2191780821917808</v>
          </cell>
          <cell r="O153">
            <v>9</v>
          </cell>
          <cell r="P153">
            <v>3.5681818181818183</v>
          </cell>
        </row>
        <row r="154">
          <cell r="J154">
            <v>1022</v>
          </cell>
        </row>
        <row r="155">
          <cell r="J155">
            <v>1023</v>
          </cell>
        </row>
        <row r="156">
          <cell r="J156">
            <v>1024</v>
          </cell>
          <cell r="L156">
            <v>0</v>
          </cell>
          <cell r="M156">
            <v>0</v>
          </cell>
          <cell r="N156">
            <v>5504320</v>
          </cell>
          <cell r="O156">
            <v>0</v>
          </cell>
          <cell r="P156">
            <v>5504320</v>
          </cell>
        </row>
        <row r="157">
          <cell r="J157">
            <v>1025</v>
          </cell>
          <cell r="L157">
            <v>0</v>
          </cell>
          <cell r="M157">
            <v>0</v>
          </cell>
          <cell r="N157">
            <v>5504320</v>
          </cell>
          <cell r="O157">
            <v>0</v>
          </cell>
          <cell r="P157">
            <v>5504320</v>
          </cell>
        </row>
        <row r="158">
          <cell r="J158">
            <v>1026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J159">
            <v>1027</v>
          </cell>
          <cell r="L159">
            <v>0</v>
          </cell>
          <cell r="M159">
            <v>0</v>
          </cell>
          <cell r="N159">
            <v>6880400</v>
          </cell>
          <cell r="O159">
            <v>0</v>
          </cell>
          <cell r="P159">
            <v>6880400</v>
          </cell>
        </row>
        <row r="160">
          <cell r="J160">
            <v>1028</v>
          </cell>
          <cell r="L160">
            <v>0</v>
          </cell>
          <cell r="M160">
            <v>0</v>
          </cell>
          <cell r="N160">
            <v>344020</v>
          </cell>
          <cell r="O160">
            <v>0</v>
          </cell>
          <cell r="P160">
            <v>344020</v>
          </cell>
        </row>
        <row r="161">
          <cell r="J161">
            <v>1029</v>
          </cell>
          <cell r="L161">
            <v>0</v>
          </cell>
          <cell r="M161">
            <v>4421480</v>
          </cell>
          <cell r="N161">
            <v>688040</v>
          </cell>
          <cell r="O161">
            <v>0</v>
          </cell>
          <cell r="P161">
            <v>5109520</v>
          </cell>
        </row>
        <row r="162">
          <cell r="J162">
            <v>1030</v>
          </cell>
          <cell r="L162">
            <v>0</v>
          </cell>
          <cell r="M162">
            <v>0</v>
          </cell>
          <cell r="N162">
            <v>344020</v>
          </cell>
          <cell r="O162">
            <v>0</v>
          </cell>
          <cell r="P162">
            <v>344020</v>
          </cell>
        </row>
        <row r="163">
          <cell r="J163">
            <v>1031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J164">
            <v>1032</v>
          </cell>
          <cell r="L164">
            <v>0</v>
          </cell>
          <cell r="M164">
            <v>0</v>
          </cell>
          <cell r="N164">
            <v>4816280</v>
          </cell>
          <cell r="O164">
            <v>0</v>
          </cell>
          <cell r="P164">
            <v>4816280</v>
          </cell>
        </row>
        <row r="165">
          <cell r="J165">
            <v>1033</v>
          </cell>
          <cell r="L165">
            <v>0</v>
          </cell>
          <cell r="M165">
            <v>0</v>
          </cell>
          <cell r="N165">
            <v>1032060</v>
          </cell>
          <cell r="O165">
            <v>683300</v>
          </cell>
          <cell r="P165">
            <v>1715360</v>
          </cell>
        </row>
        <row r="166">
          <cell r="J166">
            <v>1034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J167">
            <v>1035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J168">
            <v>1036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J169">
            <v>1037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J170">
            <v>1038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J171">
            <v>1039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J172">
            <v>1040</v>
          </cell>
          <cell r="L172">
            <v>0</v>
          </cell>
          <cell r="M172">
            <v>4421480</v>
          </cell>
          <cell r="N172">
            <v>25113460</v>
          </cell>
          <cell r="O172">
            <v>683300</v>
          </cell>
          <cell r="P172">
            <v>30218240</v>
          </cell>
        </row>
        <row r="173">
          <cell r="J173">
            <v>1041</v>
          </cell>
        </row>
        <row r="174">
          <cell r="J174">
            <v>1042</v>
          </cell>
        </row>
        <row r="175">
          <cell r="J175">
            <v>1043</v>
          </cell>
          <cell r="L175">
            <v>0</v>
          </cell>
          <cell r="M175">
            <v>0</v>
          </cell>
          <cell r="N175">
            <v>-495388.8</v>
          </cell>
          <cell r="O175">
            <v>0</v>
          </cell>
          <cell r="P175">
            <v>-495388.8</v>
          </cell>
        </row>
        <row r="176">
          <cell r="J176">
            <v>1044</v>
          </cell>
          <cell r="L176">
            <v>0</v>
          </cell>
          <cell r="M176">
            <v>0</v>
          </cell>
          <cell r="N176">
            <v>-495388.80000000005</v>
          </cell>
          <cell r="O176">
            <v>0</v>
          </cell>
          <cell r="P176">
            <v>-495388.80000000005</v>
          </cell>
        </row>
        <row r="177">
          <cell r="J177">
            <v>1045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J178">
            <v>1046</v>
          </cell>
          <cell r="L178">
            <v>0</v>
          </cell>
          <cell r="M178">
            <v>0</v>
          </cell>
          <cell r="N178">
            <v>-619236.00000000012</v>
          </cell>
          <cell r="O178">
            <v>0</v>
          </cell>
          <cell r="P178">
            <v>-619236.00000000012</v>
          </cell>
        </row>
        <row r="179">
          <cell r="J179">
            <v>1047</v>
          </cell>
          <cell r="L179">
            <v>0</v>
          </cell>
          <cell r="M179">
            <v>0</v>
          </cell>
          <cell r="N179">
            <v>-30961.80000000001</v>
          </cell>
          <cell r="O179">
            <v>0</v>
          </cell>
          <cell r="P179">
            <v>-30961.80000000001</v>
          </cell>
        </row>
        <row r="180">
          <cell r="J180">
            <v>1048</v>
          </cell>
          <cell r="L180">
            <v>0</v>
          </cell>
          <cell r="M180">
            <v>-469782.25</v>
          </cell>
          <cell r="N180">
            <v>-61923.60000000002</v>
          </cell>
          <cell r="O180">
            <v>0</v>
          </cell>
          <cell r="P180">
            <v>-531705.85</v>
          </cell>
        </row>
        <row r="181">
          <cell r="J181">
            <v>1049</v>
          </cell>
          <cell r="L181">
            <v>0</v>
          </cell>
          <cell r="M181">
            <v>0</v>
          </cell>
          <cell r="N181">
            <v>-30961.80000000001</v>
          </cell>
          <cell r="O181">
            <v>0</v>
          </cell>
          <cell r="P181">
            <v>-30961.80000000001</v>
          </cell>
        </row>
        <row r="182">
          <cell r="J182">
            <v>1050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J183">
            <v>1051</v>
          </cell>
          <cell r="L183">
            <v>0</v>
          </cell>
          <cell r="M183">
            <v>0</v>
          </cell>
          <cell r="N183">
            <v>-433465.20000000013</v>
          </cell>
          <cell r="O183">
            <v>0</v>
          </cell>
          <cell r="P183">
            <v>-433465.20000000013</v>
          </cell>
        </row>
        <row r="184">
          <cell r="J184">
            <v>1052</v>
          </cell>
          <cell r="L184">
            <v>0</v>
          </cell>
          <cell r="M184">
            <v>0</v>
          </cell>
          <cell r="N184">
            <v>-92885.400000000023</v>
          </cell>
          <cell r="O184">
            <v>-61497.000000000015</v>
          </cell>
          <cell r="P184">
            <v>-154382.40000000002</v>
          </cell>
        </row>
        <row r="185">
          <cell r="J185">
            <v>1053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J186">
            <v>1054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J187">
            <v>1055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J188">
            <v>1056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J189">
            <v>1057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J190">
            <v>1058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J191">
            <v>1059</v>
          </cell>
          <cell r="L191">
            <v>0</v>
          </cell>
          <cell r="M191">
            <v>-469782.25</v>
          </cell>
          <cell r="N191">
            <v>-2260211.4000000004</v>
          </cell>
          <cell r="O191">
            <v>-61497.000000000015</v>
          </cell>
          <cell r="P191">
            <v>-2791490.65</v>
          </cell>
        </row>
        <row r="192">
          <cell r="J192">
            <v>1060</v>
          </cell>
        </row>
        <row r="193">
          <cell r="J193">
            <v>1061</v>
          </cell>
          <cell r="N193">
            <v>0</v>
          </cell>
        </row>
        <row r="194">
          <cell r="J194">
            <v>1062</v>
          </cell>
          <cell r="L194">
            <v>0</v>
          </cell>
          <cell r="M194">
            <v>0</v>
          </cell>
          <cell r="N194">
            <v>-495388.8</v>
          </cell>
          <cell r="O194">
            <v>0</v>
          </cell>
          <cell r="P194">
            <v>-495388.8</v>
          </cell>
        </row>
        <row r="195">
          <cell r="J195">
            <v>1063</v>
          </cell>
          <cell r="L195">
            <v>0</v>
          </cell>
          <cell r="M195">
            <v>0</v>
          </cell>
          <cell r="N195">
            <v>-990777.6</v>
          </cell>
          <cell r="O195">
            <v>0</v>
          </cell>
          <cell r="P195">
            <v>-990777.6</v>
          </cell>
        </row>
        <row r="196">
          <cell r="J196">
            <v>1064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J197">
            <v>1065</v>
          </cell>
          <cell r="L197">
            <v>0</v>
          </cell>
          <cell r="M197">
            <v>0</v>
          </cell>
          <cell r="N197">
            <v>-2476944.0000000005</v>
          </cell>
          <cell r="O197">
            <v>0</v>
          </cell>
          <cell r="P197">
            <v>-2476944.0000000005</v>
          </cell>
        </row>
        <row r="198">
          <cell r="J198">
            <v>1066</v>
          </cell>
          <cell r="L198">
            <v>0</v>
          </cell>
          <cell r="M198">
            <v>0</v>
          </cell>
          <cell r="N198">
            <v>-154809.00000000003</v>
          </cell>
          <cell r="O198">
            <v>0</v>
          </cell>
          <cell r="P198">
            <v>-154809.00000000003</v>
          </cell>
        </row>
        <row r="199">
          <cell r="J199">
            <v>1067</v>
          </cell>
          <cell r="L199">
            <v>0</v>
          </cell>
          <cell r="M199">
            <v>-2818693.5</v>
          </cell>
          <cell r="N199">
            <v>-371541.60000000003</v>
          </cell>
          <cell r="O199">
            <v>0</v>
          </cell>
          <cell r="P199">
            <v>-3190235.1</v>
          </cell>
        </row>
        <row r="200">
          <cell r="J200">
            <v>1068</v>
          </cell>
          <cell r="L200">
            <v>0</v>
          </cell>
          <cell r="M200">
            <v>0</v>
          </cell>
          <cell r="N200">
            <v>-216732.60000000003</v>
          </cell>
          <cell r="O200">
            <v>0</v>
          </cell>
          <cell r="P200">
            <v>-216732.60000000003</v>
          </cell>
        </row>
        <row r="201">
          <cell r="J201">
            <v>1069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J202">
            <v>1070</v>
          </cell>
          <cell r="L202">
            <v>0</v>
          </cell>
          <cell r="M202">
            <v>0</v>
          </cell>
          <cell r="N202">
            <v>-3901186.8000000012</v>
          </cell>
          <cell r="O202">
            <v>0</v>
          </cell>
          <cell r="P202">
            <v>-3901186.8000000012</v>
          </cell>
        </row>
        <row r="203">
          <cell r="J203">
            <v>1071</v>
          </cell>
          <cell r="L203">
            <v>0</v>
          </cell>
          <cell r="M203">
            <v>0</v>
          </cell>
          <cell r="N203">
            <v>-928854.00000000035</v>
          </cell>
          <cell r="O203">
            <v>-614970.00000000023</v>
          </cell>
          <cell r="P203">
            <v>-1543824.0000000005</v>
          </cell>
        </row>
        <row r="204">
          <cell r="J204">
            <v>1072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J205">
            <v>1073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J206">
            <v>1074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J207">
            <v>1075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J208">
            <v>1076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J209">
            <v>1077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J210">
            <v>1078</v>
          </cell>
          <cell r="L210">
            <v>0</v>
          </cell>
          <cell r="M210">
            <v>-2818693.5</v>
          </cell>
          <cell r="N210">
            <v>-9536234.4000000004</v>
          </cell>
          <cell r="O210">
            <v>-614970.00000000023</v>
          </cell>
          <cell r="P210">
            <v>-12969897.9</v>
          </cell>
        </row>
        <row r="211">
          <cell r="J211">
            <v>1079</v>
          </cell>
        </row>
        <row r="212">
          <cell r="J212">
            <v>1080</v>
          </cell>
        </row>
        <row r="213">
          <cell r="J213">
            <v>1081</v>
          </cell>
          <cell r="L213">
            <v>0</v>
          </cell>
          <cell r="M213">
            <v>4421480</v>
          </cell>
          <cell r="N213">
            <v>25113460</v>
          </cell>
          <cell r="O213">
            <v>683300</v>
          </cell>
          <cell r="P213">
            <v>30218240</v>
          </cell>
        </row>
        <row r="214">
          <cell r="J214">
            <v>1082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J215">
            <v>1083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J216">
            <v>1084</v>
          </cell>
          <cell r="L216">
            <v>0</v>
          </cell>
          <cell r="M216">
            <v>4421480</v>
          </cell>
          <cell r="N216">
            <v>25113460</v>
          </cell>
          <cell r="O216">
            <v>683300</v>
          </cell>
          <cell r="P216">
            <v>30218240</v>
          </cell>
        </row>
        <row r="217">
          <cell r="J217">
            <v>1085</v>
          </cell>
        </row>
        <row r="218">
          <cell r="J218">
            <v>1086</v>
          </cell>
        </row>
        <row r="219">
          <cell r="J219">
            <v>1087</v>
          </cell>
          <cell r="L219">
            <v>0</v>
          </cell>
          <cell r="M219">
            <v>-2348911.25</v>
          </cell>
          <cell r="N219">
            <v>-7276023.0000000019</v>
          </cell>
          <cell r="O219">
            <v>-553473.00000000023</v>
          </cell>
          <cell r="P219">
            <v>-10178407.250000002</v>
          </cell>
        </row>
        <row r="220">
          <cell r="J220">
            <v>1088</v>
          </cell>
          <cell r="L220">
            <v>0</v>
          </cell>
          <cell r="M220">
            <v>-469782.25</v>
          </cell>
          <cell r="N220">
            <v>-2260211.4000000004</v>
          </cell>
          <cell r="O220">
            <v>-61497.000000000015</v>
          </cell>
          <cell r="P220">
            <v>-2791490.6500000004</v>
          </cell>
        </row>
        <row r="221">
          <cell r="J221">
            <v>1089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J222">
            <v>1090</v>
          </cell>
          <cell r="L222">
            <v>0</v>
          </cell>
          <cell r="M222">
            <v>-2818693.5</v>
          </cell>
          <cell r="N222">
            <v>-9536234.4000000004</v>
          </cell>
          <cell r="O222">
            <v>-614970.00000000023</v>
          </cell>
          <cell r="P222">
            <v>-12969897.9</v>
          </cell>
        </row>
        <row r="223">
          <cell r="J223">
            <v>1091</v>
          </cell>
        </row>
        <row r="224">
          <cell r="J224">
            <v>1092</v>
          </cell>
          <cell r="L224">
            <v>0</v>
          </cell>
          <cell r="M224">
            <v>1602786.5</v>
          </cell>
          <cell r="N224">
            <v>15577225.6</v>
          </cell>
          <cell r="O224">
            <v>68329.999999999767</v>
          </cell>
          <cell r="P224">
            <v>17248342.100000001</v>
          </cell>
        </row>
        <row r="225">
          <cell r="J225">
            <v>1093</v>
          </cell>
        </row>
        <row r="226">
          <cell r="J226">
            <v>1094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J227">
            <v>1095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9">
          <cell r="J229">
            <v>2000</v>
          </cell>
          <cell r="L229" t="str">
            <v>Micro Onibus</v>
          </cell>
          <cell r="M229" t="str">
            <v>Leve</v>
          </cell>
          <cell r="N229" t="str">
            <v>Pesado</v>
          </cell>
          <cell r="O229" t="str">
            <v>Articulado</v>
          </cell>
          <cell r="P229" t="str">
            <v>Total</v>
          </cell>
        </row>
        <row r="230">
          <cell r="J230">
            <v>2001</v>
          </cell>
        </row>
        <row r="231">
          <cell r="J231">
            <v>2002</v>
          </cell>
        </row>
        <row r="232">
          <cell r="J232">
            <v>2003</v>
          </cell>
          <cell r="L232">
            <v>0</v>
          </cell>
          <cell r="M232">
            <v>0</v>
          </cell>
          <cell r="N232">
            <v>8</v>
          </cell>
          <cell r="O232">
            <v>1</v>
          </cell>
          <cell r="P232">
            <v>9</v>
          </cell>
        </row>
        <row r="233">
          <cell r="J233">
            <v>2004</v>
          </cell>
          <cell r="L233">
            <v>0</v>
          </cell>
          <cell r="M233">
            <v>0</v>
          </cell>
          <cell r="N233">
            <v>16</v>
          </cell>
          <cell r="O233">
            <v>0</v>
          </cell>
          <cell r="P233">
            <v>16</v>
          </cell>
        </row>
        <row r="234">
          <cell r="J234">
            <v>2005</v>
          </cell>
          <cell r="L234">
            <v>0</v>
          </cell>
          <cell r="M234">
            <v>0</v>
          </cell>
          <cell r="N234">
            <v>16</v>
          </cell>
          <cell r="O234">
            <v>0</v>
          </cell>
          <cell r="P234">
            <v>16</v>
          </cell>
        </row>
        <row r="235">
          <cell r="J235">
            <v>2006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J236">
            <v>2007</v>
          </cell>
          <cell r="L236">
            <v>0</v>
          </cell>
          <cell r="M236">
            <v>0</v>
          </cell>
          <cell r="N236">
            <v>20</v>
          </cell>
          <cell r="O236">
            <v>0</v>
          </cell>
          <cell r="P236">
            <v>20</v>
          </cell>
        </row>
        <row r="237">
          <cell r="J237">
            <v>2008</v>
          </cell>
          <cell r="L237">
            <v>0</v>
          </cell>
          <cell r="M237">
            <v>0</v>
          </cell>
          <cell r="N237">
            <v>1</v>
          </cell>
          <cell r="O237">
            <v>0</v>
          </cell>
          <cell r="P237">
            <v>1</v>
          </cell>
        </row>
        <row r="238">
          <cell r="J238">
            <v>2009</v>
          </cell>
          <cell r="L238">
            <v>0</v>
          </cell>
          <cell r="M238">
            <v>14</v>
          </cell>
          <cell r="N238">
            <v>2</v>
          </cell>
          <cell r="O238">
            <v>0</v>
          </cell>
          <cell r="P238">
            <v>16</v>
          </cell>
        </row>
        <row r="239">
          <cell r="J239">
            <v>2010</v>
          </cell>
          <cell r="L239">
            <v>0</v>
          </cell>
          <cell r="M239">
            <v>0</v>
          </cell>
          <cell r="N239">
            <v>1</v>
          </cell>
          <cell r="O239">
            <v>0</v>
          </cell>
          <cell r="P239">
            <v>1</v>
          </cell>
        </row>
        <row r="240">
          <cell r="J240">
            <v>2011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J241">
            <v>2012</v>
          </cell>
          <cell r="L241">
            <v>0</v>
          </cell>
          <cell r="M241">
            <v>0</v>
          </cell>
          <cell r="N241">
            <v>9</v>
          </cell>
          <cell r="O241">
            <v>0</v>
          </cell>
          <cell r="P241">
            <v>9</v>
          </cell>
        </row>
        <row r="242">
          <cell r="J242">
            <v>2013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J243">
            <v>2014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J244">
            <v>2015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J245">
            <v>2016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J246">
            <v>2017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J247">
            <v>2018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J248">
            <v>2019</v>
          </cell>
          <cell r="L248">
            <v>0</v>
          </cell>
          <cell r="M248">
            <v>14</v>
          </cell>
          <cell r="N248">
            <v>73</v>
          </cell>
          <cell r="O248">
            <v>1</v>
          </cell>
          <cell r="P248">
            <v>88</v>
          </cell>
        </row>
        <row r="249">
          <cell r="J249">
            <v>2020</v>
          </cell>
          <cell r="L249">
            <v>0</v>
          </cell>
          <cell r="M249">
            <v>84</v>
          </cell>
          <cell r="N249">
            <v>233</v>
          </cell>
          <cell r="O249">
            <v>0</v>
          </cell>
          <cell r="P249">
            <v>317</v>
          </cell>
        </row>
        <row r="250">
          <cell r="J250">
            <v>2021</v>
          </cell>
          <cell r="L250" t="e">
            <v>#DIV/0!</v>
          </cell>
          <cell r="M250">
            <v>6</v>
          </cell>
          <cell r="N250">
            <v>3.1917808219178081</v>
          </cell>
          <cell r="O250">
            <v>0</v>
          </cell>
          <cell r="P250">
            <v>3.6022727272727271</v>
          </cell>
        </row>
        <row r="251">
          <cell r="J251">
            <v>2022</v>
          </cell>
        </row>
        <row r="252">
          <cell r="J252">
            <v>2023</v>
          </cell>
        </row>
        <row r="253">
          <cell r="J253">
            <v>2024</v>
          </cell>
          <cell r="L253">
            <v>0</v>
          </cell>
          <cell r="M253">
            <v>0</v>
          </cell>
          <cell r="N253">
            <v>2752160</v>
          </cell>
          <cell r="O253">
            <v>683300</v>
          </cell>
          <cell r="P253">
            <v>3435460</v>
          </cell>
        </row>
        <row r="254">
          <cell r="J254">
            <v>2025</v>
          </cell>
          <cell r="L254">
            <v>0</v>
          </cell>
          <cell r="M254">
            <v>0</v>
          </cell>
          <cell r="N254">
            <v>5504320</v>
          </cell>
          <cell r="O254">
            <v>0</v>
          </cell>
          <cell r="P254">
            <v>5504320</v>
          </cell>
        </row>
        <row r="255">
          <cell r="J255">
            <v>2026</v>
          </cell>
          <cell r="L255">
            <v>0</v>
          </cell>
          <cell r="M255">
            <v>0</v>
          </cell>
          <cell r="N255">
            <v>5504320</v>
          </cell>
          <cell r="O255">
            <v>0</v>
          </cell>
          <cell r="P255">
            <v>5504320</v>
          </cell>
        </row>
        <row r="256">
          <cell r="J256">
            <v>2027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J257">
            <v>2028</v>
          </cell>
          <cell r="L257">
            <v>0</v>
          </cell>
          <cell r="M257">
            <v>0</v>
          </cell>
          <cell r="N257">
            <v>6880400</v>
          </cell>
          <cell r="O257">
            <v>0</v>
          </cell>
          <cell r="P257">
            <v>6880400</v>
          </cell>
        </row>
        <row r="258">
          <cell r="J258">
            <v>2029</v>
          </cell>
          <cell r="L258">
            <v>0</v>
          </cell>
          <cell r="M258">
            <v>0</v>
          </cell>
          <cell r="N258">
            <v>344020</v>
          </cell>
          <cell r="O258">
            <v>0</v>
          </cell>
          <cell r="P258">
            <v>344020</v>
          </cell>
        </row>
        <row r="259">
          <cell r="J259">
            <v>2030</v>
          </cell>
          <cell r="L259">
            <v>0</v>
          </cell>
          <cell r="M259">
            <v>4421480</v>
          </cell>
          <cell r="N259">
            <v>688040</v>
          </cell>
          <cell r="O259">
            <v>0</v>
          </cell>
          <cell r="P259">
            <v>5109520</v>
          </cell>
        </row>
        <row r="260">
          <cell r="J260">
            <v>2031</v>
          </cell>
          <cell r="L260">
            <v>0</v>
          </cell>
          <cell r="M260">
            <v>0</v>
          </cell>
          <cell r="N260">
            <v>344020</v>
          </cell>
          <cell r="O260">
            <v>0</v>
          </cell>
          <cell r="P260">
            <v>344020</v>
          </cell>
        </row>
        <row r="261">
          <cell r="J261">
            <v>2032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J262">
            <v>2033</v>
          </cell>
          <cell r="L262">
            <v>0</v>
          </cell>
          <cell r="M262">
            <v>0</v>
          </cell>
          <cell r="N262">
            <v>3096180</v>
          </cell>
          <cell r="O262">
            <v>0</v>
          </cell>
          <cell r="P262">
            <v>3096180</v>
          </cell>
        </row>
        <row r="263">
          <cell r="J263">
            <v>2034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J264">
            <v>2035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J265">
            <v>2036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J266">
            <v>2037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J267">
            <v>2038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J268">
            <v>2039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J269">
            <v>2040</v>
          </cell>
          <cell r="L269">
            <v>0</v>
          </cell>
          <cell r="M269">
            <v>4421480</v>
          </cell>
          <cell r="N269">
            <v>25113460</v>
          </cell>
          <cell r="O269">
            <v>683300</v>
          </cell>
          <cell r="P269">
            <v>30218240</v>
          </cell>
        </row>
        <row r="270">
          <cell r="J270">
            <v>2041</v>
          </cell>
        </row>
        <row r="271">
          <cell r="J271">
            <v>2042</v>
          </cell>
        </row>
        <row r="272">
          <cell r="J272">
            <v>2043</v>
          </cell>
          <cell r="L272">
            <v>0</v>
          </cell>
          <cell r="M272">
            <v>0</v>
          </cell>
          <cell r="N272">
            <v>-247694.4</v>
          </cell>
          <cell r="O272">
            <v>-61497</v>
          </cell>
          <cell r="P272">
            <v>-309191.40000000002</v>
          </cell>
        </row>
        <row r="273">
          <cell r="J273">
            <v>2044</v>
          </cell>
          <cell r="L273">
            <v>0</v>
          </cell>
          <cell r="M273">
            <v>0</v>
          </cell>
          <cell r="N273">
            <v>-495388.80000000005</v>
          </cell>
          <cell r="O273">
            <v>0</v>
          </cell>
          <cell r="P273">
            <v>-495388.80000000005</v>
          </cell>
        </row>
        <row r="274">
          <cell r="J274">
            <v>2045</v>
          </cell>
          <cell r="L274">
            <v>0</v>
          </cell>
          <cell r="M274">
            <v>0</v>
          </cell>
          <cell r="N274">
            <v>-495388.80000000005</v>
          </cell>
          <cell r="O274">
            <v>0</v>
          </cell>
          <cell r="P274">
            <v>-495388.80000000005</v>
          </cell>
        </row>
        <row r="275">
          <cell r="J275">
            <v>2046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J276">
            <v>2047</v>
          </cell>
          <cell r="L276">
            <v>0</v>
          </cell>
          <cell r="M276">
            <v>0</v>
          </cell>
          <cell r="N276">
            <v>-619236.00000000012</v>
          </cell>
          <cell r="O276">
            <v>0</v>
          </cell>
          <cell r="P276">
            <v>-619236.00000000012</v>
          </cell>
        </row>
        <row r="277">
          <cell r="J277">
            <v>2048</v>
          </cell>
          <cell r="L277">
            <v>0</v>
          </cell>
          <cell r="M277">
            <v>0</v>
          </cell>
          <cell r="N277">
            <v>-30961.80000000001</v>
          </cell>
          <cell r="O277">
            <v>0</v>
          </cell>
          <cell r="P277">
            <v>-30961.80000000001</v>
          </cell>
        </row>
        <row r="278">
          <cell r="J278">
            <v>2049</v>
          </cell>
          <cell r="L278">
            <v>0</v>
          </cell>
          <cell r="M278">
            <v>-469782.24999999994</v>
          </cell>
          <cell r="N278">
            <v>-61923.60000000002</v>
          </cell>
          <cell r="O278">
            <v>0</v>
          </cell>
          <cell r="P278">
            <v>-531705.85</v>
          </cell>
        </row>
        <row r="279">
          <cell r="J279">
            <v>2050</v>
          </cell>
          <cell r="L279">
            <v>0</v>
          </cell>
          <cell r="M279">
            <v>0</v>
          </cell>
          <cell r="N279">
            <v>-30961.80000000001</v>
          </cell>
          <cell r="O279">
            <v>0</v>
          </cell>
          <cell r="P279">
            <v>-30961.80000000001</v>
          </cell>
        </row>
        <row r="280">
          <cell r="J280">
            <v>2051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J281">
            <v>2052</v>
          </cell>
          <cell r="L281">
            <v>0</v>
          </cell>
          <cell r="M281">
            <v>0</v>
          </cell>
          <cell r="N281">
            <v>-278656.20000000007</v>
          </cell>
          <cell r="O281">
            <v>0</v>
          </cell>
          <cell r="P281">
            <v>-278656.20000000007</v>
          </cell>
        </row>
        <row r="282">
          <cell r="J282">
            <v>2053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J283">
            <v>2054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J284">
            <v>2055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J285">
            <v>2056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J286">
            <v>2057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J287">
            <v>2058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J288">
            <v>2059</v>
          </cell>
          <cell r="L288">
            <v>0</v>
          </cell>
          <cell r="M288">
            <v>-469782.24999999994</v>
          </cell>
          <cell r="N288">
            <v>-2260211.4000000004</v>
          </cell>
          <cell r="O288">
            <v>-61497</v>
          </cell>
          <cell r="P288">
            <v>-2791490.65</v>
          </cell>
        </row>
        <row r="289">
          <cell r="J289">
            <v>2060</v>
          </cell>
        </row>
        <row r="290">
          <cell r="J290">
            <v>2061</v>
          </cell>
          <cell r="N290">
            <v>0</v>
          </cell>
        </row>
        <row r="291">
          <cell r="J291">
            <v>2062</v>
          </cell>
          <cell r="L291">
            <v>0</v>
          </cell>
          <cell r="M291">
            <v>0</v>
          </cell>
          <cell r="N291">
            <v>-247694.4</v>
          </cell>
          <cell r="O291">
            <v>-61497</v>
          </cell>
          <cell r="P291">
            <v>-309191.40000000002</v>
          </cell>
        </row>
        <row r="292">
          <cell r="J292">
            <v>2063</v>
          </cell>
          <cell r="L292">
            <v>0</v>
          </cell>
          <cell r="M292">
            <v>0</v>
          </cell>
          <cell r="N292">
            <v>-990777.6</v>
          </cell>
          <cell r="O292">
            <v>0</v>
          </cell>
          <cell r="P292">
            <v>-990777.6</v>
          </cell>
        </row>
        <row r="293">
          <cell r="J293">
            <v>2064</v>
          </cell>
          <cell r="L293">
            <v>0</v>
          </cell>
          <cell r="M293">
            <v>0</v>
          </cell>
          <cell r="N293">
            <v>-1486166.4000000001</v>
          </cell>
          <cell r="O293">
            <v>0</v>
          </cell>
          <cell r="P293">
            <v>-1486166.4000000001</v>
          </cell>
        </row>
        <row r="294">
          <cell r="J294">
            <v>2065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J295">
            <v>2066</v>
          </cell>
          <cell r="L295">
            <v>0</v>
          </cell>
          <cell r="M295">
            <v>0</v>
          </cell>
          <cell r="N295">
            <v>-3096180.0000000005</v>
          </cell>
          <cell r="O295">
            <v>0</v>
          </cell>
          <cell r="P295">
            <v>-3096180.0000000005</v>
          </cell>
        </row>
        <row r="296">
          <cell r="J296">
            <v>2067</v>
          </cell>
          <cell r="L296">
            <v>0</v>
          </cell>
          <cell r="M296">
            <v>0</v>
          </cell>
          <cell r="N296">
            <v>-185770.80000000002</v>
          </cell>
          <cell r="O296">
            <v>0</v>
          </cell>
          <cell r="P296">
            <v>-185770.80000000002</v>
          </cell>
        </row>
        <row r="297">
          <cell r="J297">
            <v>2068</v>
          </cell>
          <cell r="L297">
            <v>0</v>
          </cell>
          <cell r="M297">
            <v>-3288475.7499999995</v>
          </cell>
          <cell r="N297">
            <v>-433465.20000000007</v>
          </cell>
          <cell r="O297">
            <v>0</v>
          </cell>
          <cell r="P297">
            <v>-3721940.9499999997</v>
          </cell>
        </row>
        <row r="298">
          <cell r="J298">
            <v>2069</v>
          </cell>
          <cell r="L298">
            <v>0</v>
          </cell>
          <cell r="M298">
            <v>0</v>
          </cell>
          <cell r="N298">
            <v>-247694.40000000008</v>
          </cell>
          <cell r="O298">
            <v>0</v>
          </cell>
          <cell r="P298">
            <v>-247694.40000000008</v>
          </cell>
        </row>
        <row r="299">
          <cell r="J299">
            <v>2070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J300">
            <v>2071</v>
          </cell>
          <cell r="L300">
            <v>0</v>
          </cell>
          <cell r="M300">
            <v>0</v>
          </cell>
          <cell r="N300">
            <v>-2786562.0000000009</v>
          </cell>
          <cell r="O300">
            <v>0</v>
          </cell>
          <cell r="P300">
            <v>-2786562.0000000009</v>
          </cell>
        </row>
        <row r="301">
          <cell r="J301">
            <v>2072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J302">
            <v>2073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J303">
            <v>2074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J304">
            <v>2075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J305">
            <v>2076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J306">
            <v>2077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J307">
            <v>2078</v>
          </cell>
          <cell r="L307">
            <v>0</v>
          </cell>
          <cell r="M307">
            <v>-3288475.7499999995</v>
          </cell>
          <cell r="N307">
            <v>-9474310.8000000007</v>
          </cell>
          <cell r="O307">
            <v>-61497</v>
          </cell>
          <cell r="P307">
            <v>-12824283.550000001</v>
          </cell>
        </row>
        <row r="308">
          <cell r="J308">
            <v>2079</v>
          </cell>
        </row>
        <row r="309">
          <cell r="J309">
            <v>2080</v>
          </cell>
        </row>
        <row r="310">
          <cell r="J310">
            <v>2081</v>
          </cell>
          <cell r="L310">
            <v>0</v>
          </cell>
          <cell r="M310">
            <v>4421480</v>
          </cell>
          <cell r="N310">
            <v>25113460</v>
          </cell>
          <cell r="O310">
            <v>683300</v>
          </cell>
          <cell r="P310">
            <v>30218240</v>
          </cell>
        </row>
        <row r="311">
          <cell r="J311">
            <v>2082</v>
          </cell>
          <cell r="L311">
            <v>0</v>
          </cell>
          <cell r="M311">
            <v>0</v>
          </cell>
          <cell r="N311">
            <v>2752160</v>
          </cell>
          <cell r="O311">
            <v>683300</v>
          </cell>
          <cell r="P311">
            <v>3435460</v>
          </cell>
        </row>
        <row r="312">
          <cell r="J312">
            <v>2083</v>
          </cell>
          <cell r="L312">
            <v>0</v>
          </cell>
          <cell r="M312">
            <v>0</v>
          </cell>
          <cell r="N312">
            <v>-2752160</v>
          </cell>
          <cell r="O312">
            <v>-683300</v>
          </cell>
          <cell r="P312">
            <v>-3435460</v>
          </cell>
        </row>
        <row r="313">
          <cell r="J313">
            <v>2084</v>
          </cell>
          <cell r="L313">
            <v>0</v>
          </cell>
          <cell r="M313">
            <v>4421480</v>
          </cell>
          <cell r="N313">
            <v>25113460</v>
          </cell>
          <cell r="O313">
            <v>683300</v>
          </cell>
          <cell r="P313">
            <v>30218240</v>
          </cell>
        </row>
        <row r="314">
          <cell r="J314">
            <v>2085</v>
          </cell>
        </row>
        <row r="315">
          <cell r="J315">
            <v>2086</v>
          </cell>
        </row>
        <row r="316">
          <cell r="J316">
            <v>2087</v>
          </cell>
          <cell r="L316">
            <v>0</v>
          </cell>
          <cell r="M316">
            <v>-2818693.5</v>
          </cell>
          <cell r="N316">
            <v>-9536234.4000000004</v>
          </cell>
          <cell r="O316">
            <v>-614970.00000000023</v>
          </cell>
          <cell r="P316">
            <v>-12969897.9</v>
          </cell>
        </row>
        <row r="317">
          <cell r="J317">
            <v>2088</v>
          </cell>
          <cell r="L317">
            <v>0</v>
          </cell>
          <cell r="M317">
            <v>-469782.24999999994</v>
          </cell>
          <cell r="N317">
            <v>-2260211.4000000004</v>
          </cell>
          <cell r="O317">
            <v>-61497</v>
          </cell>
          <cell r="P317">
            <v>-2791490.6500000004</v>
          </cell>
        </row>
        <row r="318">
          <cell r="J318">
            <v>2089</v>
          </cell>
          <cell r="L318">
            <v>0</v>
          </cell>
          <cell r="M318">
            <v>0</v>
          </cell>
          <cell r="N318">
            <v>2322135</v>
          </cell>
          <cell r="O318">
            <v>614970.00000000023</v>
          </cell>
          <cell r="P318">
            <v>2937105</v>
          </cell>
        </row>
        <row r="319">
          <cell r="J319">
            <v>2090</v>
          </cell>
          <cell r="L319">
            <v>0</v>
          </cell>
          <cell r="M319">
            <v>-3288475.7499999995</v>
          </cell>
          <cell r="N319">
            <v>-9474310.8000000007</v>
          </cell>
          <cell r="O319">
            <v>-61497</v>
          </cell>
          <cell r="P319">
            <v>-12824283.550000001</v>
          </cell>
        </row>
        <row r="320">
          <cell r="J320">
            <v>2091</v>
          </cell>
        </row>
        <row r="321">
          <cell r="J321">
            <v>2092</v>
          </cell>
          <cell r="L321">
            <v>0</v>
          </cell>
          <cell r="M321">
            <v>1133004.2500000005</v>
          </cell>
          <cell r="N321">
            <v>15639149.199999999</v>
          </cell>
          <cell r="O321">
            <v>621803</v>
          </cell>
          <cell r="P321">
            <v>17393956.449999999</v>
          </cell>
        </row>
        <row r="322">
          <cell r="J322">
            <v>2093</v>
          </cell>
          <cell r="O322">
            <v>0</v>
          </cell>
          <cell r="P322">
            <v>0</v>
          </cell>
        </row>
        <row r="323">
          <cell r="J323">
            <v>2094</v>
          </cell>
          <cell r="L323">
            <v>0</v>
          </cell>
          <cell r="M323">
            <v>0</v>
          </cell>
          <cell r="N323">
            <v>430025</v>
          </cell>
          <cell r="O323">
            <v>68329.999999999767</v>
          </cell>
          <cell r="P323">
            <v>498354.99999999977</v>
          </cell>
        </row>
        <row r="324">
          <cell r="J324">
            <v>2095</v>
          </cell>
          <cell r="L324">
            <v>0</v>
          </cell>
          <cell r="M324">
            <v>0</v>
          </cell>
          <cell r="N324">
            <v>-430025</v>
          </cell>
          <cell r="O324">
            <v>-68329.999999999767</v>
          </cell>
          <cell r="P324">
            <v>-498354.99999999977</v>
          </cell>
        </row>
        <row r="326">
          <cell r="J326">
            <v>3000</v>
          </cell>
          <cell r="L326" t="str">
            <v>Micro Onibus</v>
          </cell>
          <cell r="M326" t="str">
            <v>Leve</v>
          </cell>
          <cell r="N326" t="str">
            <v>Pesado</v>
          </cell>
          <cell r="O326" t="str">
            <v>Articulado</v>
          </cell>
          <cell r="P326" t="str">
            <v>Total</v>
          </cell>
        </row>
        <row r="327">
          <cell r="J327">
            <v>3001</v>
          </cell>
        </row>
        <row r="328">
          <cell r="J328">
            <v>3002</v>
          </cell>
        </row>
        <row r="329">
          <cell r="J329">
            <v>3003</v>
          </cell>
          <cell r="L329">
            <v>0</v>
          </cell>
          <cell r="M329">
            <v>0</v>
          </cell>
          <cell r="N329">
            <v>9</v>
          </cell>
          <cell r="O329">
            <v>0</v>
          </cell>
          <cell r="P329">
            <v>9</v>
          </cell>
        </row>
        <row r="330">
          <cell r="J330">
            <v>3004</v>
          </cell>
          <cell r="L330">
            <v>0</v>
          </cell>
          <cell r="M330">
            <v>0</v>
          </cell>
          <cell r="N330">
            <v>8</v>
          </cell>
          <cell r="O330">
            <v>1</v>
          </cell>
          <cell r="P330">
            <v>9</v>
          </cell>
        </row>
        <row r="331">
          <cell r="J331">
            <v>3005</v>
          </cell>
          <cell r="L331">
            <v>0</v>
          </cell>
          <cell r="M331">
            <v>0</v>
          </cell>
          <cell r="N331">
            <v>16</v>
          </cell>
          <cell r="O331">
            <v>0</v>
          </cell>
          <cell r="P331">
            <v>16</v>
          </cell>
        </row>
        <row r="332">
          <cell r="J332">
            <v>3006</v>
          </cell>
          <cell r="L332">
            <v>0</v>
          </cell>
          <cell r="M332">
            <v>0</v>
          </cell>
          <cell r="N332">
            <v>16</v>
          </cell>
          <cell r="O332">
            <v>0</v>
          </cell>
          <cell r="P332">
            <v>16</v>
          </cell>
        </row>
        <row r="333">
          <cell r="J333">
            <v>3007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J334">
            <v>3008</v>
          </cell>
          <cell r="L334">
            <v>0</v>
          </cell>
          <cell r="M334">
            <v>0</v>
          </cell>
          <cell r="N334">
            <v>20</v>
          </cell>
          <cell r="O334">
            <v>0</v>
          </cell>
          <cell r="P334">
            <v>20</v>
          </cell>
        </row>
        <row r="335">
          <cell r="J335">
            <v>3009</v>
          </cell>
          <cell r="L335">
            <v>0</v>
          </cell>
          <cell r="M335">
            <v>0</v>
          </cell>
          <cell r="N335">
            <v>1</v>
          </cell>
          <cell r="O335">
            <v>0</v>
          </cell>
          <cell r="P335">
            <v>1</v>
          </cell>
        </row>
        <row r="336">
          <cell r="J336">
            <v>3010</v>
          </cell>
          <cell r="L336">
            <v>0</v>
          </cell>
          <cell r="M336">
            <v>14</v>
          </cell>
          <cell r="N336">
            <v>2</v>
          </cell>
          <cell r="O336">
            <v>0</v>
          </cell>
          <cell r="P336">
            <v>16</v>
          </cell>
        </row>
        <row r="337">
          <cell r="J337">
            <v>3011</v>
          </cell>
          <cell r="L337">
            <v>0</v>
          </cell>
          <cell r="M337">
            <v>0</v>
          </cell>
          <cell r="N337">
            <v>1</v>
          </cell>
          <cell r="O337">
            <v>0</v>
          </cell>
          <cell r="P337">
            <v>1</v>
          </cell>
        </row>
        <row r="338">
          <cell r="J338">
            <v>3012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J339">
            <v>3013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J340">
            <v>3014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J341">
            <v>3015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J342">
            <v>3016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J343">
            <v>3017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J344">
            <v>3018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J345">
            <v>3019</v>
          </cell>
          <cell r="L345">
            <v>0</v>
          </cell>
          <cell r="M345">
            <v>14</v>
          </cell>
          <cell r="N345">
            <v>73</v>
          </cell>
          <cell r="O345">
            <v>1</v>
          </cell>
          <cell r="P345">
            <v>88</v>
          </cell>
        </row>
        <row r="346">
          <cell r="J346">
            <v>3020</v>
          </cell>
          <cell r="L346">
            <v>0</v>
          </cell>
          <cell r="M346">
            <v>98</v>
          </cell>
          <cell r="N346">
            <v>216</v>
          </cell>
          <cell r="O346">
            <v>1</v>
          </cell>
          <cell r="P346">
            <v>315</v>
          </cell>
        </row>
        <row r="347">
          <cell r="J347">
            <v>3021</v>
          </cell>
          <cell r="L347" t="e">
            <v>#DIV/0!</v>
          </cell>
          <cell r="M347">
            <v>7</v>
          </cell>
          <cell r="N347">
            <v>2.9589041095890409</v>
          </cell>
          <cell r="O347">
            <v>1</v>
          </cell>
          <cell r="P347">
            <v>3.5795454545454546</v>
          </cell>
        </row>
        <row r="348">
          <cell r="J348">
            <v>3022</v>
          </cell>
        </row>
        <row r="349">
          <cell r="J349">
            <v>3023</v>
          </cell>
        </row>
        <row r="350">
          <cell r="J350">
            <v>3024</v>
          </cell>
          <cell r="L350">
            <v>0</v>
          </cell>
          <cell r="M350">
            <v>0</v>
          </cell>
          <cell r="N350">
            <v>3096180</v>
          </cell>
          <cell r="O350">
            <v>0</v>
          </cell>
          <cell r="P350">
            <v>3096180</v>
          </cell>
        </row>
        <row r="351">
          <cell r="J351">
            <v>3025</v>
          </cell>
          <cell r="L351">
            <v>0</v>
          </cell>
          <cell r="M351">
            <v>0</v>
          </cell>
          <cell r="N351">
            <v>2752160</v>
          </cell>
          <cell r="O351">
            <v>683300</v>
          </cell>
          <cell r="P351">
            <v>3435460</v>
          </cell>
        </row>
        <row r="352">
          <cell r="J352">
            <v>3026</v>
          </cell>
          <cell r="L352">
            <v>0</v>
          </cell>
          <cell r="M352">
            <v>0</v>
          </cell>
          <cell r="N352">
            <v>5504320</v>
          </cell>
          <cell r="O352">
            <v>0</v>
          </cell>
          <cell r="P352">
            <v>5504320</v>
          </cell>
        </row>
        <row r="353">
          <cell r="J353">
            <v>3027</v>
          </cell>
          <cell r="L353">
            <v>0</v>
          </cell>
          <cell r="M353">
            <v>0</v>
          </cell>
          <cell r="N353">
            <v>5504320</v>
          </cell>
          <cell r="O353">
            <v>0</v>
          </cell>
          <cell r="P353">
            <v>5504320</v>
          </cell>
        </row>
        <row r="354">
          <cell r="J354">
            <v>3028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J355">
            <v>3029</v>
          </cell>
          <cell r="L355">
            <v>0</v>
          </cell>
          <cell r="M355">
            <v>0</v>
          </cell>
          <cell r="N355">
            <v>6880400</v>
          </cell>
          <cell r="O355">
            <v>0</v>
          </cell>
          <cell r="P355">
            <v>6880400</v>
          </cell>
        </row>
        <row r="356">
          <cell r="J356">
            <v>3030</v>
          </cell>
          <cell r="L356">
            <v>0</v>
          </cell>
          <cell r="M356">
            <v>0</v>
          </cell>
          <cell r="N356">
            <v>344020</v>
          </cell>
          <cell r="O356">
            <v>0</v>
          </cell>
          <cell r="P356">
            <v>344020</v>
          </cell>
        </row>
        <row r="357">
          <cell r="J357">
            <v>3031</v>
          </cell>
          <cell r="L357">
            <v>0</v>
          </cell>
          <cell r="M357">
            <v>4421480</v>
          </cell>
          <cell r="N357">
            <v>688040</v>
          </cell>
          <cell r="O357">
            <v>0</v>
          </cell>
          <cell r="P357">
            <v>5109520</v>
          </cell>
        </row>
        <row r="358">
          <cell r="J358">
            <v>3032</v>
          </cell>
          <cell r="L358">
            <v>0</v>
          </cell>
          <cell r="M358">
            <v>0</v>
          </cell>
          <cell r="N358">
            <v>344020</v>
          </cell>
          <cell r="O358">
            <v>0</v>
          </cell>
          <cell r="P358">
            <v>344020</v>
          </cell>
        </row>
        <row r="359">
          <cell r="J359">
            <v>3033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J360">
            <v>3034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J361">
            <v>3035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J362">
            <v>3036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J363">
            <v>3037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J364">
            <v>3038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J365">
            <v>3039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J366">
            <v>3040</v>
          </cell>
          <cell r="L366">
            <v>0</v>
          </cell>
          <cell r="M366">
            <v>4421480</v>
          </cell>
          <cell r="N366">
            <v>25113460</v>
          </cell>
          <cell r="O366">
            <v>683300</v>
          </cell>
          <cell r="P366">
            <v>30218240</v>
          </cell>
        </row>
        <row r="367">
          <cell r="J367">
            <v>3041</v>
          </cell>
        </row>
        <row r="368">
          <cell r="J368">
            <v>3042</v>
          </cell>
        </row>
        <row r="369">
          <cell r="J369">
            <v>3043</v>
          </cell>
          <cell r="L369">
            <v>0</v>
          </cell>
          <cell r="M369">
            <v>0</v>
          </cell>
          <cell r="N369">
            <v>-278656.2</v>
          </cell>
          <cell r="O369">
            <v>0</v>
          </cell>
          <cell r="P369">
            <v>-278656.2</v>
          </cell>
        </row>
        <row r="370">
          <cell r="J370">
            <v>3044</v>
          </cell>
          <cell r="L370">
            <v>0</v>
          </cell>
          <cell r="M370">
            <v>0</v>
          </cell>
          <cell r="N370">
            <v>-247694.40000000002</v>
          </cell>
          <cell r="O370">
            <v>-61497.000000000007</v>
          </cell>
          <cell r="P370">
            <v>-309191.40000000002</v>
          </cell>
        </row>
        <row r="371">
          <cell r="J371">
            <v>3045</v>
          </cell>
          <cell r="L371">
            <v>0</v>
          </cell>
          <cell r="M371">
            <v>0</v>
          </cell>
          <cell r="N371">
            <v>-495388.80000000005</v>
          </cell>
          <cell r="O371">
            <v>0</v>
          </cell>
          <cell r="P371">
            <v>-495388.80000000005</v>
          </cell>
        </row>
        <row r="372">
          <cell r="J372">
            <v>3046</v>
          </cell>
          <cell r="L372">
            <v>0</v>
          </cell>
          <cell r="M372">
            <v>0</v>
          </cell>
          <cell r="N372">
            <v>-495388.80000000005</v>
          </cell>
          <cell r="O372">
            <v>0</v>
          </cell>
          <cell r="P372">
            <v>-495388.80000000005</v>
          </cell>
        </row>
        <row r="373">
          <cell r="J373">
            <v>3047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J374">
            <v>3048</v>
          </cell>
          <cell r="L374">
            <v>0</v>
          </cell>
          <cell r="M374">
            <v>0</v>
          </cell>
          <cell r="N374">
            <v>-619236.00000000012</v>
          </cell>
          <cell r="O374">
            <v>0</v>
          </cell>
          <cell r="P374">
            <v>-619236.00000000012</v>
          </cell>
        </row>
        <row r="375">
          <cell r="J375">
            <v>3049</v>
          </cell>
          <cell r="L375">
            <v>0</v>
          </cell>
          <cell r="M375">
            <v>0</v>
          </cell>
          <cell r="N375">
            <v>-30961.80000000001</v>
          </cell>
          <cell r="O375">
            <v>0</v>
          </cell>
          <cell r="P375">
            <v>-30961.80000000001</v>
          </cell>
        </row>
        <row r="376">
          <cell r="J376">
            <v>3050</v>
          </cell>
          <cell r="L376">
            <v>0</v>
          </cell>
          <cell r="M376">
            <v>-469782.24999999994</v>
          </cell>
          <cell r="N376">
            <v>-61923.60000000002</v>
          </cell>
          <cell r="O376">
            <v>0</v>
          </cell>
          <cell r="P376">
            <v>-531705.85</v>
          </cell>
        </row>
        <row r="377">
          <cell r="J377">
            <v>3051</v>
          </cell>
          <cell r="L377">
            <v>0</v>
          </cell>
          <cell r="M377">
            <v>0</v>
          </cell>
          <cell r="N377">
            <v>-30961.80000000001</v>
          </cell>
          <cell r="O377">
            <v>0</v>
          </cell>
          <cell r="P377">
            <v>-30961.80000000001</v>
          </cell>
        </row>
        <row r="378">
          <cell r="J378">
            <v>3052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J379">
            <v>3053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J380">
            <v>3054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J381">
            <v>3055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J382">
            <v>3056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J383">
            <v>3057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J384">
            <v>3058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J385">
            <v>3059</v>
          </cell>
          <cell r="L385">
            <v>0</v>
          </cell>
          <cell r="M385">
            <v>-469782.24999999994</v>
          </cell>
          <cell r="N385">
            <v>-2260211.4</v>
          </cell>
          <cell r="O385">
            <v>-61497.000000000007</v>
          </cell>
          <cell r="P385">
            <v>-2791490.65</v>
          </cell>
        </row>
        <row r="386">
          <cell r="J386">
            <v>3060</v>
          </cell>
        </row>
        <row r="387">
          <cell r="J387">
            <v>3061</v>
          </cell>
          <cell r="N387">
            <v>0</v>
          </cell>
        </row>
        <row r="388">
          <cell r="J388">
            <v>3062</v>
          </cell>
          <cell r="L388">
            <v>0</v>
          </cell>
          <cell r="M388">
            <v>0</v>
          </cell>
          <cell r="N388">
            <v>-278656.2</v>
          </cell>
          <cell r="O388">
            <v>0</v>
          </cell>
          <cell r="P388">
            <v>-278656.2</v>
          </cell>
        </row>
        <row r="389">
          <cell r="J389">
            <v>3063</v>
          </cell>
          <cell r="L389">
            <v>0</v>
          </cell>
          <cell r="M389">
            <v>0</v>
          </cell>
          <cell r="N389">
            <v>-495388.8</v>
          </cell>
          <cell r="O389">
            <v>-122994</v>
          </cell>
          <cell r="P389">
            <v>-618382.80000000005</v>
          </cell>
        </row>
        <row r="390">
          <cell r="J390">
            <v>3064</v>
          </cell>
          <cell r="L390">
            <v>0</v>
          </cell>
          <cell r="M390">
            <v>0</v>
          </cell>
          <cell r="N390">
            <v>-1486166.4000000001</v>
          </cell>
          <cell r="O390">
            <v>0</v>
          </cell>
          <cell r="P390">
            <v>-1486166.4000000001</v>
          </cell>
        </row>
        <row r="391">
          <cell r="J391">
            <v>3065</v>
          </cell>
          <cell r="L391">
            <v>0</v>
          </cell>
          <cell r="M391">
            <v>0</v>
          </cell>
          <cell r="N391">
            <v>-1981555.2000000002</v>
          </cell>
          <cell r="O391">
            <v>0</v>
          </cell>
          <cell r="P391">
            <v>-1981555.2000000002</v>
          </cell>
        </row>
        <row r="392">
          <cell r="J392">
            <v>3066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J393">
            <v>3067</v>
          </cell>
          <cell r="L393">
            <v>0</v>
          </cell>
          <cell r="M393">
            <v>0</v>
          </cell>
          <cell r="N393">
            <v>-3715416.0000000005</v>
          </cell>
          <cell r="O393">
            <v>0</v>
          </cell>
          <cell r="P393">
            <v>-3715416.0000000005</v>
          </cell>
        </row>
        <row r="394">
          <cell r="J394">
            <v>3068</v>
          </cell>
          <cell r="L394">
            <v>0</v>
          </cell>
          <cell r="M394">
            <v>0</v>
          </cell>
          <cell r="N394">
            <v>-216732.60000000003</v>
          </cell>
          <cell r="O394">
            <v>0</v>
          </cell>
          <cell r="P394">
            <v>-216732.60000000003</v>
          </cell>
        </row>
        <row r="395">
          <cell r="J395">
            <v>3069</v>
          </cell>
          <cell r="L395">
            <v>0</v>
          </cell>
          <cell r="M395">
            <v>-3758257.9999999995</v>
          </cell>
          <cell r="N395">
            <v>-495388.80000000016</v>
          </cell>
          <cell r="O395">
            <v>0</v>
          </cell>
          <cell r="P395">
            <v>-4253646.8</v>
          </cell>
        </row>
        <row r="396">
          <cell r="J396">
            <v>3070</v>
          </cell>
          <cell r="L396">
            <v>0</v>
          </cell>
          <cell r="M396">
            <v>0</v>
          </cell>
          <cell r="N396">
            <v>-278656.20000000007</v>
          </cell>
          <cell r="O396">
            <v>0</v>
          </cell>
          <cell r="P396">
            <v>-278656.20000000007</v>
          </cell>
        </row>
        <row r="397">
          <cell r="J397">
            <v>3071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J398">
            <v>3072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</row>
        <row r="399">
          <cell r="J399">
            <v>3073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J400">
            <v>3074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J401">
            <v>3075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J402">
            <v>3076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J403">
            <v>3077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J404">
            <v>3078</v>
          </cell>
          <cell r="L404">
            <v>0</v>
          </cell>
          <cell r="M404">
            <v>-3758257.9999999995</v>
          </cell>
          <cell r="N404">
            <v>-8947960.2000000011</v>
          </cell>
          <cell r="O404">
            <v>-122994</v>
          </cell>
          <cell r="P404">
            <v>-12829212.199999999</v>
          </cell>
        </row>
        <row r="405">
          <cell r="J405">
            <v>3079</v>
          </cell>
        </row>
        <row r="406">
          <cell r="J406">
            <v>3080</v>
          </cell>
        </row>
        <row r="407">
          <cell r="J407">
            <v>3081</v>
          </cell>
          <cell r="L407">
            <v>0</v>
          </cell>
          <cell r="M407">
            <v>4421480</v>
          </cell>
          <cell r="N407">
            <v>25113460</v>
          </cell>
          <cell r="O407">
            <v>683300</v>
          </cell>
          <cell r="P407">
            <v>30218240</v>
          </cell>
        </row>
        <row r="408">
          <cell r="J408">
            <v>3082</v>
          </cell>
          <cell r="L408">
            <v>0</v>
          </cell>
          <cell r="M408">
            <v>0</v>
          </cell>
          <cell r="N408">
            <v>3096180</v>
          </cell>
          <cell r="O408">
            <v>0</v>
          </cell>
          <cell r="P408">
            <v>3096180</v>
          </cell>
        </row>
        <row r="409">
          <cell r="J409">
            <v>3083</v>
          </cell>
          <cell r="L409">
            <v>0</v>
          </cell>
          <cell r="M409">
            <v>0</v>
          </cell>
          <cell r="N409">
            <v>-3096180</v>
          </cell>
          <cell r="O409">
            <v>0</v>
          </cell>
          <cell r="P409">
            <v>-3096180</v>
          </cell>
        </row>
        <row r="410">
          <cell r="J410">
            <v>3084</v>
          </cell>
          <cell r="L410">
            <v>0</v>
          </cell>
          <cell r="M410">
            <v>4421480</v>
          </cell>
          <cell r="N410">
            <v>25113460</v>
          </cell>
          <cell r="O410">
            <v>683300</v>
          </cell>
          <cell r="P410">
            <v>30218240</v>
          </cell>
        </row>
        <row r="411">
          <cell r="J411">
            <v>3085</v>
          </cell>
        </row>
        <row r="412">
          <cell r="J412">
            <v>3086</v>
          </cell>
        </row>
        <row r="413">
          <cell r="J413">
            <v>3087</v>
          </cell>
          <cell r="L413">
            <v>0</v>
          </cell>
          <cell r="M413">
            <v>-3288475.7499999995</v>
          </cell>
          <cell r="N413">
            <v>-9474310.8000000007</v>
          </cell>
          <cell r="O413">
            <v>-61497</v>
          </cell>
          <cell r="P413">
            <v>-12824283.550000001</v>
          </cell>
        </row>
        <row r="414">
          <cell r="J414">
            <v>3088</v>
          </cell>
          <cell r="L414">
            <v>0</v>
          </cell>
          <cell r="M414">
            <v>-469782.24999999994</v>
          </cell>
          <cell r="N414">
            <v>-2260211.4</v>
          </cell>
          <cell r="O414">
            <v>-61497.000000000007</v>
          </cell>
          <cell r="P414">
            <v>-2791490.65</v>
          </cell>
        </row>
        <row r="415">
          <cell r="J415">
            <v>3089</v>
          </cell>
          <cell r="L415">
            <v>0</v>
          </cell>
          <cell r="M415">
            <v>0</v>
          </cell>
          <cell r="N415">
            <v>2786561.9999999995</v>
          </cell>
          <cell r="O415">
            <v>0</v>
          </cell>
          <cell r="P415">
            <v>2786561.9999999995</v>
          </cell>
        </row>
        <row r="416">
          <cell r="J416">
            <v>3090</v>
          </cell>
          <cell r="L416">
            <v>0</v>
          </cell>
          <cell r="M416">
            <v>-3758257.9999999995</v>
          </cell>
          <cell r="N416">
            <v>-8947960.2000000011</v>
          </cell>
          <cell r="O416">
            <v>-122994</v>
          </cell>
          <cell r="P416">
            <v>-12829212.200000001</v>
          </cell>
        </row>
        <row r="417">
          <cell r="J417">
            <v>3091</v>
          </cell>
        </row>
        <row r="418">
          <cell r="J418">
            <v>3092</v>
          </cell>
          <cell r="L418">
            <v>0</v>
          </cell>
          <cell r="M418">
            <v>663222.00000000047</v>
          </cell>
          <cell r="N418">
            <v>16165499.799999999</v>
          </cell>
          <cell r="O418">
            <v>560306</v>
          </cell>
          <cell r="P418">
            <v>17389027.800000001</v>
          </cell>
        </row>
        <row r="419">
          <cell r="J419">
            <v>3093</v>
          </cell>
        </row>
        <row r="420">
          <cell r="J420">
            <v>3094</v>
          </cell>
          <cell r="L420">
            <v>0</v>
          </cell>
          <cell r="M420">
            <v>0</v>
          </cell>
          <cell r="N420">
            <v>309618.00000000047</v>
          </cell>
          <cell r="O420">
            <v>0</v>
          </cell>
          <cell r="P420">
            <v>309618.00000000047</v>
          </cell>
        </row>
        <row r="421">
          <cell r="J421">
            <v>3095</v>
          </cell>
          <cell r="L421">
            <v>0</v>
          </cell>
          <cell r="M421">
            <v>0</v>
          </cell>
          <cell r="N421">
            <v>-309618.00000000047</v>
          </cell>
          <cell r="O421">
            <v>0</v>
          </cell>
          <cell r="P421">
            <v>-309618.00000000047</v>
          </cell>
        </row>
        <row r="423">
          <cell r="J423">
            <v>4000</v>
          </cell>
          <cell r="L423" t="str">
            <v>Micro Onibus</v>
          </cell>
          <cell r="M423" t="str">
            <v>Leve</v>
          </cell>
          <cell r="N423" t="str">
            <v>Pesado</v>
          </cell>
          <cell r="O423" t="str">
            <v>Articulado</v>
          </cell>
          <cell r="P423" t="str">
            <v>Total</v>
          </cell>
        </row>
        <row r="424">
          <cell r="J424">
            <v>4001</v>
          </cell>
        </row>
        <row r="425">
          <cell r="J425">
            <v>4002</v>
          </cell>
        </row>
        <row r="426">
          <cell r="J426">
            <v>4003</v>
          </cell>
          <cell r="L426">
            <v>0</v>
          </cell>
          <cell r="M426">
            <v>14</v>
          </cell>
          <cell r="N426">
            <v>5</v>
          </cell>
          <cell r="O426">
            <v>0</v>
          </cell>
          <cell r="P426">
            <v>19</v>
          </cell>
        </row>
        <row r="427">
          <cell r="J427">
            <v>4004</v>
          </cell>
          <cell r="L427">
            <v>0</v>
          </cell>
          <cell r="M427">
            <v>0</v>
          </cell>
          <cell r="N427">
            <v>9</v>
          </cell>
          <cell r="O427">
            <v>0</v>
          </cell>
          <cell r="P427">
            <v>9</v>
          </cell>
        </row>
        <row r="428">
          <cell r="J428">
            <v>4005</v>
          </cell>
          <cell r="L428">
            <v>0</v>
          </cell>
          <cell r="M428">
            <v>0</v>
          </cell>
          <cell r="N428">
            <v>8</v>
          </cell>
          <cell r="O428">
            <v>1</v>
          </cell>
          <cell r="P428">
            <v>9</v>
          </cell>
        </row>
        <row r="429">
          <cell r="J429">
            <v>4006</v>
          </cell>
          <cell r="L429">
            <v>0</v>
          </cell>
          <cell r="M429">
            <v>0</v>
          </cell>
          <cell r="N429">
            <v>16</v>
          </cell>
          <cell r="O429">
            <v>0</v>
          </cell>
          <cell r="P429">
            <v>16</v>
          </cell>
        </row>
        <row r="430">
          <cell r="J430">
            <v>4007</v>
          </cell>
          <cell r="L430">
            <v>0</v>
          </cell>
          <cell r="M430">
            <v>0</v>
          </cell>
          <cell r="N430">
            <v>16</v>
          </cell>
          <cell r="O430">
            <v>0</v>
          </cell>
          <cell r="P430">
            <v>16</v>
          </cell>
        </row>
        <row r="431">
          <cell r="J431">
            <v>4008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J432">
            <v>4009</v>
          </cell>
          <cell r="L432">
            <v>0</v>
          </cell>
          <cell r="M432">
            <v>0</v>
          </cell>
          <cell r="N432">
            <v>16</v>
          </cell>
          <cell r="O432">
            <v>0</v>
          </cell>
          <cell r="P432">
            <v>16</v>
          </cell>
        </row>
        <row r="433">
          <cell r="J433">
            <v>4010</v>
          </cell>
          <cell r="L433">
            <v>0</v>
          </cell>
          <cell r="M433">
            <v>0</v>
          </cell>
          <cell r="N433">
            <v>2</v>
          </cell>
          <cell r="O433">
            <v>0</v>
          </cell>
          <cell r="P433">
            <v>2</v>
          </cell>
        </row>
        <row r="434">
          <cell r="J434">
            <v>4011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1</v>
          </cell>
        </row>
        <row r="435">
          <cell r="J435">
            <v>4012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J436">
            <v>4013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J437">
            <v>4014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J438">
            <v>4015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J439">
            <v>4016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J440">
            <v>4017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J441">
            <v>4018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J442">
            <v>4019</v>
          </cell>
          <cell r="L442">
            <v>0</v>
          </cell>
          <cell r="M442">
            <v>14</v>
          </cell>
          <cell r="N442">
            <v>73</v>
          </cell>
          <cell r="O442">
            <v>1</v>
          </cell>
          <cell r="P442">
            <v>88</v>
          </cell>
        </row>
        <row r="443">
          <cell r="J443">
            <v>4020</v>
          </cell>
          <cell r="L443">
            <v>0</v>
          </cell>
          <cell r="M443">
            <v>0</v>
          </cell>
          <cell r="N443">
            <v>255</v>
          </cell>
          <cell r="O443">
            <v>2</v>
          </cell>
          <cell r="P443">
            <v>257</v>
          </cell>
        </row>
        <row r="444">
          <cell r="J444">
            <v>4021</v>
          </cell>
          <cell r="L444" t="e">
            <v>#DIV/0!</v>
          </cell>
          <cell r="M444">
            <v>0</v>
          </cell>
          <cell r="N444">
            <v>3.493150684931507</v>
          </cell>
          <cell r="O444">
            <v>2</v>
          </cell>
          <cell r="P444">
            <v>2.9204545454545454</v>
          </cell>
        </row>
        <row r="445">
          <cell r="J445">
            <v>4022</v>
          </cell>
        </row>
        <row r="446">
          <cell r="J446">
            <v>4023</v>
          </cell>
        </row>
        <row r="447">
          <cell r="J447">
            <v>4024</v>
          </cell>
          <cell r="L447">
            <v>0</v>
          </cell>
          <cell r="M447">
            <v>4421480</v>
          </cell>
          <cell r="N447">
            <v>1720100</v>
          </cell>
          <cell r="O447">
            <v>0</v>
          </cell>
          <cell r="P447">
            <v>6141580</v>
          </cell>
        </row>
        <row r="448">
          <cell r="J448">
            <v>4025</v>
          </cell>
          <cell r="L448">
            <v>0</v>
          </cell>
          <cell r="M448">
            <v>0</v>
          </cell>
          <cell r="N448">
            <v>3096180</v>
          </cell>
          <cell r="O448">
            <v>0</v>
          </cell>
          <cell r="P448">
            <v>3096180</v>
          </cell>
        </row>
        <row r="449">
          <cell r="J449">
            <v>4026</v>
          </cell>
          <cell r="L449">
            <v>0</v>
          </cell>
          <cell r="M449">
            <v>0</v>
          </cell>
          <cell r="N449">
            <v>2752160</v>
          </cell>
          <cell r="O449">
            <v>683300</v>
          </cell>
          <cell r="P449">
            <v>3435460</v>
          </cell>
        </row>
        <row r="450">
          <cell r="J450">
            <v>4027</v>
          </cell>
          <cell r="L450">
            <v>0</v>
          </cell>
          <cell r="M450">
            <v>0</v>
          </cell>
          <cell r="N450">
            <v>5504320</v>
          </cell>
          <cell r="O450">
            <v>0</v>
          </cell>
          <cell r="P450">
            <v>5504320</v>
          </cell>
        </row>
        <row r="451">
          <cell r="J451">
            <v>4028</v>
          </cell>
          <cell r="L451">
            <v>0</v>
          </cell>
          <cell r="M451">
            <v>0</v>
          </cell>
          <cell r="N451">
            <v>5504320</v>
          </cell>
          <cell r="O451">
            <v>0</v>
          </cell>
          <cell r="P451">
            <v>5504320</v>
          </cell>
        </row>
        <row r="452">
          <cell r="J452">
            <v>4029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J453">
            <v>4030</v>
          </cell>
          <cell r="L453">
            <v>0</v>
          </cell>
          <cell r="M453">
            <v>0</v>
          </cell>
          <cell r="N453">
            <v>5504320</v>
          </cell>
          <cell r="O453">
            <v>0</v>
          </cell>
          <cell r="P453">
            <v>5504320</v>
          </cell>
        </row>
        <row r="454">
          <cell r="J454">
            <v>4031</v>
          </cell>
          <cell r="L454">
            <v>0</v>
          </cell>
          <cell r="M454">
            <v>0</v>
          </cell>
          <cell r="N454">
            <v>688040</v>
          </cell>
          <cell r="O454">
            <v>0</v>
          </cell>
          <cell r="P454">
            <v>688040</v>
          </cell>
        </row>
        <row r="455">
          <cell r="J455">
            <v>4032</v>
          </cell>
          <cell r="L455">
            <v>0</v>
          </cell>
          <cell r="M455">
            <v>0</v>
          </cell>
          <cell r="N455">
            <v>344020</v>
          </cell>
          <cell r="O455">
            <v>0</v>
          </cell>
          <cell r="P455">
            <v>344020</v>
          </cell>
        </row>
        <row r="456">
          <cell r="J456">
            <v>4033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J457">
            <v>4034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J458">
            <v>4035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J459">
            <v>4036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J460">
            <v>4037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J461">
            <v>4038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J462">
            <v>4039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J463">
            <v>4040</v>
          </cell>
          <cell r="L463">
            <v>0</v>
          </cell>
          <cell r="M463">
            <v>4421480</v>
          </cell>
          <cell r="N463">
            <v>25113460</v>
          </cell>
          <cell r="O463">
            <v>683300</v>
          </cell>
          <cell r="P463">
            <v>30218240</v>
          </cell>
        </row>
        <row r="464">
          <cell r="J464">
            <v>4041</v>
          </cell>
        </row>
        <row r="465">
          <cell r="J465">
            <v>4042</v>
          </cell>
        </row>
        <row r="466">
          <cell r="J466">
            <v>4043</v>
          </cell>
          <cell r="L466">
            <v>0</v>
          </cell>
          <cell r="M466">
            <v>-469782.25</v>
          </cell>
          <cell r="N466">
            <v>-154809</v>
          </cell>
          <cell r="O466">
            <v>0</v>
          </cell>
          <cell r="P466">
            <v>-624591.25</v>
          </cell>
        </row>
        <row r="467">
          <cell r="J467">
            <v>4044</v>
          </cell>
          <cell r="L467">
            <v>0</v>
          </cell>
          <cell r="M467">
            <v>0</v>
          </cell>
          <cell r="N467">
            <v>-278656.2</v>
          </cell>
          <cell r="O467">
            <v>0</v>
          </cell>
          <cell r="P467">
            <v>-278656.2</v>
          </cell>
        </row>
        <row r="468">
          <cell r="J468">
            <v>4045</v>
          </cell>
          <cell r="L468">
            <v>0</v>
          </cell>
          <cell r="M468">
            <v>0</v>
          </cell>
          <cell r="N468">
            <v>-247694.40000000002</v>
          </cell>
          <cell r="O468">
            <v>-61497.000000000007</v>
          </cell>
          <cell r="P468">
            <v>-309191.40000000002</v>
          </cell>
        </row>
        <row r="469">
          <cell r="J469">
            <v>4046</v>
          </cell>
          <cell r="L469">
            <v>0</v>
          </cell>
          <cell r="M469">
            <v>0</v>
          </cell>
          <cell r="N469">
            <v>-495388.80000000005</v>
          </cell>
          <cell r="O469">
            <v>0</v>
          </cell>
          <cell r="P469">
            <v>-495388.80000000005</v>
          </cell>
        </row>
        <row r="470">
          <cell r="J470">
            <v>4047</v>
          </cell>
          <cell r="L470">
            <v>0</v>
          </cell>
          <cell r="M470">
            <v>0</v>
          </cell>
          <cell r="N470">
            <v>-495388.80000000016</v>
          </cell>
          <cell r="O470">
            <v>0</v>
          </cell>
          <cell r="P470">
            <v>-495388.80000000016</v>
          </cell>
        </row>
        <row r="471">
          <cell r="J471">
            <v>4048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J472">
            <v>4049</v>
          </cell>
          <cell r="L472">
            <v>0</v>
          </cell>
          <cell r="M472">
            <v>0</v>
          </cell>
          <cell r="N472">
            <v>-495388.80000000016</v>
          </cell>
          <cell r="O472">
            <v>0</v>
          </cell>
          <cell r="P472">
            <v>-495388.80000000016</v>
          </cell>
        </row>
        <row r="473">
          <cell r="J473">
            <v>4050</v>
          </cell>
          <cell r="L473">
            <v>0</v>
          </cell>
          <cell r="M473">
            <v>0</v>
          </cell>
          <cell r="N473">
            <v>-61923.60000000002</v>
          </cell>
          <cell r="O473">
            <v>0</v>
          </cell>
          <cell r="P473">
            <v>-61923.60000000002</v>
          </cell>
        </row>
        <row r="474">
          <cell r="J474">
            <v>4051</v>
          </cell>
          <cell r="L474">
            <v>0</v>
          </cell>
          <cell r="M474">
            <v>0</v>
          </cell>
          <cell r="N474">
            <v>-30961.80000000001</v>
          </cell>
          <cell r="O474">
            <v>0</v>
          </cell>
          <cell r="P474">
            <v>-30961.80000000001</v>
          </cell>
        </row>
        <row r="475">
          <cell r="J475">
            <v>4052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J476">
            <v>4053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J477">
            <v>4054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J478">
            <v>4055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J479">
            <v>4056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</row>
        <row r="480">
          <cell r="J480">
            <v>4057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J481">
            <v>4058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J482">
            <v>4059</v>
          </cell>
          <cell r="L482">
            <v>0</v>
          </cell>
          <cell r="M482">
            <v>-469782.25</v>
          </cell>
          <cell r="N482">
            <v>-2260211.4000000004</v>
          </cell>
          <cell r="O482">
            <v>-61497.000000000007</v>
          </cell>
          <cell r="P482">
            <v>-2791490.6500000004</v>
          </cell>
        </row>
        <row r="483">
          <cell r="J483">
            <v>4060</v>
          </cell>
        </row>
        <row r="484">
          <cell r="J484">
            <v>4061</v>
          </cell>
          <cell r="N484">
            <v>0</v>
          </cell>
        </row>
        <row r="485">
          <cell r="J485">
            <v>4062</v>
          </cell>
          <cell r="L485">
            <v>0</v>
          </cell>
          <cell r="M485">
            <v>-469782.25</v>
          </cell>
          <cell r="N485">
            <v>-154809</v>
          </cell>
          <cell r="O485">
            <v>0</v>
          </cell>
          <cell r="P485">
            <v>-624591.25</v>
          </cell>
        </row>
        <row r="486">
          <cell r="J486">
            <v>4063</v>
          </cell>
          <cell r="L486">
            <v>0</v>
          </cell>
          <cell r="M486">
            <v>0</v>
          </cell>
          <cell r="N486">
            <v>-557312.4</v>
          </cell>
          <cell r="O486">
            <v>0</v>
          </cell>
          <cell r="P486">
            <v>-557312.4</v>
          </cell>
        </row>
        <row r="487">
          <cell r="J487">
            <v>4064</v>
          </cell>
          <cell r="L487">
            <v>0</v>
          </cell>
          <cell r="M487">
            <v>0</v>
          </cell>
          <cell r="N487">
            <v>-743083.20000000007</v>
          </cell>
          <cell r="O487">
            <v>-184491</v>
          </cell>
          <cell r="P487">
            <v>-927574.20000000007</v>
          </cell>
        </row>
        <row r="488">
          <cell r="J488">
            <v>4065</v>
          </cell>
          <cell r="L488">
            <v>0</v>
          </cell>
          <cell r="M488">
            <v>0</v>
          </cell>
          <cell r="N488">
            <v>-1981555.2000000002</v>
          </cell>
          <cell r="O488">
            <v>0</v>
          </cell>
          <cell r="P488">
            <v>-1981555.2000000002</v>
          </cell>
        </row>
        <row r="489">
          <cell r="J489">
            <v>4066</v>
          </cell>
          <cell r="L489">
            <v>0</v>
          </cell>
          <cell r="M489">
            <v>0</v>
          </cell>
          <cell r="N489">
            <v>-2476944.0000000005</v>
          </cell>
          <cell r="O489">
            <v>0</v>
          </cell>
          <cell r="P489">
            <v>-2476944.0000000005</v>
          </cell>
        </row>
        <row r="490">
          <cell r="J490">
            <v>4067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J491">
            <v>4068</v>
          </cell>
          <cell r="L491">
            <v>0</v>
          </cell>
          <cell r="M491">
            <v>0</v>
          </cell>
          <cell r="N491">
            <v>-3467721.6000000006</v>
          </cell>
          <cell r="O491">
            <v>0</v>
          </cell>
          <cell r="P491">
            <v>-3467721.6000000006</v>
          </cell>
        </row>
        <row r="492">
          <cell r="J492">
            <v>4069</v>
          </cell>
          <cell r="L492">
            <v>0</v>
          </cell>
          <cell r="M492">
            <v>0</v>
          </cell>
          <cell r="N492">
            <v>-495388.80000000016</v>
          </cell>
          <cell r="O492">
            <v>0</v>
          </cell>
          <cell r="P492">
            <v>-495388.80000000016</v>
          </cell>
        </row>
        <row r="493">
          <cell r="J493">
            <v>4070</v>
          </cell>
          <cell r="L493">
            <v>0</v>
          </cell>
          <cell r="M493">
            <v>0</v>
          </cell>
          <cell r="N493">
            <v>-278656.20000000007</v>
          </cell>
          <cell r="O493">
            <v>0</v>
          </cell>
          <cell r="P493">
            <v>-278656.20000000007</v>
          </cell>
        </row>
        <row r="494">
          <cell r="J494">
            <v>4071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J495">
            <v>4072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J496">
            <v>4073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J497">
            <v>4074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J498">
            <v>4075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J499">
            <v>4076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J500">
            <v>4077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J501">
            <v>4078</v>
          </cell>
          <cell r="L501">
            <v>0</v>
          </cell>
          <cell r="M501">
            <v>-469782.25</v>
          </cell>
          <cell r="N501">
            <v>-10155470.400000002</v>
          </cell>
          <cell r="O501">
            <v>-184491</v>
          </cell>
          <cell r="P501">
            <v>-10809743.650000002</v>
          </cell>
        </row>
        <row r="502">
          <cell r="J502">
            <v>4079</v>
          </cell>
        </row>
        <row r="503">
          <cell r="J503">
            <v>4080</v>
          </cell>
        </row>
        <row r="504">
          <cell r="J504">
            <v>4081</v>
          </cell>
          <cell r="L504">
            <v>0</v>
          </cell>
          <cell r="M504">
            <v>4421480</v>
          </cell>
          <cell r="N504">
            <v>25113460</v>
          </cell>
          <cell r="O504">
            <v>683300</v>
          </cell>
          <cell r="P504">
            <v>30218240</v>
          </cell>
        </row>
        <row r="505">
          <cell r="J505">
            <v>4082</v>
          </cell>
          <cell r="L505">
            <v>0</v>
          </cell>
          <cell r="M505">
            <v>4421480</v>
          </cell>
          <cell r="N505">
            <v>1720100</v>
          </cell>
          <cell r="O505">
            <v>0</v>
          </cell>
          <cell r="P505">
            <v>6141580</v>
          </cell>
        </row>
        <row r="506">
          <cell r="J506">
            <v>4083</v>
          </cell>
          <cell r="L506">
            <v>0</v>
          </cell>
          <cell r="M506">
            <v>-4421480</v>
          </cell>
          <cell r="N506">
            <v>-1720100</v>
          </cell>
          <cell r="O506">
            <v>0</v>
          </cell>
          <cell r="P506">
            <v>-6141580</v>
          </cell>
        </row>
        <row r="507">
          <cell r="J507">
            <v>4084</v>
          </cell>
          <cell r="L507">
            <v>0</v>
          </cell>
          <cell r="M507">
            <v>4421480</v>
          </cell>
          <cell r="N507">
            <v>25113460</v>
          </cell>
          <cell r="O507">
            <v>683300</v>
          </cell>
          <cell r="P507">
            <v>30218240</v>
          </cell>
        </row>
        <row r="508">
          <cell r="J508">
            <v>4085</v>
          </cell>
        </row>
        <row r="509">
          <cell r="J509">
            <v>4086</v>
          </cell>
        </row>
        <row r="510">
          <cell r="J510">
            <v>4087</v>
          </cell>
          <cell r="L510">
            <v>0</v>
          </cell>
          <cell r="M510">
            <v>-3758257.9999999995</v>
          </cell>
          <cell r="N510">
            <v>-8947960.2000000011</v>
          </cell>
          <cell r="O510">
            <v>-122994</v>
          </cell>
          <cell r="P510">
            <v>-12829212.200000001</v>
          </cell>
        </row>
        <row r="511">
          <cell r="J511">
            <v>4088</v>
          </cell>
          <cell r="L511">
            <v>0</v>
          </cell>
          <cell r="M511">
            <v>-469782.25</v>
          </cell>
          <cell r="N511">
            <v>-2260211.4000000004</v>
          </cell>
          <cell r="O511">
            <v>-61497.000000000007</v>
          </cell>
          <cell r="P511">
            <v>-2791490.6500000004</v>
          </cell>
        </row>
        <row r="512">
          <cell r="J512">
            <v>4089</v>
          </cell>
          <cell r="L512">
            <v>0</v>
          </cell>
          <cell r="M512">
            <v>3758257.9999999995</v>
          </cell>
          <cell r="N512">
            <v>1052701.1999999993</v>
          </cell>
          <cell r="O512">
            <v>0</v>
          </cell>
          <cell r="P512">
            <v>4810959.1999999993</v>
          </cell>
        </row>
        <row r="513">
          <cell r="J513">
            <v>4090</v>
          </cell>
          <cell r="L513">
            <v>0</v>
          </cell>
          <cell r="M513">
            <v>-469782.25</v>
          </cell>
          <cell r="N513">
            <v>-10155470.400000002</v>
          </cell>
          <cell r="O513">
            <v>-184491</v>
          </cell>
          <cell r="P513">
            <v>-10809743.650000002</v>
          </cell>
        </row>
        <row r="514">
          <cell r="J514">
            <v>4091</v>
          </cell>
        </row>
        <row r="515">
          <cell r="J515">
            <v>4092</v>
          </cell>
          <cell r="L515">
            <v>0</v>
          </cell>
          <cell r="M515">
            <v>3951697.75</v>
          </cell>
          <cell r="N515">
            <v>14957989.599999998</v>
          </cell>
          <cell r="O515">
            <v>498809</v>
          </cell>
          <cell r="P515">
            <v>19408496.349999998</v>
          </cell>
        </row>
        <row r="516">
          <cell r="J516">
            <v>4093</v>
          </cell>
        </row>
        <row r="517">
          <cell r="J517">
            <v>4094</v>
          </cell>
          <cell r="L517">
            <v>0</v>
          </cell>
          <cell r="M517">
            <v>663222.00000000047</v>
          </cell>
          <cell r="N517">
            <v>667398.80000000075</v>
          </cell>
          <cell r="O517">
            <v>0</v>
          </cell>
          <cell r="P517">
            <v>1330620.8000000012</v>
          </cell>
        </row>
        <row r="518">
          <cell r="J518">
            <v>4095</v>
          </cell>
          <cell r="L518">
            <v>0</v>
          </cell>
          <cell r="M518">
            <v>-663222.00000000047</v>
          </cell>
          <cell r="N518">
            <v>-667398.80000000075</v>
          </cell>
          <cell r="O518">
            <v>0</v>
          </cell>
          <cell r="P518">
            <v>-1330620.8000000012</v>
          </cell>
        </row>
        <row r="520">
          <cell r="J520">
            <v>5000</v>
          </cell>
          <cell r="L520" t="str">
            <v>Micro Onibus</v>
          </cell>
          <cell r="M520" t="str">
            <v>Leve</v>
          </cell>
          <cell r="N520" t="str">
            <v>Pesado</v>
          </cell>
          <cell r="O520" t="str">
            <v>Articulado</v>
          </cell>
          <cell r="P520" t="str">
            <v>Total</v>
          </cell>
        </row>
        <row r="521">
          <cell r="J521">
            <v>5001</v>
          </cell>
        </row>
        <row r="522">
          <cell r="J522">
            <v>5002</v>
          </cell>
        </row>
        <row r="523">
          <cell r="J523">
            <v>5003</v>
          </cell>
          <cell r="L523">
            <v>0</v>
          </cell>
          <cell r="M523">
            <v>0</v>
          </cell>
          <cell r="N523">
            <v>12</v>
          </cell>
          <cell r="O523">
            <v>0</v>
          </cell>
          <cell r="P523">
            <v>12</v>
          </cell>
        </row>
        <row r="524">
          <cell r="J524">
            <v>5004</v>
          </cell>
          <cell r="L524">
            <v>0</v>
          </cell>
          <cell r="M524">
            <v>14</v>
          </cell>
          <cell r="N524">
            <v>5</v>
          </cell>
          <cell r="O524">
            <v>0</v>
          </cell>
          <cell r="P524">
            <v>19</v>
          </cell>
        </row>
        <row r="525">
          <cell r="J525">
            <v>5005</v>
          </cell>
          <cell r="L525">
            <v>0</v>
          </cell>
          <cell r="M525">
            <v>0</v>
          </cell>
          <cell r="N525">
            <v>9</v>
          </cell>
          <cell r="O525">
            <v>0</v>
          </cell>
          <cell r="P525">
            <v>9</v>
          </cell>
        </row>
        <row r="526">
          <cell r="J526">
            <v>5006</v>
          </cell>
          <cell r="L526">
            <v>0</v>
          </cell>
          <cell r="M526">
            <v>0</v>
          </cell>
          <cell r="N526">
            <v>8</v>
          </cell>
          <cell r="O526">
            <v>1</v>
          </cell>
          <cell r="P526">
            <v>9</v>
          </cell>
        </row>
        <row r="527">
          <cell r="J527">
            <v>5007</v>
          </cell>
          <cell r="L527">
            <v>0</v>
          </cell>
          <cell r="M527">
            <v>0</v>
          </cell>
          <cell r="N527">
            <v>16</v>
          </cell>
          <cell r="O527">
            <v>0</v>
          </cell>
          <cell r="P527">
            <v>16</v>
          </cell>
        </row>
        <row r="528">
          <cell r="J528">
            <v>5008</v>
          </cell>
          <cell r="L528">
            <v>0</v>
          </cell>
          <cell r="M528">
            <v>0</v>
          </cell>
          <cell r="N528">
            <v>16</v>
          </cell>
          <cell r="O528">
            <v>0</v>
          </cell>
          <cell r="P528">
            <v>16</v>
          </cell>
        </row>
        <row r="529">
          <cell r="J529">
            <v>5009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J530">
            <v>5010</v>
          </cell>
          <cell r="L530">
            <v>0</v>
          </cell>
          <cell r="M530">
            <v>0</v>
          </cell>
          <cell r="N530">
            <v>6</v>
          </cell>
          <cell r="O530">
            <v>0</v>
          </cell>
          <cell r="P530">
            <v>6</v>
          </cell>
        </row>
        <row r="531">
          <cell r="J531">
            <v>5011</v>
          </cell>
          <cell r="L531">
            <v>0</v>
          </cell>
          <cell r="M531">
            <v>0</v>
          </cell>
          <cell r="N531">
            <v>1</v>
          </cell>
          <cell r="O531">
            <v>0</v>
          </cell>
          <cell r="P531">
            <v>1</v>
          </cell>
        </row>
        <row r="532">
          <cell r="J532">
            <v>5012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J533">
            <v>5013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J534">
            <v>5014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J535">
            <v>5015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J536">
            <v>5016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J537">
            <v>5017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J538">
            <v>5018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J539">
            <v>5019</v>
          </cell>
          <cell r="L539">
            <v>0</v>
          </cell>
          <cell r="M539">
            <v>14</v>
          </cell>
          <cell r="N539">
            <v>73</v>
          </cell>
          <cell r="O539">
            <v>1</v>
          </cell>
          <cell r="P539">
            <v>88</v>
          </cell>
        </row>
        <row r="540">
          <cell r="J540">
            <v>5020</v>
          </cell>
          <cell r="L540">
            <v>0</v>
          </cell>
          <cell r="M540">
            <v>14</v>
          </cell>
          <cell r="N540">
            <v>241</v>
          </cell>
          <cell r="O540">
            <v>3</v>
          </cell>
          <cell r="P540">
            <v>258</v>
          </cell>
        </row>
        <row r="541">
          <cell r="J541">
            <v>5021</v>
          </cell>
          <cell r="L541" t="e">
            <v>#DIV/0!</v>
          </cell>
          <cell r="M541">
            <v>1</v>
          </cell>
          <cell r="N541">
            <v>3.3013698630136985</v>
          </cell>
          <cell r="O541">
            <v>3</v>
          </cell>
          <cell r="P541">
            <v>2.9318181818181817</v>
          </cell>
        </row>
        <row r="542">
          <cell r="J542">
            <v>5022</v>
          </cell>
        </row>
        <row r="543">
          <cell r="J543">
            <v>5023</v>
          </cell>
        </row>
        <row r="544">
          <cell r="J544">
            <v>5024</v>
          </cell>
          <cell r="L544">
            <v>0</v>
          </cell>
          <cell r="M544">
            <v>0</v>
          </cell>
          <cell r="N544">
            <v>4128240</v>
          </cell>
          <cell r="O544">
            <v>0</v>
          </cell>
          <cell r="P544">
            <v>4128240</v>
          </cell>
        </row>
        <row r="545">
          <cell r="J545">
            <v>5025</v>
          </cell>
          <cell r="L545">
            <v>0</v>
          </cell>
          <cell r="M545">
            <v>4421480</v>
          </cell>
          <cell r="N545">
            <v>1720100</v>
          </cell>
          <cell r="O545">
            <v>0</v>
          </cell>
          <cell r="P545">
            <v>6141580</v>
          </cell>
        </row>
        <row r="546">
          <cell r="J546">
            <v>5026</v>
          </cell>
          <cell r="L546">
            <v>0</v>
          </cell>
          <cell r="M546">
            <v>0</v>
          </cell>
          <cell r="N546">
            <v>3096180</v>
          </cell>
          <cell r="O546">
            <v>0</v>
          </cell>
          <cell r="P546">
            <v>3096180</v>
          </cell>
        </row>
        <row r="547">
          <cell r="J547">
            <v>5027</v>
          </cell>
          <cell r="L547">
            <v>0</v>
          </cell>
          <cell r="M547">
            <v>0</v>
          </cell>
          <cell r="N547">
            <v>2752160</v>
          </cell>
          <cell r="O547">
            <v>683300</v>
          </cell>
          <cell r="P547">
            <v>3435460</v>
          </cell>
        </row>
        <row r="548">
          <cell r="J548">
            <v>5028</v>
          </cell>
          <cell r="L548">
            <v>0</v>
          </cell>
          <cell r="M548">
            <v>0</v>
          </cell>
          <cell r="N548">
            <v>5504320</v>
          </cell>
          <cell r="O548">
            <v>0</v>
          </cell>
          <cell r="P548">
            <v>5504320</v>
          </cell>
        </row>
        <row r="549">
          <cell r="J549">
            <v>5029</v>
          </cell>
          <cell r="L549">
            <v>0</v>
          </cell>
          <cell r="M549">
            <v>0</v>
          </cell>
          <cell r="N549">
            <v>5504320</v>
          </cell>
          <cell r="O549">
            <v>0</v>
          </cell>
          <cell r="P549">
            <v>5504320</v>
          </cell>
        </row>
        <row r="550">
          <cell r="J550">
            <v>5030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J551">
            <v>5031</v>
          </cell>
          <cell r="L551">
            <v>0</v>
          </cell>
          <cell r="M551">
            <v>0</v>
          </cell>
          <cell r="N551">
            <v>2064120</v>
          </cell>
          <cell r="O551">
            <v>0</v>
          </cell>
          <cell r="P551">
            <v>2064120</v>
          </cell>
        </row>
        <row r="552">
          <cell r="J552">
            <v>5032</v>
          </cell>
          <cell r="L552">
            <v>0</v>
          </cell>
          <cell r="M552">
            <v>0</v>
          </cell>
          <cell r="N552">
            <v>344020</v>
          </cell>
          <cell r="O552">
            <v>0</v>
          </cell>
          <cell r="P552">
            <v>344020</v>
          </cell>
        </row>
        <row r="553">
          <cell r="J553">
            <v>5033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J554">
            <v>5034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</row>
        <row r="555">
          <cell r="J555">
            <v>5035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J556">
            <v>5036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J557">
            <v>5037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J558">
            <v>5038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J559">
            <v>5039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J560">
            <v>5040</v>
          </cell>
          <cell r="L560">
            <v>0</v>
          </cell>
          <cell r="M560">
            <v>4421480</v>
          </cell>
          <cell r="N560">
            <v>25113460</v>
          </cell>
          <cell r="O560">
            <v>683300</v>
          </cell>
          <cell r="P560">
            <v>30218240</v>
          </cell>
        </row>
        <row r="561">
          <cell r="J561">
            <v>5041</v>
          </cell>
        </row>
        <row r="562">
          <cell r="J562">
            <v>5042</v>
          </cell>
        </row>
        <row r="563">
          <cell r="J563">
            <v>5043</v>
          </cell>
          <cell r="L563">
            <v>0</v>
          </cell>
          <cell r="M563">
            <v>0</v>
          </cell>
          <cell r="N563">
            <v>-371541.6</v>
          </cell>
          <cell r="O563">
            <v>0</v>
          </cell>
          <cell r="P563">
            <v>-371541.6</v>
          </cell>
        </row>
        <row r="564">
          <cell r="J564">
            <v>5044</v>
          </cell>
          <cell r="L564">
            <v>0</v>
          </cell>
          <cell r="M564">
            <v>-469782.25</v>
          </cell>
          <cell r="N564">
            <v>-154809.00000000003</v>
          </cell>
          <cell r="O564">
            <v>0</v>
          </cell>
          <cell r="P564">
            <v>-624591.25</v>
          </cell>
        </row>
        <row r="565">
          <cell r="J565">
            <v>5045</v>
          </cell>
          <cell r="L565">
            <v>0</v>
          </cell>
          <cell r="M565">
            <v>0</v>
          </cell>
          <cell r="N565">
            <v>-278656.2</v>
          </cell>
          <cell r="O565">
            <v>0</v>
          </cell>
          <cell r="P565">
            <v>-278656.2</v>
          </cell>
        </row>
        <row r="566">
          <cell r="J566">
            <v>5046</v>
          </cell>
          <cell r="L566">
            <v>0</v>
          </cell>
          <cell r="M566">
            <v>0</v>
          </cell>
          <cell r="N566">
            <v>-247694.40000000002</v>
          </cell>
          <cell r="O566">
            <v>-61497.000000000007</v>
          </cell>
          <cell r="P566">
            <v>-309191.40000000002</v>
          </cell>
        </row>
        <row r="567">
          <cell r="J567">
            <v>5047</v>
          </cell>
          <cell r="L567">
            <v>0</v>
          </cell>
          <cell r="M567">
            <v>0</v>
          </cell>
          <cell r="N567">
            <v>-495388.80000000016</v>
          </cell>
          <cell r="O567">
            <v>0</v>
          </cell>
          <cell r="P567">
            <v>-495388.80000000016</v>
          </cell>
        </row>
        <row r="568">
          <cell r="J568">
            <v>5048</v>
          </cell>
          <cell r="L568">
            <v>0</v>
          </cell>
          <cell r="M568">
            <v>0</v>
          </cell>
          <cell r="N568">
            <v>-495388.80000000016</v>
          </cell>
          <cell r="O568">
            <v>0</v>
          </cell>
          <cell r="P568">
            <v>-495388.80000000016</v>
          </cell>
        </row>
        <row r="569">
          <cell r="J569">
            <v>5049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J570">
            <v>5050</v>
          </cell>
          <cell r="L570">
            <v>0</v>
          </cell>
          <cell r="M570">
            <v>0</v>
          </cell>
          <cell r="N570">
            <v>-185770.80000000005</v>
          </cell>
          <cell r="O570">
            <v>0</v>
          </cell>
          <cell r="P570">
            <v>-185770.80000000005</v>
          </cell>
        </row>
        <row r="571">
          <cell r="J571">
            <v>5051</v>
          </cell>
          <cell r="L571">
            <v>0</v>
          </cell>
          <cell r="M571">
            <v>0</v>
          </cell>
          <cell r="N571">
            <v>-30961.80000000001</v>
          </cell>
          <cell r="O571">
            <v>0</v>
          </cell>
          <cell r="P571">
            <v>-30961.80000000001</v>
          </cell>
        </row>
        <row r="572">
          <cell r="J572">
            <v>5052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J573">
            <v>5053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J574">
            <v>5054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J575">
            <v>5055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J576">
            <v>5056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J577">
            <v>5057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J578">
            <v>5058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J579">
            <v>5059</v>
          </cell>
          <cell r="L579">
            <v>0</v>
          </cell>
          <cell r="M579">
            <v>-469782.25</v>
          </cell>
          <cell r="N579">
            <v>-2260211.4000000004</v>
          </cell>
          <cell r="O579">
            <v>-61497.000000000007</v>
          </cell>
          <cell r="P579">
            <v>-2791490.6500000004</v>
          </cell>
        </row>
        <row r="580">
          <cell r="J580">
            <v>5060</v>
          </cell>
        </row>
        <row r="581">
          <cell r="J581">
            <v>5061</v>
          </cell>
          <cell r="N581">
            <v>0</v>
          </cell>
        </row>
        <row r="582">
          <cell r="J582">
            <v>5062</v>
          </cell>
          <cell r="L582">
            <v>0</v>
          </cell>
          <cell r="M582">
            <v>0</v>
          </cell>
          <cell r="N582">
            <v>-371541.6</v>
          </cell>
          <cell r="O582">
            <v>0</v>
          </cell>
          <cell r="P582">
            <v>-371541.6</v>
          </cell>
        </row>
        <row r="583">
          <cell r="J583">
            <v>5063</v>
          </cell>
          <cell r="L583">
            <v>0</v>
          </cell>
          <cell r="M583">
            <v>-939564.5</v>
          </cell>
          <cell r="N583">
            <v>-309618</v>
          </cell>
          <cell r="O583">
            <v>0</v>
          </cell>
          <cell r="P583">
            <v>-1249182.5</v>
          </cell>
        </row>
        <row r="584">
          <cell r="J584">
            <v>5064</v>
          </cell>
          <cell r="L584">
            <v>0</v>
          </cell>
          <cell r="M584">
            <v>0</v>
          </cell>
          <cell r="N584">
            <v>-835968.60000000009</v>
          </cell>
          <cell r="O584">
            <v>0</v>
          </cell>
          <cell r="P584">
            <v>-835968.60000000009</v>
          </cell>
        </row>
        <row r="585">
          <cell r="J585">
            <v>5065</v>
          </cell>
          <cell r="L585">
            <v>0</v>
          </cell>
          <cell r="M585">
            <v>0</v>
          </cell>
          <cell r="N585">
            <v>-990777.60000000009</v>
          </cell>
          <cell r="O585">
            <v>-245988.00000000003</v>
          </cell>
          <cell r="P585">
            <v>-1236765.6000000001</v>
          </cell>
        </row>
        <row r="586">
          <cell r="J586">
            <v>5066</v>
          </cell>
          <cell r="L586">
            <v>0</v>
          </cell>
          <cell r="M586">
            <v>0</v>
          </cell>
          <cell r="N586">
            <v>-2476944.0000000005</v>
          </cell>
          <cell r="O586">
            <v>0</v>
          </cell>
          <cell r="P586">
            <v>-2476944.0000000005</v>
          </cell>
        </row>
        <row r="587">
          <cell r="J587">
            <v>5067</v>
          </cell>
          <cell r="L587">
            <v>0</v>
          </cell>
          <cell r="M587">
            <v>0</v>
          </cell>
          <cell r="N587">
            <v>-2972332.8000000003</v>
          </cell>
          <cell r="O587">
            <v>0</v>
          </cell>
          <cell r="P587">
            <v>-2972332.8000000003</v>
          </cell>
        </row>
        <row r="588">
          <cell r="J588">
            <v>5068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J589">
            <v>5069</v>
          </cell>
          <cell r="L589">
            <v>0</v>
          </cell>
          <cell r="M589">
            <v>0</v>
          </cell>
          <cell r="N589">
            <v>-1486166.4000000004</v>
          </cell>
          <cell r="O589">
            <v>0</v>
          </cell>
          <cell r="P589">
            <v>-1486166.4000000004</v>
          </cell>
        </row>
        <row r="590">
          <cell r="J590">
            <v>5070</v>
          </cell>
          <cell r="L590">
            <v>0</v>
          </cell>
          <cell r="M590">
            <v>0</v>
          </cell>
          <cell r="N590">
            <v>-278656.20000000007</v>
          </cell>
          <cell r="O590">
            <v>0</v>
          </cell>
          <cell r="P590">
            <v>-278656.20000000007</v>
          </cell>
        </row>
        <row r="591">
          <cell r="J591">
            <v>5071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J592">
            <v>5072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J593">
            <v>5073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J594">
            <v>5074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J595">
            <v>5075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J596">
            <v>5076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J597">
            <v>5077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J598">
            <v>5078</v>
          </cell>
          <cell r="L598">
            <v>0</v>
          </cell>
          <cell r="M598">
            <v>-939564.5</v>
          </cell>
          <cell r="N598">
            <v>-9722005.2000000011</v>
          </cell>
          <cell r="O598">
            <v>-245988.00000000003</v>
          </cell>
          <cell r="P598">
            <v>-10907557.700000001</v>
          </cell>
        </row>
        <row r="599">
          <cell r="J599">
            <v>5079</v>
          </cell>
        </row>
        <row r="600">
          <cell r="J600">
            <v>5080</v>
          </cell>
        </row>
        <row r="601">
          <cell r="J601">
            <v>5081</v>
          </cell>
          <cell r="L601">
            <v>0</v>
          </cell>
          <cell r="M601">
            <v>4421480</v>
          </cell>
          <cell r="N601">
            <v>25113460</v>
          </cell>
          <cell r="O601">
            <v>683300</v>
          </cell>
          <cell r="P601">
            <v>30218240</v>
          </cell>
        </row>
        <row r="602">
          <cell r="J602">
            <v>5082</v>
          </cell>
          <cell r="L602">
            <v>0</v>
          </cell>
          <cell r="M602">
            <v>0</v>
          </cell>
          <cell r="N602">
            <v>4128240</v>
          </cell>
          <cell r="O602">
            <v>0</v>
          </cell>
          <cell r="P602">
            <v>4128240</v>
          </cell>
        </row>
        <row r="603">
          <cell r="J603">
            <v>5083</v>
          </cell>
          <cell r="L603">
            <v>0</v>
          </cell>
          <cell r="M603">
            <v>0</v>
          </cell>
          <cell r="N603">
            <v>-4128240</v>
          </cell>
          <cell r="O603">
            <v>0</v>
          </cell>
          <cell r="P603">
            <v>-4128240</v>
          </cell>
        </row>
        <row r="604">
          <cell r="J604">
            <v>5084</v>
          </cell>
          <cell r="L604">
            <v>0</v>
          </cell>
          <cell r="M604">
            <v>4421480</v>
          </cell>
          <cell r="N604">
            <v>25113460</v>
          </cell>
          <cell r="O604">
            <v>683300</v>
          </cell>
          <cell r="P604">
            <v>30218240</v>
          </cell>
        </row>
        <row r="605">
          <cell r="J605">
            <v>5085</v>
          </cell>
        </row>
        <row r="606">
          <cell r="J606">
            <v>5086</v>
          </cell>
        </row>
        <row r="607">
          <cell r="J607">
            <v>5087</v>
          </cell>
          <cell r="L607">
            <v>0</v>
          </cell>
          <cell r="M607">
            <v>-469782.25</v>
          </cell>
          <cell r="N607">
            <v>-10155470.400000002</v>
          </cell>
          <cell r="O607">
            <v>-184491</v>
          </cell>
          <cell r="P607">
            <v>-10809743.650000002</v>
          </cell>
        </row>
        <row r="608">
          <cell r="J608">
            <v>5088</v>
          </cell>
          <cell r="L608">
            <v>0</v>
          </cell>
          <cell r="M608">
            <v>-469782.25</v>
          </cell>
          <cell r="N608">
            <v>-2260211.4000000004</v>
          </cell>
          <cell r="O608">
            <v>-61497.000000000007</v>
          </cell>
          <cell r="P608">
            <v>-2791490.6500000004</v>
          </cell>
        </row>
        <row r="609">
          <cell r="J609">
            <v>5089</v>
          </cell>
          <cell r="L609">
            <v>0</v>
          </cell>
          <cell r="M609">
            <v>0</v>
          </cell>
          <cell r="N609">
            <v>2693676.6000000015</v>
          </cell>
          <cell r="O609">
            <v>0</v>
          </cell>
          <cell r="P609">
            <v>2693676.6000000015</v>
          </cell>
        </row>
        <row r="610">
          <cell r="J610">
            <v>5090</v>
          </cell>
          <cell r="L610">
            <v>0</v>
          </cell>
          <cell r="M610">
            <v>-939564.5</v>
          </cell>
          <cell r="N610">
            <v>-9722005.2000000011</v>
          </cell>
          <cell r="O610">
            <v>-245988.00000000003</v>
          </cell>
          <cell r="P610">
            <v>-10907557.700000001</v>
          </cell>
        </row>
        <row r="611">
          <cell r="J611">
            <v>5091</v>
          </cell>
        </row>
        <row r="612">
          <cell r="J612">
            <v>5092</v>
          </cell>
          <cell r="L612">
            <v>0</v>
          </cell>
          <cell r="M612">
            <v>3481915.5</v>
          </cell>
          <cell r="N612">
            <v>15391454.799999999</v>
          </cell>
          <cell r="O612">
            <v>437312</v>
          </cell>
          <cell r="P612">
            <v>19310682.299999997</v>
          </cell>
        </row>
        <row r="613">
          <cell r="J613">
            <v>5093</v>
          </cell>
        </row>
        <row r="614">
          <cell r="J614">
            <v>5094</v>
          </cell>
          <cell r="L614">
            <v>0</v>
          </cell>
          <cell r="M614">
            <v>0</v>
          </cell>
          <cell r="N614">
            <v>1434563.3999999985</v>
          </cell>
          <cell r="O614">
            <v>0</v>
          </cell>
          <cell r="P614">
            <v>1434563.3999999985</v>
          </cell>
        </row>
        <row r="615">
          <cell r="J615">
            <v>5095</v>
          </cell>
          <cell r="L615">
            <v>0</v>
          </cell>
          <cell r="M615">
            <v>0</v>
          </cell>
          <cell r="N615">
            <v>-1434563.3999999985</v>
          </cell>
          <cell r="O615">
            <v>0</v>
          </cell>
          <cell r="P615">
            <v>-1434563.3999999985</v>
          </cell>
        </row>
        <row r="617">
          <cell r="J617">
            <v>6000</v>
          </cell>
          <cell r="L617" t="str">
            <v>Micro Onibus</v>
          </cell>
          <cell r="M617" t="str">
            <v>Leve</v>
          </cell>
          <cell r="N617" t="str">
            <v>Pesado</v>
          </cell>
          <cell r="O617" t="str">
            <v>Articulado</v>
          </cell>
          <cell r="P617" t="str">
            <v>Total</v>
          </cell>
        </row>
        <row r="618">
          <cell r="J618">
            <v>6001</v>
          </cell>
        </row>
        <row r="619">
          <cell r="J619">
            <v>6002</v>
          </cell>
        </row>
        <row r="620">
          <cell r="J620">
            <v>6003</v>
          </cell>
          <cell r="L620">
            <v>0</v>
          </cell>
          <cell r="M620">
            <v>0</v>
          </cell>
          <cell r="N620">
            <v>4</v>
          </cell>
          <cell r="O620">
            <v>0</v>
          </cell>
          <cell r="P620">
            <v>4</v>
          </cell>
        </row>
        <row r="621">
          <cell r="J621">
            <v>6004</v>
          </cell>
          <cell r="L621">
            <v>0</v>
          </cell>
          <cell r="M621">
            <v>0</v>
          </cell>
          <cell r="N621">
            <v>12</v>
          </cell>
          <cell r="O621">
            <v>0</v>
          </cell>
          <cell r="P621">
            <v>12</v>
          </cell>
        </row>
        <row r="622">
          <cell r="J622">
            <v>6005</v>
          </cell>
          <cell r="L622">
            <v>0</v>
          </cell>
          <cell r="M622">
            <v>14</v>
          </cell>
          <cell r="N622">
            <v>5</v>
          </cell>
          <cell r="O622">
            <v>0</v>
          </cell>
          <cell r="P622">
            <v>19</v>
          </cell>
        </row>
        <row r="623">
          <cell r="J623">
            <v>6006</v>
          </cell>
          <cell r="L623">
            <v>0</v>
          </cell>
          <cell r="M623">
            <v>0</v>
          </cell>
          <cell r="N623">
            <v>9</v>
          </cell>
          <cell r="O623">
            <v>0</v>
          </cell>
          <cell r="P623">
            <v>9</v>
          </cell>
        </row>
        <row r="624">
          <cell r="J624">
            <v>6007</v>
          </cell>
          <cell r="L624">
            <v>0</v>
          </cell>
          <cell r="M624">
            <v>0</v>
          </cell>
          <cell r="N624">
            <v>8</v>
          </cell>
          <cell r="O624">
            <v>1</v>
          </cell>
          <cell r="P624">
            <v>9</v>
          </cell>
        </row>
        <row r="625">
          <cell r="J625">
            <v>6008</v>
          </cell>
          <cell r="L625">
            <v>0</v>
          </cell>
          <cell r="M625">
            <v>0</v>
          </cell>
          <cell r="N625">
            <v>16</v>
          </cell>
          <cell r="O625">
            <v>0</v>
          </cell>
          <cell r="P625">
            <v>16</v>
          </cell>
        </row>
        <row r="626">
          <cell r="J626">
            <v>6009</v>
          </cell>
          <cell r="L626">
            <v>0</v>
          </cell>
          <cell r="M626">
            <v>0</v>
          </cell>
          <cell r="N626">
            <v>12</v>
          </cell>
          <cell r="O626">
            <v>0</v>
          </cell>
          <cell r="P626">
            <v>12</v>
          </cell>
        </row>
        <row r="627">
          <cell r="J627">
            <v>6010</v>
          </cell>
          <cell r="L627">
            <v>0</v>
          </cell>
          <cell r="M627">
            <v>0</v>
          </cell>
          <cell r="N627">
            <v>6</v>
          </cell>
          <cell r="O627">
            <v>0</v>
          </cell>
          <cell r="P627">
            <v>6</v>
          </cell>
        </row>
        <row r="628">
          <cell r="J628">
            <v>6011</v>
          </cell>
          <cell r="L628">
            <v>0</v>
          </cell>
          <cell r="M628">
            <v>0</v>
          </cell>
          <cell r="N628">
            <v>1</v>
          </cell>
          <cell r="O628">
            <v>0</v>
          </cell>
          <cell r="P628">
            <v>1</v>
          </cell>
        </row>
        <row r="629">
          <cell r="J629">
            <v>6012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J630">
            <v>6013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J631">
            <v>6014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J632">
            <v>6015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J633">
            <v>6016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J634">
            <v>6017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J635">
            <v>6018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J636">
            <v>6019</v>
          </cell>
          <cell r="L636">
            <v>0</v>
          </cell>
          <cell r="M636">
            <v>14</v>
          </cell>
          <cell r="N636">
            <v>73</v>
          </cell>
          <cell r="O636">
            <v>1</v>
          </cell>
          <cell r="P636">
            <v>88</v>
          </cell>
        </row>
        <row r="637">
          <cell r="J637">
            <v>6020</v>
          </cell>
          <cell r="L637">
            <v>0</v>
          </cell>
          <cell r="M637">
            <v>28</v>
          </cell>
          <cell r="N637">
            <v>283</v>
          </cell>
          <cell r="O637">
            <v>4</v>
          </cell>
          <cell r="P637">
            <v>315</v>
          </cell>
        </row>
        <row r="638">
          <cell r="J638">
            <v>6021</v>
          </cell>
          <cell r="L638" t="e">
            <v>#DIV/0!</v>
          </cell>
          <cell r="M638">
            <v>2</v>
          </cell>
          <cell r="N638">
            <v>3.8767123287671232</v>
          </cell>
          <cell r="O638">
            <v>4</v>
          </cell>
          <cell r="P638">
            <v>3.5795454545454546</v>
          </cell>
        </row>
        <row r="639">
          <cell r="J639">
            <v>6022</v>
          </cell>
        </row>
        <row r="640">
          <cell r="J640">
            <v>6023</v>
          </cell>
        </row>
        <row r="641">
          <cell r="J641">
            <v>6024</v>
          </cell>
          <cell r="L641">
            <v>0</v>
          </cell>
          <cell r="M641">
            <v>0</v>
          </cell>
          <cell r="N641">
            <v>1376080</v>
          </cell>
          <cell r="O641">
            <v>0</v>
          </cell>
          <cell r="P641">
            <v>1376080</v>
          </cell>
        </row>
        <row r="642">
          <cell r="J642">
            <v>6025</v>
          </cell>
          <cell r="L642">
            <v>0</v>
          </cell>
          <cell r="M642">
            <v>0</v>
          </cell>
          <cell r="N642">
            <v>4128240</v>
          </cell>
          <cell r="O642">
            <v>0</v>
          </cell>
          <cell r="P642">
            <v>4128240</v>
          </cell>
        </row>
        <row r="643">
          <cell r="J643">
            <v>6026</v>
          </cell>
          <cell r="L643">
            <v>0</v>
          </cell>
          <cell r="M643">
            <v>4421480</v>
          </cell>
          <cell r="N643">
            <v>1720100</v>
          </cell>
          <cell r="O643">
            <v>0</v>
          </cell>
          <cell r="P643">
            <v>6141580</v>
          </cell>
        </row>
        <row r="644">
          <cell r="J644">
            <v>6027</v>
          </cell>
          <cell r="L644">
            <v>0</v>
          </cell>
          <cell r="M644">
            <v>0</v>
          </cell>
          <cell r="N644">
            <v>3096180</v>
          </cell>
          <cell r="O644">
            <v>0</v>
          </cell>
          <cell r="P644">
            <v>3096180</v>
          </cell>
        </row>
        <row r="645">
          <cell r="J645">
            <v>6028</v>
          </cell>
          <cell r="L645">
            <v>0</v>
          </cell>
          <cell r="M645">
            <v>0</v>
          </cell>
          <cell r="N645">
            <v>2752160</v>
          </cell>
          <cell r="O645">
            <v>683300</v>
          </cell>
          <cell r="P645">
            <v>3435460</v>
          </cell>
        </row>
        <row r="646">
          <cell r="J646">
            <v>6029</v>
          </cell>
          <cell r="L646">
            <v>0</v>
          </cell>
          <cell r="M646">
            <v>0</v>
          </cell>
          <cell r="N646">
            <v>5504320</v>
          </cell>
          <cell r="O646">
            <v>0</v>
          </cell>
          <cell r="P646">
            <v>5504320</v>
          </cell>
        </row>
        <row r="647">
          <cell r="J647">
            <v>6030</v>
          </cell>
          <cell r="L647">
            <v>0</v>
          </cell>
          <cell r="M647">
            <v>0</v>
          </cell>
          <cell r="N647">
            <v>4128240</v>
          </cell>
          <cell r="O647">
            <v>0</v>
          </cell>
          <cell r="P647">
            <v>4128240</v>
          </cell>
        </row>
        <row r="648">
          <cell r="J648">
            <v>6031</v>
          </cell>
          <cell r="L648">
            <v>0</v>
          </cell>
          <cell r="M648">
            <v>0</v>
          </cell>
          <cell r="N648">
            <v>2064120</v>
          </cell>
          <cell r="O648">
            <v>0</v>
          </cell>
          <cell r="P648">
            <v>2064120</v>
          </cell>
        </row>
        <row r="649">
          <cell r="J649">
            <v>6032</v>
          </cell>
          <cell r="L649">
            <v>0</v>
          </cell>
          <cell r="M649">
            <v>0</v>
          </cell>
          <cell r="N649">
            <v>344020</v>
          </cell>
          <cell r="O649">
            <v>0</v>
          </cell>
          <cell r="P649">
            <v>344020</v>
          </cell>
        </row>
        <row r="650">
          <cell r="J650">
            <v>6033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</row>
        <row r="651">
          <cell r="J651">
            <v>6034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J652">
            <v>6035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J653">
            <v>6036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J654">
            <v>6037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J655">
            <v>6038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J656">
            <v>6039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J657">
            <v>6040</v>
          </cell>
          <cell r="L657">
            <v>0</v>
          </cell>
          <cell r="M657">
            <v>4421480</v>
          </cell>
          <cell r="N657">
            <v>25113460</v>
          </cell>
          <cell r="O657">
            <v>683300</v>
          </cell>
          <cell r="P657">
            <v>30218240</v>
          </cell>
        </row>
        <row r="658">
          <cell r="J658">
            <v>6041</v>
          </cell>
        </row>
        <row r="659">
          <cell r="J659">
            <v>6042</v>
          </cell>
        </row>
        <row r="660">
          <cell r="J660">
            <v>6043</v>
          </cell>
          <cell r="L660">
            <v>0</v>
          </cell>
          <cell r="M660">
            <v>0</v>
          </cell>
          <cell r="N660">
            <v>-123847.2</v>
          </cell>
          <cell r="O660">
            <v>0</v>
          </cell>
          <cell r="P660">
            <v>-123847.2</v>
          </cell>
        </row>
        <row r="661">
          <cell r="J661">
            <v>6044</v>
          </cell>
          <cell r="L661">
            <v>0</v>
          </cell>
          <cell r="M661">
            <v>0</v>
          </cell>
          <cell r="N661">
            <v>-371541.60000000003</v>
          </cell>
          <cell r="O661">
            <v>0</v>
          </cell>
          <cell r="P661">
            <v>-371541.60000000003</v>
          </cell>
        </row>
        <row r="662">
          <cell r="J662">
            <v>6045</v>
          </cell>
          <cell r="L662">
            <v>0</v>
          </cell>
          <cell r="M662">
            <v>-469782.25000000006</v>
          </cell>
          <cell r="N662">
            <v>-154809.00000000003</v>
          </cell>
          <cell r="O662">
            <v>0</v>
          </cell>
          <cell r="P662">
            <v>-624591.25000000012</v>
          </cell>
        </row>
        <row r="663">
          <cell r="J663">
            <v>6046</v>
          </cell>
          <cell r="L663">
            <v>0</v>
          </cell>
          <cell r="M663">
            <v>0</v>
          </cell>
          <cell r="N663">
            <v>-278656.2</v>
          </cell>
          <cell r="O663">
            <v>0</v>
          </cell>
          <cell r="P663">
            <v>-278656.2</v>
          </cell>
        </row>
        <row r="664">
          <cell r="J664">
            <v>6047</v>
          </cell>
          <cell r="L664">
            <v>0</v>
          </cell>
          <cell r="M664">
            <v>0</v>
          </cell>
          <cell r="N664">
            <v>-247694.40000000008</v>
          </cell>
          <cell r="O664">
            <v>-61497.000000000015</v>
          </cell>
          <cell r="P664">
            <v>-309191.40000000008</v>
          </cell>
        </row>
        <row r="665">
          <cell r="J665">
            <v>6048</v>
          </cell>
          <cell r="L665">
            <v>0</v>
          </cell>
          <cell r="M665">
            <v>0</v>
          </cell>
          <cell r="N665">
            <v>-495388.80000000016</v>
          </cell>
          <cell r="O665">
            <v>0</v>
          </cell>
          <cell r="P665">
            <v>-495388.80000000016</v>
          </cell>
        </row>
        <row r="666">
          <cell r="J666">
            <v>6049</v>
          </cell>
          <cell r="L666">
            <v>0</v>
          </cell>
          <cell r="M666">
            <v>0</v>
          </cell>
          <cell r="N666">
            <v>-371541.60000000009</v>
          </cell>
          <cell r="O666">
            <v>0</v>
          </cell>
          <cell r="P666">
            <v>-371541.60000000009</v>
          </cell>
        </row>
        <row r="667">
          <cell r="J667">
            <v>6050</v>
          </cell>
          <cell r="L667">
            <v>0</v>
          </cell>
          <cell r="M667">
            <v>0</v>
          </cell>
          <cell r="N667">
            <v>-185770.80000000005</v>
          </cell>
          <cell r="O667">
            <v>0</v>
          </cell>
          <cell r="P667">
            <v>-185770.80000000005</v>
          </cell>
        </row>
        <row r="668">
          <cell r="J668">
            <v>6051</v>
          </cell>
          <cell r="L668">
            <v>0</v>
          </cell>
          <cell r="M668">
            <v>0</v>
          </cell>
          <cell r="N668">
            <v>-30961.80000000001</v>
          </cell>
          <cell r="O668">
            <v>0</v>
          </cell>
          <cell r="P668">
            <v>-30961.80000000001</v>
          </cell>
        </row>
        <row r="669">
          <cell r="J669">
            <v>6052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J670">
            <v>6053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J671">
            <v>6054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J672">
            <v>6055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J673">
            <v>6056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J674">
            <v>6057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J675">
            <v>6058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J676">
            <v>6059</v>
          </cell>
          <cell r="L676">
            <v>0</v>
          </cell>
          <cell r="M676">
            <v>-469782.25000000006</v>
          </cell>
          <cell r="N676">
            <v>-2260211.4000000004</v>
          </cell>
          <cell r="O676">
            <v>-61497.000000000015</v>
          </cell>
          <cell r="P676">
            <v>-2791490.6500000004</v>
          </cell>
        </row>
        <row r="677">
          <cell r="J677">
            <v>6060</v>
          </cell>
        </row>
        <row r="678">
          <cell r="J678">
            <v>6061</v>
          </cell>
          <cell r="N678">
            <v>0</v>
          </cell>
        </row>
        <row r="679">
          <cell r="J679">
            <v>6062</v>
          </cell>
          <cell r="L679">
            <v>0</v>
          </cell>
          <cell r="M679">
            <v>0</v>
          </cell>
          <cell r="N679">
            <v>-123847.2</v>
          </cell>
          <cell r="O679">
            <v>0</v>
          </cell>
          <cell r="P679">
            <v>-123847.2</v>
          </cell>
        </row>
        <row r="680">
          <cell r="J680">
            <v>6063</v>
          </cell>
          <cell r="L680">
            <v>0</v>
          </cell>
          <cell r="M680">
            <v>0</v>
          </cell>
          <cell r="N680">
            <v>-743083.2</v>
          </cell>
          <cell r="O680">
            <v>0</v>
          </cell>
          <cell r="P680">
            <v>-743083.2</v>
          </cell>
        </row>
        <row r="681">
          <cell r="J681">
            <v>6064</v>
          </cell>
          <cell r="L681">
            <v>0</v>
          </cell>
          <cell r="M681">
            <v>-1409346.75</v>
          </cell>
          <cell r="N681">
            <v>-464427.00000000006</v>
          </cell>
          <cell r="O681">
            <v>0</v>
          </cell>
          <cell r="P681">
            <v>-1873773.75</v>
          </cell>
        </row>
        <row r="682">
          <cell r="J682">
            <v>6065</v>
          </cell>
          <cell r="L682">
            <v>0</v>
          </cell>
          <cell r="M682">
            <v>0</v>
          </cell>
          <cell r="N682">
            <v>-1114624.8</v>
          </cell>
          <cell r="O682">
            <v>0</v>
          </cell>
          <cell r="P682">
            <v>-1114624.8</v>
          </cell>
        </row>
        <row r="683">
          <cell r="J683">
            <v>6066</v>
          </cell>
          <cell r="L683">
            <v>0</v>
          </cell>
          <cell r="M683">
            <v>0</v>
          </cell>
          <cell r="N683">
            <v>-1238472.0000000002</v>
          </cell>
          <cell r="O683">
            <v>-307485.00000000006</v>
          </cell>
          <cell r="P683">
            <v>-1545957.0000000002</v>
          </cell>
        </row>
        <row r="684">
          <cell r="J684">
            <v>6067</v>
          </cell>
          <cell r="L684">
            <v>0</v>
          </cell>
          <cell r="M684">
            <v>0</v>
          </cell>
          <cell r="N684">
            <v>-2972332.8000000003</v>
          </cell>
          <cell r="O684">
            <v>0</v>
          </cell>
          <cell r="P684">
            <v>-2972332.8000000003</v>
          </cell>
        </row>
        <row r="685">
          <cell r="J685">
            <v>6068</v>
          </cell>
          <cell r="L685">
            <v>0</v>
          </cell>
          <cell r="M685">
            <v>0</v>
          </cell>
          <cell r="N685">
            <v>-2600791.2000000007</v>
          </cell>
          <cell r="O685">
            <v>0</v>
          </cell>
          <cell r="P685">
            <v>-2600791.2000000007</v>
          </cell>
        </row>
        <row r="686">
          <cell r="J686">
            <v>6069</v>
          </cell>
          <cell r="L686">
            <v>0</v>
          </cell>
          <cell r="M686">
            <v>0</v>
          </cell>
          <cell r="N686">
            <v>-1486166.4000000004</v>
          </cell>
          <cell r="O686">
            <v>0</v>
          </cell>
          <cell r="P686">
            <v>-1486166.4000000004</v>
          </cell>
        </row>
        <row r="687">
          <cell r="J687">
            <v>6070</v>
          </cell>
          <cell r="L687">
            <v>0</v>
          </cell>
          <cell r="M687">
            <v>0</v>
          </cell>
          <cell r="N687">
            <v>-278656.20000000007</v>
          </cell>
          <cell r="O687">
            <v>0</v>
          </cell>
          <cell r="P687">
            <v>-278656.20000000007</v>
          </cell>
        </row>
        <row r="688">
          <cell r="J688">
            <v>6071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J689">
            <v>6072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J690">
            <v>6073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J691">
            <v>6074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J692">
            <v>6075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J693">
            <v>6076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J694">
            <v>6077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J695">
            <v>6078</v>
          </cell>
          <cell r="L695">
            <v>0</v>
          </cell>
          <cell r="M695">
            <v>-1409346.75</v>
          </cell>
          <cell r="N695">
            <v>-11022400.800000001</v>
          </cell>
          <cell r="O695">
            <v>-307485.00000000006</v>
          </cell>
          <cell r="P695">
            <v>-12739232.550000001</v>
          </cell>
        </row>
        <row r="696">
          <cell r="J696">
            <v>6079</v>
          </cell>
        </row>
        <row r="697">
          <cell r="J697">
            <v>6080</v>
          </cell>
        </row>
        <row r="698">
          <cell r="J698">
            <v>6081</v>
          </cell>
          <cell r="L698">
            <v>0</v>
          </cell>
          <cell r="M698">
            <v>4421480</v>
          </cell>
          <cell r="N698">
            <v>25113460</v>
          </cell>
          <cell r="O698">
            <v>683300</v>
          </cell>
          <cell r="P698">
            <v>30218240</v>
          </cell>
        </row>
        <row r="699">
          <cell r="J699">
            <v>6082</v>
          </cell>
          <cell r="L699">
            <v>0</v>
          </cell>
          <cell r="M699">
            <v>0</v>
          </cell>
          <cell r="N699">
            <v>1376080</v>
          </cell>
          <cell r="O699">
            <v>0</v>
          </cell>
          <cell r="P699">
            <v>1376080</v>
          </cell>
        </row>
        <row r="700">
          <cell r="J700">
            <v>6083</v>
          </cell>
          <cell r="L700">
            <v>0</v>
          </cell>
          <cell r="M700">
            <v>0</v>
          </cell>
          <cell r="N700">
            <v>-1376080</v>
          </cell>
          <cell r="O700">
            <v>0</v>
          </cell>
          <cell r="P700">
            <v>-1376080</v>
          </cell>
        </row>
        <row r="701">
          <cell r="J701">
            <v>6084</v>
          </cell>
          <cell r="L701">
            <v>0</v>
          </cell>
          <cell r="M701">
            <v>4421480</v>
          </cell>
          <cell r="N701">
            <v>25113460</v>
          </cell>
          <cell r="O701">
            <v>683300</v>
          </cell>
          <cell r="P701">
            <v>30218240</v>
          </cell>
        </row>
        <row r="702">
          <cell r="J702">
            <v>6085</v>
          </cell>
        </row>
        <row r="703">
          <cell r="J703">
            <v>6086</v>
          </cell>
        </row>
        <row r="704">
          <cell r="J704">
            <v>6087</v>
          </cell>
          <cell r="L704">
            <v>0</v>
          </cell>
          <cell r="M704">
            <v>-939564.5</v>
          </cell>
          <cell r="N704">
            <v>-9722005.2000000011</v>
          </cell>
          <cell r="O704">
            <v>-245988.00000000003</v>
          </cell>
          <cell r="P704">
            <v>-10907557.700000001</v>
          </cell>
        </row>
        <row r="705">
          <cell r="J705">
            <v>6088</v>
          </cell>
          <cell r="L705">
            <v>0</v>
          </cell>
          <cell r="M705">
            <v>-469782.25000000006</v>
          </cell>
          <cell r="N705">
            <v>-2260211.4000000004</v>
          </cell>
          <cell r="O705">
            <v>-61497.000000000015</v>
          </cell>
          <cell r="P705">
            <v>-2791490.6500000004</v>
          </cell>
        </row>
        <row r="706">
          <cell r="J706">
            <v>6089</v>
          </cell>
          <cell r="L706">
            <v>0</v>
          </cell>
          <cell r="M706">
            <v>0</v>
          </cell>
          <cell r="N706">
            <v>959815.80000000075</v>
          </cell>
          <cell r="O706">
            <v>0</v>
          </cell>
          <cell r="P706">
            <v>959815.80000000075</v>
          </cell>
        </row>
        <row r="707">
          <cell r="J707">
            <v>6090</v>
          </cell>
          <cell r="L707">
            <v>0</v>
          </cell>
          <cell r="M707">
            <v>-1409346.75</v>
          </cell>
          <cell r="N707">
            <v>-11022400.800000001</v>
          </cell>
          <cell r="O707">
            <v>-307485.00000000006</v>
          </cell>
          <cell r="P707">
            <v>-12739232.550000001</v>
          </cell>
        </row>
        <row r="708">
          <cell r="J708">
            <v>6091</v>
          </cell>
        </row>
        <row r="709">
          <cell r="J709">
            <v>6092</v>
          </cell>
          <cell r="L709">
            <v>0</v>
          </cell>
          <cell r="M709">
            <v>3012133.25</v>
          </cell>
          <cell r="N709">
            <v>14091059.199999999</v>
          </cell>
          <cell r="O709">
            <v>375814.99999999994</v>
          </cell>
          <cell r="P709">
            <v>17479007.449999999</v>
          </cell>
        </row>
        <row r="710">
          <cell r="J710">
            <v>6093</v>
          </cell>
        </row>
        <row r="711">
          <cell r="J711">
            <v>6094</v>
          </cell>
          <cell r="L711">
            <v>0</v>
          </cell>
          <cell r="M711">
            <v>0</v>
          </cell>
          <cell r="N711">
            <v>416264.19999999925</v>
          </cell>
          <cell r="O711">
            <v>0</v>
          </cell>
          <cell r="P711">
            <v>416264.19999999925</v>
          </cell>
        </row>
        <row r="712">
          <cell r="J712">
            <v>6095</v>
          </cell>
          <cell r="L712">
            <v>0</v>
          </cell>
          <cell r="M712">
            <v>0</v>
          </cell>
          <cell r="N712">
            <v>-416264.19999999925</v>
          </cell>
          <cell r="O712">
            <v>0</v>
          </cell>
          <cell r="P712">
            <v>-416264.19999999925</v>
          </cell>
        </row>
        <row r="714">
          <cell r="J714">
            <v>7000</v>
          </cell>
          <cell r="L714" t="str">
            <v>Micro Onibus</v>
          </cell>
          <cell r="M714" t="str">
            <v>Leve</v>
          </cell>
          <cell r="N714" t="str">
            <v>Pesado</v>
          </cell>
          <cell r="O714" t="str">
            <v>Articulado</v>
          </cell>
          <cell r="P714" t="str">
            <v>Total</v>
          </cell>
        </row>
        <row r="715">
          <cell r="J715">
            <v>7001</v>
          </cell>
        </row>
        <row r="716">
          <cell r="J716">
            <v>7002</v>
          </cell>
        </row>
        <row r="717">
          <cell r="J717">
            <v>7003</v>
          </cell>
          <cell r="L717">
            <v>0</v>
          </cell>
          <cell r="M717">
            <v>0</v>
          </cell>
          <cell r="N717">
            <v>12</v>
          </cell>
          <cell r="O717">
            <v>0</v>
          </cell>
          <cell r="P717">
            <v>12</v>
          </cell>
        </row>
        <row r="718">
          <cell r="J718">
            <v>7004</v>
          </cell>
          <cell r="L718">
            <v>0</v>
          </cell>
          <cell r="M718">
            <v>0</v>
          </cell>
          <cell r="N718">
            <v>4</v>
          </cell>
          <cell r="O718">
            <v>0</v>
          </cell>
          <cell r="P718">
            <v>4</v>
          </cell>
        </row>
        <row r="719">
          <cell r="J719">
            <v>7005</v>
          </cell>
          <cell r="L719">
            <v>0</v>
          </cell>
          <cell r="M719">
            <v>0</v>
          </cell>
          <cell r="N719">
            <v>12</v>
          </cell>
          <cell r="O719">
            <v>0</v>
          </cell>
          <cell r="P719">
            <v>12</v>
          </cell>
        </row>
        <row r="720">
          <cell r="J720">
            <v>7006</v>
          </cell>
          <cell r="L720">
            <v>0</v>
          </cell>
          <cell r="M720">
            <v>14</v>
          </cell>
          <cell r="N720">
            <v>5</v>
          </cell>
          <cell r="O720">
            <v>0</v>
          </cell>
          <cell r="P720">
            <v>19</v>
          </cell>
        </row>
        <row r="721">
          <cell r="J721">
            <v>7007</v>
          </cell>
          <cell r="L721">
            <v>0</v>
          </cell>
          <cell r="M721">
            <v>0</v>
          </cell>
          <cell r="N721">
            <v>9</v>
          </cell>
          <cell r="O721">
            <v>0</v>
          </cell>
          <cell r="P721">
            <v>9</v>
          </cell>
        </row>
        <row r="722">
          <cell r="J722">
            <v>7008</v>
          </cell>
          <cell r="L722">
            <v>0</v>
          </cell>
          <cell r="M722">
            <v>0</v>
          </cell>
          <cell r="N722">
            <v>8</v>
          </cell>
          <cell r="O722">
            <v>1</v>
          </cell>
          <cell r="P722">
            <v>9</v>
          </cell>
        </row>
        <row r="723">
          <cell r="J723">
            <v>7009</v>
          </cell>
          <cell r="L723">
            <v>0</v>
          </cell>
          <cell r="M723">
            <v>0</v>
          </cell>
          <cell r="N723">
            <v>16</v>
          </cell>
          <cell r="O723">
            <v>0</v>
          </cell>
          <cell r="P723">
            <v>16</v>
          </cell>
        </row>
        <row r="724">
          <cell r="J724">
            <v>7010</v>
          </cell>
          <cell r="L724">
            <v>0</v>
          </cell>
          <cell r="M724">
            <v>0</v>
          </cell>
          <cell r="N724">
            <v>6</v>
          </cell>
          <cell r="O724">
            <v>0</v>
          </cell>
          <cell r="P724">
            <v>6</v>
          </cell>
        </row>
        <row r="725">
          <cell r="J725">
            <v>7011</v>
          </cell>
          <cell r="L725">
            <v>0</v>
          </cell>
          <cell r="M725">
            <v>0</v>
          </cell>
          <cell r="N725">
            <v>1</v>
          </cell>
          <cell r="O725">
            <v>0</v>
          </cell>
          <cell r="P725">
            <v>1</v>
          </cell>
        </row>
        <row r="726">
          <cell r="J726">
            <v>7012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J727">
            <v>7013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J728">
            <v>7014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</row>
        <row r="729">
          <cell r="J729">
            <v>7015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J730">
            <v>7016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J731">
            <v>7017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J732">
            <v>7018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J733">
            <v>7019</v>
          </cell>
          <cell r="L733">
            <v>0</v>
          </cell>
          <cell r="M733">
            <v>14</v>
          </cell>
          <cell r="N733">
            <v>73</v>
          </cell>
          <cell r="O733">
            <v>1</v>
          </cell>
          <cell r="P733">
            <v>88</v>
          </cell>
        </row>
        <row r="734">
          <cell r="J734">
            <v>7020</v>
          </cell>
          <cell r="L734">
            <v>0</v>
          </cell>
          <cell r="M734">
            <v>42</v>
          </cell>
          <cell r="N734">
            <v>265</v>
          </cell>
          <cell r="O734">
            <v>5</v>
          </cell>
          <cell r="P734">
            <v>312</v>
          </cell>
        </row>
        <row r="735">
          <cell r="J735">
            <v>7021</v>
          </cell>
          <cell r="L735" t="e">
            <v>#DIV/0!</v>
          </cell>
          <cell r="M735">
            <v>3</v>
          </cell>
          <cell r="N735">
            <v>3.6301369863013697</v>
          </cell>
          <cell r="O735">
            <v>5</v>
          </cell>
          <cell r="P735">
            <v>3.5454545454545454</v>
          </cell>
        </row>
        <row r="736">
          <cell r="J736">
            <v>7022</v>
          </cell>
        </row>
        <row r="737">
          <cell r="J737">
            <v>7023</v>
          </cell>
        </row>
        <row r="738">
          <cell r="J738">
            <v>7024</v>
          </cell>
          <cell r="L738">
            <v>0</v>
          </cell>
          <cell r="M738">
            <v>0</v>
          </cell>
          <cell r="N738">
            <v>4128240</v>
          </cell>
          <cell r="O738">
            <v>0</v>
          </cell>
          <cell r="P738">
            <v>4128240</v>
          </cell>
        </row>
        <row r="739">
          <cell r="J739">
            <v>7025</v>
          </cell>
          <cell r="L739">
            <v>0</v>
          </cell>
          <cell r="M739">
            <v>0</v>
          </cell>
          <cell r="N739">
            <v>1376080</v>
          </cell>
          <cell r="O739">
            <v>0</v>
          </cell>
          <cell r="P739">
            <v>1376080</v>
          </cell>
        </row>
        <row r="740">
          <cell r="J740">
            <v>7026</v>
          </cell>
          <cell r="L740">
            <v>0</v>
          </cell>
          <cell r="M740">
            <v>0</v>
          </cell>
          <cell r="N740">
            <v>4128240</v>
          </cell>
          <cell r="O740">
            <v>0</v>
          </cell>
          <cell r="P740">
            <v>4128240</v>
          </cell>
        </row>
        <row r="741">
          <cell r="J741">
            <v>7027</v>
          </cell>
          <cell r="L741">
            <v>0</v>
          </cell>
          <cell r="M741">
            <v>4421480</v>
          </cell>
          <cell r="N741">
            <v>1720100</v>
          </cell>
          <cell r="O741">
            <v>0</v>
          </cell>
          <cell r="P741">
            <v>6141580</v>
          </cell>
        </row>
        <row r="742">
          <cell r="J742">
            <v>7028</v>
          </cell>
          <cell r="L742">
            <v>0</v>
          </cell>
          <cell r="M742">
            <v>0</v>
          </cell>
          <cell r="N742">
            <v>3096180</v>
          </cell>
          <cell r="O742">
            <v>0</v>
          </cell>
          <cell r="P742">
            <v>3096180</v>
          </cell>
        </row>
        <row r="743">
          <cell r="J743">
            <v>7029</v>
          </cell>
          <cell r="L743">
            <v>0</v>
          </cell>
          <cell r="M743">
            <v>0</v>
          </cell>
          <cell r="N743">
            <v>2752160</v>
          </cell>
          <cell r="O743">
            <v>683300</v>
          </cell>
          <cell r="P743">
            <v>3435460</v>
          </cell>
        </row>
        <row r="744">
          <cell r="J744">
            <v>7030</v>
          </cell>
          <cell r="L744">
            <v>0</v>
          </cell>
          <cell r="M744">
            <v>0</v>
          </cell>
          <cell r="N744">
            <v>5504320</v>
          </cell>
          <cell r="O744">
            <v>0</v>
          </cell>
          <cell r="P744">
            <v>5504320</v>
          </cell>
        </row>
        <row r="745">
          <cell r="J745">
            <v>7031</v>
          </cell>
          <cell r="L745">
            <v>0</v>
          </cell>
          <cell r="M745">
            <v>0</v>
          </cell>
          <cell r="N745">
            <v>2064120</v>
          </cell>
          <cell r="O745">
            <v>0</v>
          </cell>
          <cell r="P745">
            <v>2064120</v>
          </cell>
        </row>
        <row r="746">
          <cell r="J746">
            <v>7032</v>
          </cell>
          <cell r="L746">
            <v>0</v>
          </cell>
          <cell r="M746">
            <v>0</v>
          </cell>
          <cell r="N746">
            <v>344020</v>
          </cell>
          <cell r="O746">
            <v>0</v>
          </cell>
          <cell r="P746">
            <v>344020</v>
          </cell>
        </row>
        <row r="747">
          <cell r="J747">
            <v>7033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J748">
            <v>7034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J749">
            <v>7035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J750">
            <v>7036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J751">
            <v>7037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J752">
            <v>7038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J753">
            <v>7039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J754">
            <v>7040</v>
          </cell>
          <cell r="L754">
            <v>0</v>
          </cell>
          <cell r="M754">
            <v>4421480</v>
          </cell>
          <cell r="N754">
            <v>25113460</v>
          </cell>
          <cell r="O754">
            <v>683300</v>
          </cell>
          <cell r="P754">
            <v>30218240</v>
          </cell>
        </row>
        <row r="755">
          <cell r="J755">
            <v>7041</v>
          </cell>
        </row>
        <row r="756">
          <cell r="J756">
            <v>7042</v>
          </cell>
        </row>
        <row r="757">
          <cell r="J757">
            <v>7043</v>
          </cell>
          <cell r="L757">
            <v>0</v>
          </cell>
          <cell r="M757">
            <v>0</v>
          </cell>
          <cell r="N757">
            <v>-371541.6</v>
          </cell>
          <cell r="O757">
            <v>0</v>
          </cell>
          <cell r="P757">
            <v>-371541.6</v>
          </cell>
        </row>
        <row r="758">
          <cell r="J758">
            <v>7044</v>
          </cell>
          <cell r="L758">
            <v>0</v>
          </cell>
          <cell r="M758">
            <v>0</v>
          </cell>
          <cell r="N758">
            <v>-123847.20000000001</v>
          </cell>
          <cell r="O758">
            <v>0</v>
          </cell>
          <cell r="P758">
            <v>-123847.20000000001</v>
          </cell>
        </row>
        <row r="759">
          <cell r="J759">
            <v>7045</v>
          </cell>
          <cell r="L759">
            <v>0</v>
          </cell>
          <cell r="M759">
            <v>0</v>
          </cell>
          <cell r="N759">
            <v>-371541.60000000003</v>
          </cell>
          <cell r="O759">
            <v>0</v>
          </cell>
          <cell r="P759">
            <v>-371541.60000000003</v>
          </cell>
        </row>
        <row r="760">
          <cell r="J760">
            <v>7046</v>
          </cell>
          <cell r="L760">
            <v>0</v>
          </cell>
          <cell r="M760">
            <v>-469782.25</v>
          </cell>
          <cell r="N760">
            <v>-154809.00000000003</v>
          </cell>
          <cell r="O760">
            <v>0</v>
          </cell>
          <cell r="P760">
            <v>-624591.25</v>
          </cell>
        </row>
        <row r="761">
          <cell r="J761">
            <v>7047</v>
          </cell>
          <cell r="L761">
            <v>0</v>
          </cell>
          <cell r="M761">
            <v>0</v>
          </cell>
          <cell r="N761">
            <v>-278656.20000000007</v>
          </cell>
          <cell r="O761">
            <v>0</v>
          </cell>
          <cell r="P761">
            <v>-278656.20000000007</v>
          </cell>
        </row>
        <row r="762">
          <cell r="J762">
            <v>7048</v>
          </cell>
          <cell r="L762">
            <v>0</v>
          </cell>
          <cell r="M762">
            <v>0</v>
          </cell>
          <cell r="N762">
            <v>-247694.40000000008</v>
          </cell>
          <cell r="O762">
            <v>-61497.000000000015</v>
          </cell>
          <cell r="P762">
            <v>-309191.40000000008</v>
          </cell>
        </row>
        <row r="763">
          <cell r="J763">
            <v>7049</v>
          </cell>
          <cell r="L763">
            <v>0</v>
          </cell>
          <cell r="M763">
            <v>0</v>
          </cell>
          <cell r="N763">
            <v>-495388.80000000016</v>
          </cell>
          <cell r="O763">
            <v>0</v>
          </cell>
          <cell r="P763">
            <v>-495388.80000000016</v>
          </cell>
        </row>
        <row r="764">
          <cell r="J764">
            <v>7050</v>
          </cell>
          <cell r="L764">
            <v>0</v>
          </cell>
          <cell r="M764">
            <v>0</v>
          </cell>
          <cell r="N764">
            <v>-185770.80000000005</v>
          </cell>
          <cell r="O764">
            <v>0</v>
          </cell>
          <cell r="P764">
            <v>-185770.80000000005</v>
          </cell>
        </row>
        <row r="765">
          <cell r="J765">
            <v>7051</v>
          </cell>
          <cell r="L765">
            <v>0</v>
          </cell>
          <cell r="M765">
            <v>0</v>
          </cell>
          <cell r="N765">
            <v>-30961.80000000001</v>
          </cell>
          <cell r="O765">
            <v>0</v>
          </cell>
          <cell r="P765">
            <v>-30961.80000000001</v>
          </cell>
        </row>
        <row r="766">
          <cell r="J766">
            <v>7052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J767">
            <v>7053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J768">
            <v>7054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J769">
            <v>7055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J770">
            <v>7056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J771">
            <v>7057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J772">
            <v>7058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</row>
        <row r="773">
          <cell r="J773">
            <v>7059</v>
          </cell>
          <cell r="L773">
            <v>0</v>
          </cell>
          <cell r="M773">
            <v>-469782.25</v>
          </cell>
          <cell r="N773">
            <v>-2260211.4000000004</v>
          </cell>
          <cell r="O773">
            <v>-61497.000000000015</v>
          </cell>
          <cell r="P773">
            <v>-2791490.6500000004</v>
          </cell>
        </row>
        <row r="774">
          <cell r="J774">
            <v>7060</v>
          </cell>
        </row>
        <row r="775">
          <cell r="J775">
            <v>7061</v>
          </cell>
          <cell r="N775">
            <v>0</v>
          </cell>
        </row>
        <row r="776">
          <cell r="J776">
            <v>7062</v>
          </cell>
          <cell r="L776">
            <v>0</v>
          </cell>
          <cell r="M776">
            <v>0</v>
          </cell>
          <cell r="N776">
            <v>-371541.6</v>
          </cell>
          <cell r="O776">
            <v>0</v>
          </cell>
          <cell r="P776">
            <v>-371541.6</v>
          </cell>
        </row>
        <row r="777">
          <cell r="J777">
            <v>7063</v>
          </cell>
          <cell r="L777">
            <v>0</v>
          </cell>
          <cell r="M777">
            <v>0</v>
          </cell>
          <cell r="N777">
            <v>-247694.4</v>
          </cell>
          <cell r="O777">
            <v>0</v>
          </cell>
          <cell r="P777">
            <v>-247694.4</v>
          </cell>
        </row>
        <row r="778">
          <cell r="J778">
            <v>7064</v>
          </cell>
          <cell r="L778">
            <v>0</v>
          </cell>
          <cell r="M778">
            <v>0</v>
          </cell>
          <cell r="N778">
            <v>-1114624.8</v>
          </cell>
          <cell r="O778">
            <v>0</v>
          </cell>
          <cell r="P778">
            <v>-1114624.8</v>
          </cell>
        </row>
        <row r="779">
          <cell r="J779">
            <v>7065</v>
          </cell>
          <cell r="L779">
            <v>0</v>
          </cell>
          <cell r="M779">
            <v>-1879129</v>
          </cell>
          <cell r="N779">
            <v>-619236.00000000012</v>
          </cell>
          <cell r="O779">
            <v>0</v>
          </cell>
          <cell r="P779">
            <v>-2498365</v>
          </cell>
        </row>
        <row r="780">
          <cell r="J780">
            <v>7066</v>
          </cell>
          <cell r="L780">
            <v>0</v>
          </cell>
          <cell r="M780">
            <v>0</v>
          </cell>
          <cell r="N780">
            <v>-1393281.0000000002</v>
          </cell>
          <cell r="O780">
            <v>0</v>
          </cell>
          <cell r="P780">
            <v>-1393281.0000000002</v>
          </cell>
        </row>
        <row r="781">
          <cell r="J781">
            <v>7067</v>
          </cell>
          <cell r="L781">
            <v>0</v>
          </cell>
          <cell r="M781">
            <v>0</v>
          </cell>
          <cell r="N781">
            <v>-1486166.4000000001</v>
          </cell>
          <cell r="O781">
            <v>-368982</v>
          </cell>
          <cell r="P781">
            <v>-1855148.4000000001</v>
          </cell>
        </row>
        <row r="782">
          <cell r="J782">
            <v>7068</v>
          </cell>
          <cell r="L782">
            <v>0</v>
          </cell>
          <cell r="M782">
            <v>0</v>
          </cell>
          <cell r="N782">
            <v>-3467721.6000000006</v>
          </cell>
          <cell r="O782">
            <v>0</v>
          </cell>
          <cell r="P782">
            <v>-3467721.6000000006</v>
          </cell>
        </row>
        <row r="783">
          <cell r="J783">
            <v>7069</v>
          </cell>
          <cell r="L783">
            <v>0</v>
          </cell>
          <cell r="M783">
            <v>0</v>
          </cell>
          <cell r="N783">
            <v>-1486166.4000000004</v>
          </cell>
          <cell r="O783">
            <v>0</v>
          </cell>
          <cell r="P783">
            <v>-1486166.4000000004</v>
          </cell>
        </row>
        <row r="784">
          <cell r="J784">
            <v>7070</v>
          </cell>
          <cell r="L784">
            <v>0</v>
          </cell>
          <cell r="M784">
            <v>0</v>
          </cell>
          <cell r="N784">
            <v>-278656.20000000007</v>
          </cell>
          <cell r="O784">
            <v>0</v>
          </cell>
          <cell r="P784">
            <v>-278656.20000000007</v>
          </cell>
        </row>
        <row r="785">
          <cell r="J785">
            <v>7071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J786">
            <v>7072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</row>
        <row r="787">
          <cell r="J787">
            <v>7073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</row>
        <row r="788">
          <cell r="J788">
            <v>7074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J789">
            <v>7075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J790">
            <v>7076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J791">
            <v>7077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J792">
            <v>7078</v>
          </cell>
          <cell r="L792">
            <v>0</v>
          </cell>
          <cell r="M792">
            <v>-1879129</v>
          </cell>
          <cell r="N792">
            <v>-10465088.4</v>
          </cell>
          <cell r="O792">
            <v>-368982</v>
          </cell>
          <cell r="P792">
            <v>-12713199.4</v>
          </cell>
        </row>
        <row r="793">
          <cell r="J793">
            <v>7079</v>
          </cell>
        </row>
        <row r="794">
          <cell r="J794">
            <v>7080</v>
          </cell>
        </row>
        <row r="795">
          <cell r="J795">
            <v>7081</v>
          </cell>
          <cell r="L795">
            <v>0</v>
          </cell>
          <cell r="M795">
            <v>4421480</v>
          </cell>
          <cell r="N795">
            <v>25113460</v>
          </cell>
          <cell r="O795">
            <v>683300</v>
          </cell>
          <cell r="P795">
            <v>30218240</v>
          </cell>
        </row>
        <row r="796">
          <cell r="J796">
            <v>7082</v>
          </cell>
          <cell r="L796">
            <v>0</v>
          </cell>
          <cell r="M796">
            <v>0</v>
          </cell>
          <cell r="N796">
            <v>4128240</v>
          </cell>
          <cell r="O796">
            <v>0</v>
          </cell>
          <cell r="P796">
            <v>4128240</v>
          </cell>
        </row>
        <row r="797">
          <cell r="J797">
            <v>7083</v>
          </cell>
          <cell r="L797">
            <v>0</v>
          </cell>
          <cell r="M797">
            <v>0</v>
          </cell>
          <cell r="N797">
            <v>-4128240</v>
          </cell>
          <cell r="O797">
            <v>0</v>
          </cell>
          <cell r="P797">
            <v>-4128240</v>
          </cell>
        </row>
        <row r="798">
          <cell r="J798">
            <v>7084</v>
          </cell>
          <cell r="L798">
            <v>0</v>
          </cell>
          <cell r="M798">
            <v>4421480</v>
          </cell>
          <cell r="N798">
            <v>25113460</v>
          </cell>
          <cell r="O798">
            <v>683300</v>
          </cell>
          <cell r="P798">
            <v>30218240</v>
          </cell>
        </row>
        <row r="799">
          <cell r="J799">
            <v>7085</v>
          </cell>
        </row>
        <row r="800">
          <cell r="J800">
            <v>7086</v>
          </cell>
        </row>
        <row r="801">
          <cell r="J801">
            <v>7087</v>
          </cell>
          <cell r="L801">
            <v>0</v>
          </cell>
          <cell r="M801">
            <v>-1409346.75</v>
          </cell>
          <cell r="N801">
            <v>-11022400.800000001</v>
          </cell>
          <cell r="O801">
            <v>-307485.00000000006</v>
          </cell>
          <cell r="P801">
            <v>-12739232.550000001</v>
          </cell>
        </row>
        <row r="802">
          <cell r="J802">
            <v>7088</v>
          </cell>
          <cell r="L802">
            <v>0</v>
          </cell>
          <cell r="M802">
            <v>-469782.25</v>
          </cell>
          <cell r="N802">
            <v>-2260211.4000000004</v>
          </cell>
          <cell r="O802">
            <v>-61497.000000000015</v>
          </cell>
          <cell r="P802">
            <v>-2791490.6500000004</v>
          </cell>
        </row>
        <row r="803">
          <cell r="J803">
            <v>7089</v>
          </cell>
          <cell r="L803">
            <v>0</v>
          </cell>
          <cell r="M803">
            <v>0</v>
          </cell>
          <cell r="N803">
            <v>2817523.8000000007</v>
          </cell>
          <cell r="O803">
            <v>7.2759576141834259E-11</v>
          </cell>
          <cell r="P803">
            <v>2817523.8000000007</v>
          </cell>
        </row>
        <row r="804">
          <cell r="J804">
            <v>7090</v>
          </cell>
          <cell r="L804">
            <v>0</v>
          </cell>
          <cell r="M804">
            <v>-1879129</v>
          </cell>
          <cell r="N804">
            <v>-10465088.4</v>
          </cell>
          <cell r="O804">
            <v>-368982</v>
          </cell>
          <cell r="P804">
            <v>-12713199.4</v>
          </cell>
        </row>
        <row r="805">
          <cell r="J805">
            <v>7091</v>
          </cell>
        </row>
        <row r="806">
          <cell r="J806">
            <v>7092</v>
          </cell>
          <cell r="L806">
            <v>0</v>
          </cell>
          <cell r="M806">
            <v>2542351</v>
          </cell>
          <cell r="N806">
            <v>14648371.6</v>
          </cell>
          <cell r="O806">
            <v>314318</v>
          </cell>
          <cell r="P806">
            <v>17505040.600000001</v>
          </cell>
        </row>
        <row r="807">
          <cell r="J807">
            <v>7093</v>
          </cell>
        </row>
        <row r="808">
          <cell r="J808">
            <v>7094</v>
          </cell>
          <cell r="L808">
            <v>0</v>
          </cell>
          <cell r="M808">
            <v>0</v>
          </cell>
          <cell r="N808">
            <v>1310716.1999999993</v>
          </cell>
          <cell r="O808">
            <v>-7.2759576141834259E-11</v>
          </cell>
          <cell r="P808">
            <v>1310716.1999999993</v>
          </cell>
        </row>
        <row r="809">
          <cell r="J809">
            <v>7095</v>
          </cell>
          <cell r="L809">
            <v>0</v>
          </cell>
          <cell r="M809">
            <v>0</v>
          </cell>
          <cell r="N809">
            <v>-1310716.1999999993</v>
          </cell>
          <cell r="O809">
            <v>7.2759576141834259E-11</v>
          </cell>
          <cell r="P809">
            <v>-1310716.1999999993</v>
          </cell>
        </row>
        <row r="811">
          <cell r="J811">
            <v>8000</v>
          </cell>
          <cell r="L811" t="str">
            <v>Micro Onibus</v>
          </cell>
          <cell r="M811" t="str">
            <v>Leve</v>
          </cell>
          <cell r="N811" t="str">
            <v>Pesado</v>
          </cell>
          <cell r="O811" t="str">
            <v>Articulado</v>
          </cell>
          <cell r="P811" t="str">
            <v>Total</v>
          </cell>
        </row>
        <row r="812">
          <cell r="J812">
            <v>8001</v>
          </cell>
        </row>
        <row r="813">
          <cell r="J813">
            <v>8002</v>
          </cell>
        </row>
        <row r="814">
          <cell r="J814">
            <v>8003</v>
          </cell>
          <cell r="L814">
            <v>0</v>
          </cell>
          <cell r="M814">
            <v>0</v>
          </cell>
          <cell r="N814">
            <v>13</v>
          </cell>
          <cell r="O814">
            <v>0</v>
          </cell>
          <cell r="P814">
            <v>13</v>
          </cell>
        </row>
        <row r="815">
          <cell r="J815">
            <v>8004</v>
          </cell>
          <cell r="L815">
            <v>0</v>
          </cell>
          <cell r="M815">
            <v>0</v>
          </cell>
          <cell r="N815">
            <v>12</v>
          </cell>
          <cell r="O815">
            <v>0</v>
          </cell>
          <cell r="P815">
            <v>12</v>
          </cell>
        </row>
        <row r="816">
          <cell r="J816">
            <v>8005</v>
          </cell>
          <cell r="L816">
            <v>0</v>
          </cell>
          <cell r="M816">
            <v>0</v>
          </cell>
          <cell r="N816">
            <v>4</v>
          </cell>
          <cell r="O816">
            <v>0</v>
          </cell>
          <cell r="P816">
            <v>4</v>
          </cell>
        </row>
        <row r="817">
          <cell r="J817">
            <v>8006</v>
          </cell>
          <cell r="L817">
            <v>0</v>
          </cell>
          <cell r="M817">
            <v>0</v>
          </cell>
          <cell r="N817">
            <v>12</v>
          </cell>
          <cell r="O817">
            <v>0</v>
          </cell>
          <cell r="P817">
            <v>12</v>
          </cell>
        </row>
        <row r="818">
          <cell r="J818">
            <v>8007</v>
          </cell>
          <cell r="L818">
            <v>0</v>
          </cell>
          <cell r="M818">
            <v>14</v>
          </cell>
          <cell r="N818">
            <v>5</v>
          </cell>
          <cell r="O818">
            <v>0</v>
          </cell>
          <cell r="P818">
            <v>19</v>
          </cell>
        </row>
        <row r="819">
          <cell r="J819">
            <v>8008</v>
          </cell>
          <cell r="L819">
            <v>0</v>
          </cell>
          <cell r="M819">
            <v>0</v>
          </cell>
          <cell r="N819">
            <v>9</v>
          </cell>
          <cell r="O819">
            <v>0</v>
          </cell>
          <cell r="P819">
            <v>9</v>
          </cell>
        </row>
        <row r="820">
          <cell r="J820">
            <v>8009</v>
          </cell>
          <cell r="L820">
            <v>0</v>
          </cell>
          <cell r="M820">
            <v>0</v>
          </cell>
          <cell r="N820">
            <v>8</v>
          </cell>
          <cell r="O820">
            <v>1</v>
          </cell>
          <cell r="P820">
            <v>9</v>
          </cell>
        </row>
        <row r="821">
          <cell r="J821">
            <v>8010</v>
          </cell>
          <cell r="L821">
            <v>0</v>
          </cell>
          <cell r="M821">
            <v>0</v>
          </cell>
          <cell r="N821">
            <v>9</v>
          </cell>
          <cell r="O821">
            <v>0</v>
          </cell>
          <cell r="P821">
            <v>9</v>
          </cell>
        </row>
        <row r="822">
          <cell r="J822">
            <v>8011</v>
          </cell>
          <cell r="L822">
            <v>0</v>
          </cell>
          <cell r="M822">
            <v>0</v>
          </cell>
          <cell r="N822">
            <v>1</v>
          </cell>
          <cell r="O822">
            <v>0</v>
          </cell>
          <cell r="P822">
            <v>1</v>
          </cell>
        </row>
        <row r="823">
          <cell r="J823">
            <v>8012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J824">
            <v>8013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J825">
            <v>8014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J826">
            <v>8015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J827">
            <v>8016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J828">
            <v>8017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J829">
            <v>8018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J830">
            <v>8019</v>
          </cell>
          <cell r="L830">
            <v>0</v>
          </cell>
          <cell r="M830">
            <v>14</v>
          </cell>
          <cell r="N830">
            <v>73</v>
          </cell>
          <cell r="O830">
            <v>1</v>
          </cell>
          <cell r="P830">
            <v>88</v>
          </cell>
        </row>
        <row r="831">
          <cell r="J831">
            <v>8020</v>
          </cell>
          <cell r="L831">
            <v>0</v>
          </cell>
          <cell r="M831">
            <v>56</v>
          </cell>
          <cell r="N831">
            <v>240</v>
          </cell>
          <cell r="O831">
            <v>6</v>
          </cell>
          <cell r="P831">
            <v>302</v>
          </cell>
        </row>
        <row r="832">
          <cell r="J832">
            <v>8021</v>
          </cell>
          <cell r="L832" t="e">
            <v>#DIV/0!</v>
          </cell>
          <cell r="M832">
            <v>4</v>
          </cell>
          <cell r="N832">
            <v>3.2876712328767121</v>
          </cell>
          <cell r="O832">
            <v>6</v>
          </cell>
          <cell r="P832">
            <v>3.4318181818181817</v>
          </cell>
        </row>
        <row r="833">
          <cell r="J833">
            <v>8022</v>
          </cell>
        </row>
        <row r="834">
          <cell r="J834">
            <v>8023</v>
          </cell>
        </row>
        <row r="835">
          <cell r="J835">
            <v>8024</v>
          </cell>
          <cell r="L835">
            <v>0</v>
          </cell>
          <cell r="M835">
            <v>0</v>
          </cell>
          <cell r="N835">
            <v>4472260</v>
          </cell>
          <cell r="O835">
            <v>0</v>
          </cell>
          <cell r="P835">
            <v>4472260</v>
          </cell>
        </row>
        <row r="836">
          <cell r="J836">
            <v>8025</v>
          </cell>
          <cell r="L836">
            <v>0</v>
          </cell>
          <cell r="M836">
            <v>0</v>
          </cell>
          <cell r="N836">
            <v>4128240</v>
          </cell>
          <cell r="O836">
            <v>0</v>
          </cell>
          <cell r="P836">
            <v>4128240</v>
          </cell>
        </row>
        <row r="837">
          <cell r="J837">
            <v>8026</v>
          </cell>
          <cell r="L837">
            <v>0</v>
          </cell>
          <cell r="M837">
            <v>0</v>
          </cell>
          <cell r="N837">
            <v>1376080</v>
          </cell>
          <cell r="O837">
            <v>0</v>
          </cell>
          <cell r="P837">
            <v>1376080</v>
          </cell>
        </row>
        <row r="838">
          <cell r="J838">
            <v>8027</v>
          </cell>
          <cell r="L838">
            <v>0</v>
          </cell>
          <cell r="M838">
            <v>0</v>
          </cell>
          <cell r="N838">
            <v>4128240</v>
          </cell>
          <cell r="O838">
            <v>0</v>
          </cell>
          <cell r="P838">
            <v>4128240</v>
          </cell>
        </row>
        <row r="839">
          <cell r="J839">
            <v>8028</v>
          </cell>
          <cell r="L839">
            <v>0</v>
          </cell>
          <cell r="M839">
            <v>4421480</v>
          </cell>
          <cell r="N839">
            <v>1720100</v>
          </cell>
          <cell r="O839">
            <v>0</v>
          </cell>
          <cell r="P839">
            <v>6141580</v>
          </cell>
        </row>
        <row r="840">
          <cell r="J840">
            <v>8029</v>
          </cell>
          <cell r="L840">
            <v>0</v>
          </cell>
          <cell r="M840">
            <v>0</v>
          </cell>
          <cell r="N840">
            <v>3096180</v>
          </cell>
          <cell r="O840">
            <v>0</v>
          </cell>
          <cell r="P840">
            <v>3096180</v>
          </cell>
        </row>
        <row r="841">
          <cell r="J841">
            <v>8030</v>
          </cell>
          <cell r="L841">
            <v>0</v>
          </cell>
          <cell r="M841">
            <v>0</v>
          </cell>
          <cell r="N841">
            <v>2752160</v>
          </cell>
          <cell r="O841">
            <v>683300</v>
          </cell>
          <cell r="P841">
            <v>3435460</v>
          </cell>
        </row>
        <row r="842">
          <cell r="J842">
            <v>8031</v>
          </cell>
          <cell r="L842">
            <v>0</v>
          </cell>
          <cell r="M842">
            <v>0</v>
          </cell>
          <cell r="N842">
            <v>3096180</v>
          </cell>
          <cell r="O842">
            <v>0</v>
          </cell>
          <cell r="P842">
            <v>3096180</v>
          </cell>
        </row>
        <row r="843">
          <cell r="J843">
            <v>8032</v>
          </cell>
          <cell r="L843">
            <v>0</v>
          </cell>
          <cell r="M843">
            <v>0</v>
          </cell>
          <cell r="N843">
            <v>344020</v>
          </cell>
          <cell r="O843">
            <v>0</v>
          </cell>
          <cell r="P843">
            <v>344020</v>
          </cell>
        </row>
        <row r="844">
          <cell r="J844">
            <v>8033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J845">
            <v>8034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J846">
            <v>8035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J847">
            <v>8036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J848">
            <v>8037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</row>
        <row r="849">
          <cell r="J849">
            <v>8038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J850">
            <v>8039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J851">
            <v>8040</v>
          </cell>
          <cell r="L851">
            <v>0</v>
          </cell>
          <cell r="M851">
            <v>4421480</v>
          </cell>
          <cell r="N851">
            <v>25113460</v>
          </cell>
          <cell r="O851">
            <v>683300</v>
          </cell>
          <cell r="P851">
            <v>30218240</v>
          </cell>
        </row>
        <row r="852">
          <cell r="J852">
            <v>8041</v>
          </cell>
        </row>
        <row r="853">
          <cell r="J853">
            <v>8042</v>
          </cell>
        </row>
        <row r="854">
          <cell r="J854">
            <v>8043</v>
          </cell>
          <cell r="L854">
            <v>0</v>
          </cell>
          <cell r="M854">
            <v>0</v>
          </cell>
          <cell r="N854">
            <v>-402503.39999999997</v>
          </cell>
          <cell r="O854">
            <v>0</v>
          </cell>
          <cell r="P854">
            <v>-402503.39999999997</v>
          </cell>
        </row>
        <row r="855">
          <cell r="J855">
            <v>8044</v>
          </cell>
          <cell r="L855">
            <v>0</v>
          </cell>
          <cell r="M855">
            <v>0</v>
          </cell>
          <cell r="N855">
            <v>-371541.60000000003</v>
          </cell>
          <cell r="O855">
            <v>0</v>
          </cell>
          <cell r="P855">
            <v>-371541.60000000003</v>
          </cell>
        </row>
        <row r="856">
          <cell r="J856">
            <v>8045</v>
          </cell>
          <cell r="L856">
            <v>0</v>
          </cell>
          <cell r="M856">
            <v>0</v>
          </cell>
          <cell r="N856">
            <v>-123847.20000000001</v>
          </cell>
          <cell r="O856">
            <v>0</v>
          </cell>
          <cell r="P856">
            <v>-123847.20000000001</v>
          </cell>
        </row>
        <row r="857">
          <cell r="J857">
            <v>8046</v>
          </cell>
          <cell r="L857">
            <v>0</v>
          </cell>
          <cell r="M857">
            <v>0</v>
          </cell>
          <cell r="N857">
            <v>-371541.60000000003</v>
          </cell>
          <cell r="O857">
            <v>0</v>
          </cell>
          <cell r="P857">
            <v>-371541.60000000003</v>
          </cell>
        </row>
        <row r="858">
          <cell r="J858">
            <v>8047</v>
          </cell>
          <cell r="L858">
            <v>0</v>
          </cell>
          <cell r="M858">
            <v>-469782.25</v>
          </cell>
          <cell r="N858">
            <v>-154809.00000000003</v>
          </cell>
          <cell r="O858">
            <v>0</v>
          </cell>
          <cell r="P858">
            <v>-624591.25</v>
          </cell>
        </row>
        <row r="859">
          <cell r="J859">
            <v>8048</v>
          </cell>
          <cell r="L859">
            <v>0</v>
          </cell>
          <cell r="M859">
            <v>0</v>
          </cell>
          <cell r="N859">
            <v>-278656.20000000007</v>
          </cell>
          <cell r="O859">
            <v>0</v>
          </cell>
          <cell r="P859">
            <v>-278656.20000000007</v>
          </cell>
        </row>
        <row r="860">
          <cell r="J860">
            <v>8049</v>
          </cell>
          <cell r="L860">
            <v>0</v>
          </cell>
          <cell r="M860">
            <v>0</v>
          </cell>
          <cell r="N860">
            <v>-247694.40000000008</v>
          </cell>
          <cell r="O860">
            <v>-61497.000000000015</v>
          </cell>
          <cell r="P860">
            <v>-309191.40000000008</v>
          </cell>
        </row>
        <row r="861">
          <cell r="J861">
            <v>8050</v>
          </cell>
          <cell r="L861">
            <v>0</v>
          </cell>
          <cell r="M861">
            <v>0</v>
          </cell>
          <cell r="N861">
            <v>-278656.20000000007</v>
          </cell>
          <cell r="O861">
            <v>0</v>
          </cell>
          <cell r="P861">
            <v>-278656.20000000007</v>
          </cell>
        </row>
        <row r="862">
          <cell r="J862">
            <v>8051</v>
          </cell>
          <cell r="L862">
            <v>0</v>
          </cell>
          <cell r="M862">
            <v>0</v>
          </cell>
          <cell r="N862">
            <v>-30961.80000000001</v>
          </cell>
          <cell r="O862">
            <v>0</v>
          </cell>
          <cell r="P862">
            <v>-30961.80000000001</v>
          </cell>
        </row>
        <row r="863">
          <cell r="J863">
            <v>8052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J864">
            <v>8053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J865">
            <v>8054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J866">
            <v>8055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J867">
            <v>8056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J868">
            <v>8057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J869">
            <v>8058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J870">
            <v>8059</v>
          </cell>
          <cell r="L870">
            <v>0</v>
          </cell>
          <cell r="M870">
            <v>-469782.25</v>
          </cell>
          <cell r="N870">
            <v>-2260211.4</v>
          </cell>
          <cell r="O870">
            <v>-61497.000000000015</v>
          </cell>
          <cell r="P870">
            <v>-2791490.65</v>
          </cell>
        </row>
        <row r="871">
          <cell r="J871">
            <v>8060</v>
          </cell>
        </row>
        <row r="872">
          <cell r="J872">
            <v>8061</v>
          </cell>
          <cell r="N872">
            <v>0</v>
          </cell>
        </row>
        <row r="873">
          <cell r="J873">
            <v>8062</v>
          </cell>
          <cell r="L873">
            <v>0</v>
          </cell>
          <cell r="M873">
            <v>0</v>
          </cell>
          <cell r="N873">
            <v>-402503.39999999997</v>
          </cell>
          <cell r="O873">
            <v>0</v>
          </cell>
          <cell r="P873">
            <v>-402503.39999999997</v>
          </cell>
        </row>
        <row r="874">
          <cell r="J874">
            <v>8063</v>
          </cell>
          <cell r="L874">
            <v>0</v>
          </cell>
          <cell r="M874">
            <v>0</v>
          </cell>
          <cell r="N874">
            <v>-743083.2</v>
          </cell>
          <cell r="O874">
            <v>0</v>
          </cell>
          <cell r="P874">
            <v>-743083.2</v>
          </cell>
        </row>
        <row r="875">
          <cell r="J875">
            <v>8064</v>
          </cell>
          <cell r="L875">
            <v>0</v>
          </cell>
          <cell r="M875">
            <v>0</v>
          </cell>
          <cell r="N875">
            <v>-371541.60000000003</v>
          </cell>
          <cell r="O875">
            <v>0</v>
          </cell>
          <cell r="P875">
            <v>-371541.60000000003</v>
          </cell>
        </row>
        <row r="876">
          <cell r="J876">
            <v>8065</v>
          </cell>
          <cell r="L876">
            <v>0</v>
          </cell>
          <cell r="M876">
            <v>0</v>
          </cell>
          <cell r="N876">
            <v>-1486166.4000000001</v>
          </cell>
          <cell r="O876">
            <v>0</v>
          </cell>
          <cell r="P876">
            <v>-1486166.4000000001</v>
          </cell>
        </row>
        <row r="877">
          <cell r="J877">
            <v>8066</v>
          </cell>
          <cell r="L877">
            <v>0</v>
          </cell>
          <cell r="M877">
            <v>-2348911.25</v>
          </cell>
          <cell r="N877">
            <v>-774045.00000000012</v>
          </cell>
          <cell r="O877">
            <v>0</v>
          </cell>
          <cell r="P877">
            <v>-3122956.25</v>
          </cell>
        </row>
        <row r="878">
          <cell r="J878">
            <v>8067</v>
          </cell>
          <cell r="L878">
            <v>0</v>
          </cell>
          <cell r="M878">
            <v>0</v>
          </cell>
          <cell r="N878">
            <v>-1671937.2000000002</v>
          </cell>
          <cell r="O878">
            <v>0</v>
          </cell>
          <cell r="P878">
            <v>-1671937.2000000002</v>
          </cell>
        </row>
        <row r="879">
          <cell r="J879">
            <v>8068</v>
          </cell>
          <cell r="L879">
            <v>0</v>
          </cell>
          <cell r="M879">
            <v>0</v>
          </cell>
          <cell r="N879">
            <v>-1733860.8000000003</v>
          </cell>
          <cell r="O879">
            <v>-430479.00000000006</v>
          </cell>
          <cell r="P879">
            <v>-2164339.8000000003</v>
          </cell>
        </row>
        <row r="880">
          <cell r="J880">
            <v>8069</v>
          </cell>
          <cell r="L880">
            <v>0</v>
          </cell>
          <cell r="M880">
            <v>0</v>
          </cell>
          <cell r="N880">
            <v>-2229249.6000000006</v>
          </cell>
          <cell r="O880">
            <v>0</v>
          </cell>
          <cell r="P880">
            <v>-2229249.6000000006</v>
          </cell>
        </row>
        <row r="881">
          <cell r="J881">
            <v>8070</v>
          </cell>
          <cell r="L881">
            <v>0</v>
          </cell>
          <cell r="M881">
            <v>0</v>
          </cell>
          <cell r="N881">
            <v>-278656.20000000007</v>
          </cell>
          <cell r="O881">
            <v>0</v>
          </cell>
          <cell r="P881">
            <v>-278656.20000000007</v>
          </cell>
        </row>
        <row r="882">
          <cell r="J882">
            <v>8071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J883">
            <v>8072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J884">
            <v>8073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J885">
            <v>8074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J886">
            <v>8075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J887">
            <v>8076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J888">
            <v>8077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J889">
            <v>8078</v>
          </cell>
          <cell r="L889">
            <v>0</v>
          </cell>
          <cell r="M889">
            <v>-2348911.25</v>
          </cell>
          <cell r="N889">
            <v>-9691043.4000000022</v>
          </cell>
          <cell r="O889">
            <v>-430479.00000000006</v>
          </cell>
          <cell r="P889">
            <v>-12470433.649999999</v>
          </cell>
        </row>
        <row r="890">
          <cell r="J890">
            <v>8079</v>
          </cell>
        </row>
        <row r="891">
          <cell r="J891">
            <v>8080</v>
          </cell>
        </row>
        <row r="892">
          <cell r="J892">
            <v>8081</v>
          </cell>
          <cell r="L892">
            <v>0</v>
          </cell>
          <cell r="M892">
            <v>4421480</v>
          </cell>
          <cell r="N892">
            <v>25113460</v>
          </cell>
          <cell r="O892">
            <v>683300</v>
          </cell>
          <cell r="P892">
            <v>30218240</v>
          </cell>
        </row>
        <row r="893">
          <cell r="J893">
            <v>8082</v>
          </cell>
          <cell r="L893">
            <v>0</v>
          </cell>
          <cell r="M893">
            <v>0</v>
          </cell>
          <cell r="N893">
            <v>4472260</v>
          </cell>
          <cell r="O893">
            <v>0</v>
          </cell>
          <cell r="P893">
            <v>4472260</v>
          </cell>
        </row>
        <row r="894">
          <cell r="J894">
            <v>8083</v>
          </cell>
          <cell r="L894">
            <v>0</v>
          </cell>
          <cell r="M894">
            <v>0</v>
          </cell>
          <cell r="N894">
            <v>-4472260</v>
          </cell>
          <cell r="O894">
            <v>0</v>
          </cell>
          <cell r="P894">
            <v>-4472260</v>
          </cell>
        </row>
        <row r="895">
          <cell r="J895">
            <v>8084</v>
          </cell>
          <cell r="L895">
            <v>0</v>
          </cell>
          <cell r="M895">
            <v>4421480</v>
          </cell>
          <cell r="N895">
            <v>25113460</v>
          </cell>
          <cell r="O895">
            <v>683300</v>
          </cell>
          <cell r="P895">
            <v>30218240</v>
          </cell>
        </row>
        <row r="896">
          <cell r="J896">
            <v>8085</v>
          </cell>
        </row>
        <row r="897">
          <cell r="J897">
            <v>8086</v>
          </cell>
        </row>
        <row r="898">
          <cell r="J898">
            <v>8087</v>
          </cell>
          <cell r="L898">
            <v>0</v>
          </cell>
          <cell r="M898">
            <v>-1879129</v>
          </cell>
          <cell r="N898">
            <v>-10465088.4</v>
          </cell>
          <cell r="O898">
            <v>-368982</v>
          </cell>
          <cell r="P898">
            <v>-12713199.4</v>
          </cell>
        </row>
        <row r="899">
          <cell r="J899">
            <v>8088</v>
          </cell>
          <cell r="L899">
            <v>0</v>
          </cell>
          <cell r="M899">
            <v>-469782.25</v>
          </cell>
          <cell r="N899">
            <v>-2260211.4</v>
          </cell>
          <cell r="O899">
            <v>-61497.000000000015</v>
          </cell>
          <cell r="P899">
            <v>-2791490.65</v>
          </cell>
        </row>
        <row r="900">
          <cell r="J900">
            <v>8089</v>
          </cell>
          <cell r="L900">
            <v>0</v>
          </cell>
          <cell r="M900">
            <v>0</v>
          </cell>
          <cell r="N900">
            <v>3034256.399999998</v>
          </cell>
          <cell r="O900">
            <v>0</v>
          </cell>
          <cell r="P900">
            <v>3034256.399999998</v>
          </cell>
        </row>
        <row r="901">
          <cell r="J901">
            <v>8090</v>
          </cell>
          <cell r="L901">
            <v>0</v>
          </cell>
          <cell r="M901">
            <v>-2348911.25</v>
          </cell>
          <cell r="N901">
            <v>-9691043.4000000022</v>
          </cell>
          <cell r="O901">
            <v>-430479.00000000006</v>
          </cell>
          <cell r="P901">
            <v>-12470433.650000002</v>
          </cell>
        </row>
        <row r="902">
          <cell r="J902">
            <v>8091</v>
          </cell>
        </row>
        <row r="903">
          <cell r="J903">
            <v>8092</v>
          </cell>
          <cell r="L903">
            <v>0</v>
          </cell>
          <cell r="M903">
            <v>2072568.75</v>
          </cell>
          <cell r="N903">
            <v>15422416.599999998</v>
          </cell>
          <cell r="O903">
            <v>252820.99999999994</v>
          </cell>
          <cell r="P903">
            <v>17747806.349999998</v>
          </cell>
        </row>
        <row r="904">
          <cell r="J904">
            <v>8093</v>
          </cell>
        </row>
        <row r="905">
          <cell r="J905">
            <v>8094</v>
          </cell>
          <cell r="L905">
            <v>0</v>
          </cell>
          <cell r="M905">
            <v>0</v>
          </cell>
          <cell r="N905">
            <v>1438003.600000002</v>
          </cell>
          <cell r="O905">
            <v>0</v>
          </cell>
          <cell r="P905">
            <v>1438003.600000002</v>
          </cell>
        </row>
        <row r="906">
          <cell r="J906">
            <v>8095</v>
          </cell>
          <cell r="L906">
            <v>0</v>
          </cell>
          <cell r="M906">
            <v>0</v>
          </cell>
          <cell r="N906">
            <v>-1438003.600000002</v>
          </cell>
          <cell r="O906">
            <v>0</v>
          </cell>
          <cell r="P906">
            <v>-1438003.600000002</v>
          </cell>
        </row>
        <row r="908">
          <cell r="J908">
            <v>9000</v>
          </cell>
          <cell r="L908" t="str">
            <v>Micro Onibus</v>
          </cell>
          <cell r="M908" t="str">
            <v>Leve</v>
          </cell>
          <cell r="N908" t="str">
            <v>Pesado</v>
          </cell>
          <cell r="O908" t="str">
            <v>Articulado</v>
          </cell>
          <cell r="P908" t="str">
            <v>Total</v>
          </cell>
        </row>
        <row r="909">
          <cell r="J909">
            <v>9001</v>
          </cell>
        </row>
        <row r="910">
          <cell r="J910">
            <v>9002</v>
          </cell>
        </row>
        <row r="911">
          <cell r="J911">
            <v>9003</v>
          </cell>
          <cell r="L911">
            <v>0</v>
          </cell>
          <cell r="M911">
            <v>0</v>
          </cell>
          <cell r="N911">
            <v>9</v>
          </cell>
          <cell r="O911">
            <v>0</v>
          </cell>
          <cell r="P911">
            <v>9</v>
          </cell>
        </row>
        <row r="912">
          <cell r="J912">
            <v>9004</v>
          </cell>
          <cell r="L912">
            <v>0</v>
          </cell>
          <cell r="M912">
            <v>0</v>
          </cell>
          <cell r="N912">
            <v>13</v>
          </cell>
          <cell r="O912">
            <v>0</v>
          </cell>
          <cell r="P912">
            <v>13</v>
          </cell>
        </row>
        <row r="913">
          <cell r="J913">
            <v>9005</v>
          </cell>
          <cell r="L913">
            <v>0</v>
          </cell>
          <cell r="M913">
            <v>0</v>
          </cell>
          <cell r="N913">
            <v>12</v>
          </cell>
          <cell r="O913">
            <v>0</v>
          </cell>
          <cell r="P913">
            <v>12</v>
          </cell>
        </row>
        <row r="914">
          <cell r="J914">
            <v>9006</v>
          </cell>
          <cell r="L914">
            <v>0</v>
          </cell>
          <cell r="M914">
            <v>0</v>
          </cell>
          <cell r="N914">
            <v>4</v>
          </cell>
          <cell r="O914">
            <v>0</v>
          </cell>
          <cell r="P914">
            <v>4</v>
          </cell>
        </row>
        <row r="915">
          <cell r="J915">
            <v>9007</v>
          </cell>
          <cell r="L915">
            <v>0</v>
          </cell>
          <cell r="M915">
            <v>0</v>
          </cell>
          <cell r="N915">
            <v>12</v>
          </cell>
          <cell r="O915">
            <v>0</v>
          </cell>
          <cell r="P915">
            <v>12</v>
          </cell>
        </row>
        <row r="916">
          <cell r="J916">
            <v>9008</v>
          </cell>
          <cell r="L916">
            <v>0</v>
          </cell>
          <cell r="M916">
            <v>14</v>
          </cell>
          <cell r="N916">
            <v>5</v>
          </cell>
          <cell r="O916">
            <v>0</v>
          </cell>
          <cell r="P916">
            <v>19</v>
          </cell>
        </row>
        <row r="917">
          <cell r="J917">
            <v>9009</v>
          </cell>
          <cell r="L917">
            <v>0</v>
          </cell>
          <cell r="M917">
            <v>0</v>
          </cell>
          <cell r="N917">
            <v>9</v>
          </cell>
          <cell r="O917">
            <v>0</v>
          </cell>
          <cell r="P917">
            <v>9</v>
          </cell>
        </row>
        <row r="918">
          <cell r="J918">
            <v>9010</v>
          </cell>
          <cell r="L918">
            <v>0</v>
          </cell>
          <cell r="M918">
            <v>0</v>
          </cell>
          <cell r="N918">
            <v>8</v>
          </cell>
          <cell r="O918">
            <v>1</v>
          </cell>
          <cell r="P918">
            <v>9</v>
          </cell>
        </row>
        <row r="919">
          <cell r="J919">
            <v>9011</v>
          </cell>
          <cell r="L919">
            <v>0</v>
          </cell>
          <cell r="M919">
            <v>0</v>
          </cell>
          <cell r="N919">
            <v>1</v>
          </cell>
          <cell r="O919">
            <v>0</v>
          </cell>
          <cell r="P919">
            <v>1</v>
          </cell>
        </row>
        <row r="920">
          <cell r="J920">
            <v>9012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J921">
            <v>9013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J922">
            <v>9014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J923">
            <v>9015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J924">
            <v>9016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J925">
            <v>9017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J926">
            <v>9018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J927">
            <v>9019</v>
          </cell>
          <cell r="L927">
            <v>0</v>
          </cell>
          <cell r="M927">
            <v>14</v>
          </cell>
          <cell r="N927">
            <v>73</v>
          </cell>
          <cell r="O927">
            <v>1</v>
          </cell>
          <cell r="P927">
            <v>88</v>
          </cell>
        </row>
        <row r="928">
          <cell r="J928">
            <v>9020</v>
          </cell>
          <cell r="L928">
            <v>0</v>
          </cell>
          <cell r="M928">
            <v>70</v>
          </cell>
          <cell r="N928">
            <v>240</v>
          </cell>
          <cell r="O928">
            <v>7</v>
          </cell>
          <cell r="P928">
            <v>317</v>
          </cell>
        </row>
        <row r="929">
          <cell r="J929">
            <v>9021</v>
          </cell>
          <cell r="L929" t="e">
            <v>#DIV/0!</v>
          </cell>
          <cell r="M929">
            <v>5</v>
          </cell>
          <cell r="N929">
            <v>3.2876712328767121</v>
          </cell>
          <cell r="O929">
            <v>7</v>
          </cell>
          <cell r="P929">
            <v>3.6022727272727271</v>
          </cell>
        </row>
        <row r="930">
          <cell r="J930">
            <v>9022</v>
          </cell>
        </row>
        <row r="931">
          <cell r="J931">
            <v>9023</v>
          </cell>
        </row>
        <row r="932">
          <cell r="J932">
            <v>9024</v>
          </cell>
          <cell r="L932">
            <v>0</v>
          </cell>
          <cell r="M932">
            <v>0</v>
          </cell>
          <cell r="N932">
            <v>3096180</v>
          </cell>
          <cell r="O932">
            <v>0</v>
          </cell>
          <cell r="P932">
            <v>3096180</v>
          </cell>
        </row>
        <row r="933">
          <cell r="J933">
            <v>9025</v>
          </cell>
          <cell r="L933">
            <v>0</v>
          </cell>
          <cell r="M933">
            <v>0</v>
          </cell>
          <cell r="N933">
            <v>4472260</v>
          </cell>
          <cell r="O933">
            <v>0</v>
          </cell>
          <cell r="P933">
            <v>4472260</v>
          </cell>
        </row>
        <row r="934">
          <cell r="J934">
            <v>9026</v>
          </cell>
          <cell r="L934">
            <v>0</v>
          </cell>
          <cell r="M934">
            <v>0</v>
          </cell>
          <cell r="N934">
            <v>4128240</v>
          </cell>
          <cell r="O934">
            <v>0</v>
          </cell>
          <cell r="P934">
            <v>4128240</v>
          </cell>
        </row>
        <row r="935">
          <cell r="J935">
            <v>9027</v>
          </cell>
          <cell r="L935">
            <v>0</v>
          </cell>
          <cell r="M935">
            <v>0</v>
          </cell>
          <cell r="N935">
            <v>1376080</v>
          </cell>
          <cell r="O935">
            <v>0</v>
          </cell>
          <cell r="P935">
            <v>1376080</v>
          </cell>
        </row>
        <row r="936">
          <cell r="J936">
            <v>9028</v>
          </cell>
          <cell r="L936">
            <v>0</v>
          </cell>
          <cell r="M936">
            <v>0</v>
          </cell>
          <cell r="N936">
            <v>4128240</v>
          </cell>
          <cell r="O936">
            <v>0</v>
          </cell>
          <cell r="P936">
            <v>4128240</v>
          </cell>
        </row>
        <row r="937">
          <cell r="J937">
            <v>9029</v>
          </cell>
          <cell r="L937">
            <v>0</v>
          </cell>
          <cell r="M937">
            <v>4421480</v>
          </cell>
          <cell r="N937">
            <v>1720100</v>
          </cell>
          <cell r="O937">
            <v>0</v>
          </cell>
          <cell r="P937">
            <v>6141580</v>
          </cell>
        </row>
        <row r="938">
          <cell r="J938">
            <v>9030</v>
          </cell>
          <cell r="L938">
            <v>0</v>
          </cell>
          <cell r="M938">
            <v>0</v>
          </cell>
          <cell r="N938">
            <v>3096180</v>
          </cell>
          <cell r="O938">
            <v>0</v>
          </cell>
          <cell r="P938">
            <v>3096180</v>
          </cell>
        </row>
        <row r="939">
          <cell r="J939">
            <v>9031</v>
          </cell>
          <cell r="L939">
            <v>0</v>
          </cell>
          <cell r="M939">
            <v>0</v>
          </cell>
          <cell r="N939">
            <v>2752160</v>
          </cell>
          <cell r="O939">
            <v>683300</v>
          </cell>
          <cell r="P939">
            <v>3435460</v>
          </cell>
        </row>
        <row r="940">
          <cell r="J940">
            <v>9032</v>
          </cell>
          <cell r="L940">
            <v>0</v>
          </cell>
          <cell r="M940">
            <v>0</v>
          </cell>
          <cell r="N940">
            <v>344020</v>
          </cell>
          <cell r="O940">
            <v>0</v>
          </cell>
          <cell r="P940">
            <v>344020</v>
          </cell>
        </row>
        <row r="941">
          <cell r="J941">
            <v>9033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J942">
            <v>9034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J943">
            <v>9035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J944">
            <v>9036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J945">
            <v>9037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J946">
            <v>9038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J947">
            <v>9039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J948">
            <v>9040</v>
          </cell>
          <cell r="L948">
            <v>0</v>
          </cell>
          <cell r="M948">
            <v>4421480</v>
          </cell>
          <cell r="N948">
            <v>25113460</v>
          </cell>
          <cell r="O948">
            <v>683300</v>
          </cell>
          <cell r="P948">
            <v>30218240</v>
          </cell>
        </row>
        <row r="949">
          <cell r="J949">
            <v>9041</v>
          </cell>
        </row>
        <row r="950">
          <cell r="J950">
            <v>9042</v>
          </cell>
        </row>
        <row r="951">
          <cell r="J951">
            <v>9043</v>
          </cell>
          <cell r="L951">
            <v>0</v>
          </cell>
          <cell r="M951">
            <v>0</v>
          </cell>
          <cell r="N951">
            <v>-278656.2</v>
          </cell>
          <cell r="O951">
            <v>0</v>
          </cell>
          <cell r="P951">
            <v>-278656.2</v>
          </cell>
        </row>
        <row r="952">
          <cell r="J952">
            <v>9044</v>
          </cell>
          <cell r="L952">
            <v>0</v>
          </cell>
          <cell r="M952">
            <v>0</v>
          </cell>
          <cell r="N952">
            <v>-402503.4</v>
          </cell>
          <cell r="O952">
            <v>0</v>
          </cell>
          <cell r="P952">
            <v>-402503.4</v>
          </cell>
        </row>
        <row r="953">
          <cell r="J953">
            <v>9045</v>
          </cell>
          <cell r="L953">
            <v>0</v>
          </cell>
          <cell r="M953">
            <v>0</v>
          </cell>
          <cell r="N953">
            <v>-371541.60000000003</v>
          </cell>
          <cell r="O953">
            <v>0</v>
          </cell>
          <cell r="P953">
            <v>-371541.60000000003</v>
          </cell>
        </row>
        <row r="954">
          <cell r="J954">
            <v>9046</v>
          </cell>
          <cell r="L954">
            <v>0</v>
          </cell>
          <cell r="M954">
            <v>0</v>
          </cell>
          <cell r="N954">
            <v>-123847.20000000001</v>
          </cell>
          <cell r="O954">
            <v>0</v>
          </cell>
          <cell r="P954">
            <v>-123847.20000000001</v>
          </cell>
        </row>
        <row r="955">
          <cell r="J955">
            <v>9047</v>
          </cell>
          <cell r="L955">
            <v>0</v>
          </cell>
          <cell r="M955">
            <v>0</v>
          </cell>
          <cell r="N955">
            <v>-371541.60000000009</v>
          </cell>
          <cell r="O955">
            <v>0</v>
          </cell>
          <cell r="P955">
            <v>-371541.60000000009</v>
          </cell>
        </row>
        <row r="956">
          <cell r="J956">
            <v>9048</v>
          </cell>
          <cell r="L956">
            <v>0</v>
          </cell>
          <cell r="M956">
            <v>-469782.25</v>
          </cell>
          <cell r="N956">
            <v>-154809.00000000003</v>
          </cell>
          <cell r="O956">
            <v>0</v>
          </cell>
          <cell r="P956">
            <v>-624591.25</v>
          </cell>
        </row>
        <row r="957">
          <cell r="J957">
            <v>9049</v>
          </cell>
          <cell r="L957">
            <v>0</v>
          </cell>
          <cell r="M957">
            <v>0</v>
          </cell>
          <cell r="N957">
            <v>-278656.20000000007</v>
          </cell>
          <cell r="O957">
            <v>0</v>
          </cell>
          <cell r="P957">
            <v>-278656.20000000007</v>
          </cell>
        </row>
        <row r="958">
          <cell r="J958">
            <v>9050</v>
          </cell>
          <cell r="L958">
            <v>0</v>
          </cell>
          <cell r="M958">
            <v>0</v>
          </cell>
          <cell r="N958">
            <v>-247694.40000000008</v>
          </cell>
          <cell r="O958">
            <v>-61497.000000000015</v>
          </cell>
          <cell r="P958">
            <v>-309191.40000000008</v>
          </cell>
        </row>
        <row r="959">
          <cell r="J959">
            <v>9051</v>
          </cell>
          <cell r="L959">
            <v>0</v>
          </cell>
          <cell r="M959">
            <v>0</v>
          </cell>
          <cell r="N959">
            <v>-30961.80000000001</v>
          </cell>
          <cell r="O959">
            <v>0</v>
          </cell>
          <cell r="P959">
            <v>-30961.80000000001</v>
          </cell>
        </row>
        <row r="960">
          <cell r="J960">
            <v>9052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J961">
            <v>9053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J962">
            <v>9054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J963">
            <v>9055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J964">
            <v>9056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J965">
            <v>9057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</row>
        <row r="966">
          <cell r="J966">
            <v>9058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J967">
            <v>9059</v>
          </cell>
          <cell r="L967">
            <v>0</v>
          </cell>
          <cell r="M967">
            <v>-469782.25</v>
          </cell>
          <cell r="N967">
            <v>-2260211.4</v>
          </cell>
          <cell r="O967">
            <v>-61497.000000000015</v>
          </cell>
          <cell r="P967">
            <v>-2791490.65</v>
          </cell>
        </row>
        <row r="968">
          <cell r="J968">
            <v>9060</v>
          </cell>
        </row>
        <row r="969">
          <cell r="J969">
            <v>9061</v>
          </cell>
          <cell r="N969">
            <v>0</v>
          </cell>
        </row>
        <row r="970">
          <cell r="J970">
            <v>9062</v>
          </cell>
          <cell r="L970">
            <v>0</v>
          </cell>
          <cell r="M970">
            <v>0</v>
          </cell>
          <cell r="N970">
            <v>-278656.2</v>
          </cell>
          <cell r="O970">
            <v>0</v>
          </cell>
          <cell r="P970">
            <v>-278656.2</v>
          </cell>
        </row>
        <row r="971">
          <cell r="J971">
            <v>9063</v>
          </cell>
          <cell r="L971">
            <v>0</v>
          </cell>
          <cell r="M971">
            <v>0</v>
          </cell>
          <cell r="N971">
            <v>-805006.79999999993</v>
          </cell>
          <cell r="O971">
            <v>0</v>
          </cell>
          <cell r="P971">
            <v>-805006.79999999993</v>
          </cell>
        </row>
        <row r="972">
          <cell r="J972">
            <v>9064</v>
          </cell>
          <cell r="L972">
            <v>0</v>
          </cell>
          <cell r="M972">
            <v>0</v>
          </cell>
          <cell r="N972">
            <v>-1114624.8</v>
          </cell>
          <cell r="O972">
            <v>0</v>
          </cell>
          <cell r="P972">
            <v>-1114624.8</v>
          </cell>
        </row>
        <row r="973">
          <cell r="J973">
            <v>9065</v>
          </cell>
          <cell r="L973">
            <v>0</v>
          </cell>
          <cell r="M973">
            <v>0</v>
          </cell>
          <cell r="N973">
            <v>-495388.80000000005</v>
          </cell>
          <cell r="O973">
            <v>0</v>
          </cell>
          <cell r="P973">
            <v>-495388.80000000005</v>
          </cell>
        </row>
        <row r="974">
          <cell r="J974">
            <v>9066</v>
          </cell>
          <cell r="L974">
            <v>0</v>
          </cell>
          <cell r="M974">
            <v>0</v>
          </cell>
          <cell r="N974">
            <v>-1857708.0000000002</v>
          </cell>
          <cell r="O974">
            <v>0</v>
          </cell>
          <cell r="P974">
            <v>-1857708.0000000002</v>
          </cell>
        </row>
        <row r="975">
          <cell r="J975">
            <v>9067</v>
          </cell>
          <cell r="L975">
            <v>0</v>
          </cell>
          <cell r="M975">
            <v>-2818693.5</v>
          </cell>
          <cell r="N975">
            <v>-928854.00000000012</v>
          </cell>
          <cell r="O975">
            <v>0</v>
          </cell>
          <cell r="P975">
            <v>-3747547.5</v>
          </cell>
        </row>
        <row r="976">
          <cell r="J976">
            <v>9068</v>
          </cell>
          <cell r="L976">
            <v>0</v>
          </cell>
          <cell r="M976">
            <v>0</v>
          </cell>
          <cell r="N976">
            <v>-1950593.4000000004</v>
          </cell>
          <cell r="O976">
            <v>0</v>
          </cell>
          <cell r="P976">
            <v>-1950593.4000000004</v>
          </cell>
        </row>
        <row r="977">
          <cell r="J977">
            <v>9069</v>
          </cell>
          <cell r="L977">
            <v>0</v>
          </cell>
          <cell r="M977">
            <v>0</v>
          </cell>
          <cell r="N977">
            <v>-1981555.2000000007</v>
          </cell>
          <cell r="O977">
            <v>-491976.00000000012</v>
          </cell>
          <cell r="P977">
            <v>-2473531.2000000007</v>
          </cell>
        </row>
        <row r="978">
          <cell r="J978">
            <v>9070</v>
          </cell>
          <cell r="L978">
            <v>0</v>
          </cell>
          <cell r="M978">
            <v>0</v>
          </cell>
          <cell r="N978">
            <v>-278656.20000000007</v>
          </cell>
          <cell r="O978">
            <v>0</v>
          </cell>
          <cell r="P978">
            <v>-278656.20000000007</v>
          </cell>
        </row>
        <row r="979">
          <cell r="J979">
            <v>9071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J980">
            <v>9072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</row>
        <row r="981">
          <cell r="J981">
            <v>9073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J982">
            <v>9074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</row>
        <row r="983">
          <cell r="J983">
            <v>9075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J984">
            <v>9076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J985">
            <v>9077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J986">
            <v>9078</v>
          </cell>
          <cell r="L986">
            <v>0</v>
          </cell>
          <cell r="M986">
            <v>-2818693.5</v>
          </cell>
          <cell r="N986">
            <v>-9691043.4000000004</v>
          </cell>
          <cell r="O986">
            <v>-491976.00000000012</v>
          </cell>
          <cell r="P986">
            <v>-13001712.9</v>
          </cell>
        </row>
        <row r="987">
          <cell r="J987">
            <v>9079</v>
          </cell>
        </row>
        <row r="988">
          <cell r="J988">
            <v>9080</v>
          </cell>
        </row>
        <row r="989">
          <cell r="J989">
            <v>9081</v>
          </cell>
          <cell r="L989">
            <v>0</v>
          </cell>
          <cell r="M989">
            <v>4421480</v>
          </cell>
          <cell r="N989">
            <v>25113460</v>
          </cell>
          <cell r="O989">
            <v>683300</v>
          </cell>
          <cell r="P989">
            <v>30218240</v>
          </cell>
        </row>
        <row r="990">
          <cell r="J990">
            <v>9082</v>
          </cell>
          <cell r="L990">
            <v>0</v>
          </cell>
          <cell r="M990">
            <v>0</v>
          </cell>
          <cell r="N990">
            <v>3096180</v>
          </cell>
          <cell r="O990">
            <v>0</v>
          </cell>
          <cell r="P990">
            <v>3096180</v>
          </cell>
        </row>
        <row r="991">
          <cell r="J991">
            <v>9083</v>
          </cell>
          <cell r="L991">
            <v>0</v>
          </cell>
          <cell r="M991">
            <v>0</v>
          </cell>
          <cell r="N991">
            <v>-3096180</v>
          </cell>
          <cell r="O991">
            <v>0</v>
          </cell>
          <cell r="P991">
            <v>-3096180</v>
          </cell>
        </row>
        <row r="992">
          <cell r="J992">
            <v>9084</v>
          </cell>
          <cell r="L992">
            <v>0</v>
          </cell>
          <cell r="M992">
            <v>4421480</v>
          </cell>
          <cell r="N992">
            <v>25113460</v>
          </cell>
          <cell r="O992">
            <v>683300</v>
          </cell>
          <cell r="P992">
            <v>30218240</v>
          </cell>
        </row>
        <row r="993">
          <cell r="J993">
            <v>9085</v>
          </cell>
        </row>
        <row r="994">
          <cell r="J994">
            <v>9086</v>
          </cell>
        </row>
        <row r="995">
          <cell r="J995">
            <v>9087</v>
          </cell>
          <cell r="L995">
            <v>0</v>
          </cell>
          <cell r="M995">
            <v>-2348911.25</v>
          </cell>
          <cell r="N995">
            <v>-9691043.4000000022</v>
          </cell>
          <cell r="O995">
            <v>-430479.00000000006</v>
          </cell>
          <cell r="P995">
            <v>-12470433.650000002</v>
          </cell>
        </row>
        <row r="996">
          <cell r="J996">
            <v>9088</v>
          </cell>
          <cell r="L996">
            <v>0</v>
          </cell>
          <cell r="M996">
            <v>-469782.25</v>
          </cell>
          <cell r="N996">
            <v>-2260211.4</v>
          </cell>
          <cell r="O996">
            <v>-61497.000000000015</v>
          </cell>
          <cell r="P996">
            <v>-2791490.65</v>
          </cell>
        </row>
        <row r="997">
          <cell r="J997">
            <v>9089</v>
          </cell>
          <cell r="L997">
            <v>0</v>
          </cell>
          <cell r="M997">
            <v>0</v>
          </cell>
          <cell r="N997">
            <v>2260211.4000000018</v>
          </cell>
          <cell r="O997">
            <v>0</v>
          </cell>
          <cell r="P997">
            <v>2260211.4000000018</v>
          </cell>
        </row>
        <row r="998">
          <cell r="J998">
            <v>9090</v>
          </cell>
          <cell r="L998">
            <v>0</v>
          </cell>
          <cell r="M998">
            <v>-2818693.5</v>
          </cell>
          <cell r="N998">
            <v>-9691043.4000000004</v>
          </cell>
          <cell r="O998">
            <v>-491976.00000000012</v>
          </cell>
          <cell r="P998">
            <v>-13001712.9</v>
          </cell>
        </row>
        <row r="999">
          <cell r="J999">
            <v>9091</v>
          </cell>
        </row>
        <row r="1000">
          <cell r="J1000">
            <v>9092</v>
          </cell>
          <cell r="L1000">
            <v>0</v>
          </cell>
          <cell r="M1000">
            <v>1602786.5</v>
          </cell>
          <cell r="N1000">
            <v>15422416.6</v>
          </cell>
          <cell r="O1000">
            <v>191323.99999999988</v>
          </cell>
          <cell r="P1000">
            <v>17216527.100000001</v>
          </cell>
        </row>
        <row r="1001">
          <cell r="J1001">
            <v>9093</v>
          </cell>
        </row>
        <row r="1002">
          <cell r="J1002">
            <v>9094</v>
          </cell>
          <cell r="L1002">
            <v>0</v>
          </cell>
          <cell r="M1002">
            <v>0</v>
          </cell>
          <cell r="N1002">
            <v>835968.59999999823</v>
          </cell>
          <cell r="O1002">
            <v>0</v>
          </cell>
          <cell r="P1002">
            <v>835968.59999999823</v>
          </cell>
        </row>
        <row r="1003">
          <cell r="J1003">
            <v>9095</v>
          </cell>
          <cell r="L1003">
            <v>0</v>
          </cell>
          <cell r="M1003">
            <v>0</v>
          </cell>
          <cell r="N1003">
            <v>-835968.59999999823</v>
          </cell>
          <cell r="O1003">
            <v>0</v>
          </cell>
          <cell r="P1003">
            <v>-835968.59999999823</v>
          </cell>
        </row>
        <row r="1005">
          <cell r="J1005">
            <v>10000</v>
          </cell>
          <cell r="L1005" t="str">
            <v>Micro Onibus</v>
          </cell>
          <cell r="M1005" t="str">
            <v>Leve</v>
          </cell>
          <cell r="N1005" t="str">
            <v>Pesado</v>
          </cell>
          <cell r="O1005" t="str">
            <v>Articulado</v>
          </cell>
          <cell r="P1005" t="str">
            <v>Total</v>
          </cell>
        </row>
        <row r="1006">
          <cell r="J1006">
            <v>10001</v>
          </cell>
        </row>
        <row r="1007">
          <cell r="J1007">
            <v>10002</v>
          </cell>
        </row>
        <row r="1008">
          <cell r="J1008">
            <v>10003</v>
          </cell>
          <cell r="L1008">
            <v>0</v>
          </cell>
          <cell r="M1008">
            <v>0</v>
          </cell>
          <cell r="N1008">
            <v>9</v>
          </cell>
          <cell r="O1008">
            <v>0</v>
          </cell>
          <cell r="P1008">
            <v>9</v>
          </cell>
        </row>
        <row r="1009">
          <cell r="J1009">
            <v>10004</v>
          </cell>
          <cell r="L1009">
            <v>0</v>
          </cell>
          <cell r="M1009">
            <v>0</v>
          </cell>
          <cell r="N1009">
            <v>9</v>
          </cell>
          <cell r="O1009">
            <v>0</v>
          </cell>
          <cell r="P1009">
            <v>9</v>
          </cell>
        </row>
        <row r="1010">
          <cell r="J1010">
            <v>10005</v>
          </cell>
          <cell r="L1010">
            <v>0</v>
          </cell>
          <cell r="M1010">
            <v>0</v>
          </cell>
          <cell r="N1010">
            <v>13</v>
          </cell>
          <cell r="O1010">
            <v>0</v>
          </cell>
          <cell r="P1010">
            <v>13</v>
          </cell>
        </row>
        <row r="1011">
          <cell r="J1011">
            <v>10006</v>
          </cell>
          <cell r="L1011">
            <v>0</v>
          </cell>
          <cell r="M1011">
            <v>0</v>
          </cell>
          <cell r="N1011">
            <v>12</v>
          </cell>
          <cell r="O1011">
            <v>0</v>
          </cell>
          <cell r="P1011">
            <v>12</v>
          </cell>
        </row>
        <row r="1012">
          <cell r="J1012">
            <v>10007</v>
          </cell>
          <cell r="L1012">
            <v>0</v>
          </cell>
          <cell r="M1012">
            <v>0</v>
          </cell>
          <cell r="N1012">
            <v>4</v>
          </cell>
          <cell r="O1012">
            <v>0</v>
          </cell>
          <cell r="P1012">
            <v>4</v>
          </cell>
        </row>
        <row r="1013">
          <cell r="J1013">
            <v>10008</v>
          </cell>
          <cell r="L1013">
            <v>0</v>
          </cell>
          <cell r="M1013">
            <v>0</v>
          </cell>
          <cell r="N1013">
            <v>12</v>
          </cell>
          <cell r="O1013">
            <v>0</v>
          </cell>
          <cell r="P1013">
            <v>12</v>
          </cell>
        </row>
        <row r="1014">
          <cell r="J1014">
            <v>10009</v>
          </cell>
          <cell r="L1014">
            <v>0</v>
          </cell>
          <cell r="M1014">
            <v>14</v>
          </cell>
          <cell r="N1014">
            <v>5</v>
          </cell>
          <cell r="O1014">
            <v>0</v>
          </cell>
          <cell r="P1014">
            <v>19</v>
          </cell>
        </row>
        <row r="1015">
          <cell r="J1015">
            <v>10010</v>
          </cell>
          <cell r="L1015">
            <v>0</v>
          </cell>
          <cell r="M1015">
            <v>0</v>
          </cell>
          <cell r="N1015">
            <v>8</v>
          </cell>
          <cell r="O1015">
            <v>0</v>
          </cell>
          <cell r="P1015">
            <v>8</v>
          </cell>
        </row>
        <row r="1016">
          <cell r="J1016">
            <v>10011</v>
          </cell>
          <cell r="L1016">
            <v>0</v>
          </cell>
          <cell r="M1016">
            <v>0</v>
          </cell>
          <cell r="N1016">
            <v>1</v>
          </cell>
          <cell r="O1016">
            <v>1</v>
          </cell>
          <cell r="P1016">
            <v>2</v>
          </cell>
        </row>
        <row r="1017">
          <cell r="J1017">
            <v>10012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</row>
        <row r="1018">
          <cell r="J1018">
            <v>10013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J1019">
            <v>10014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0">
          <cell r="J1020">
            <v>10015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</row>
        <row r="1021">
          <cell r="J1021">
            <v>10016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</row>
        <row r="1022">
          <cell r="J1022">
            <v>10017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</row>
        <row r="1023">
          <cell r="J1023">
            <v>10018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J1024">
            <v>10019</v>
          </cell>
          <cell r="L1024">
            <v>0</v>
          </cell>
          <cell r="M1024">
            <v>14</v>
          </cell>
          <cell r="N1024">
            <v>73</v>
          </cell>
          <cell r="O1024">
            <v>1</v>
          </cell>
          <cell r="P1024">
            <v>88</v>
          </cell>
        </row>
        <row r="1025">
          <cell r="J1025">
            <v>10020</v>
          </cell>
          <cell r="L1025">
            <v>0</v>
          </cell>
          <cell r="M1025">
            <v>84</v>
          </cell>
          <cell r="N1025">
            <v>241</v>
          </cell>
          <cell r="O1025">
            <v>8</v>
          </cell>
          <cell r="P1025">
            <v>333</v>
          </cell>
        </row>
        <row r="1026">
          <cell r="J1026">
            <v>10021</v>
          </cell>
          <cell r="L1026" t="e">
            <v>#DIV/0!</v>
          </cell>
          <cell r="M1026">
            <v>6</v>
          </cell>
          <cell r="N1026">
            <v>3.3013698630136985</v>
          </cell>
          <cell r="O1026">
            <v>8</v>
          </cell>
          <cell r="P1026">
            <v>3.7840909090909092</v>
          </cell>
        </row>
        <row r="1027">
          <cell r="J1027">
            <v>10022</v>
          </cell>
        </row>
        <row r="1028">
          <cell r="J1028">
            <v>10023</v>
          </cell>
        </row>
        <row r="1029">
          <cell r="J1029">
            <v>10024</v>
          </cell>
          <cell r="L1029">
            <v>0</v>
          </cell>
          <cell r="M1029">
            <v>0</v>
          </cell>
          <cell r="N1029">
            <v>3096180</v>
          </cell>
          <cell r="O1029">
            <v>0</v>
          </cell>
          <cell r="P1029">
            <v>3096180</v>
          </cell>
        </row>
        <row r="1030">
          <cell r="J1030">
            <v>10025</v>
          </cell>
          <cell r="L1030">
            <v>0</v>
          </cell>
          <cell r="M1030">
            <v>0</v>
          </cell>
          <cell r="N1030">
            <v>3096180</v>
          </cell>
          <cell r="O1030">
            <v>0</v>
          </cell>
          <cell r="P1030">
            <v>3096180</v>
          </cell>
        </row>
        <row r="1031">
          <cell r="J1031">
            <v>10026</v>
          </cell>
          <cell r="L1031">
            <v>0</v>
          </cell>
          <cell r="M1031">
            <v>0</v>
          </cell>
          <cell r="N1031">
            <v>4472260</v>
          </cell>
          <cell r="O1031">
            <v>0</v>
          </cell>
          <cell r="P1031">
            <v>4472260</v>
          </cell>
        </row>
        <row r="1032">
          <cell r="J1032">
            <v>10027</v>
          </cell>
          <cell r="L1032">
            <v>0</v>
          </cell>
          <cell r="M1032">
            <v>0</v>
          </cell>
          <cell r="N1032">
            <v>4128240</v>
          </cell>
          <cell r="O1032">
            <v>0</v>
          </cell>
          <cell r="P1032">
            <v>4128240</v>
          </cell>
        </row>
        <row r="1033">
          <cell r="J1033">
            <v>10028</v>
          </cell>
          <cell r="L1033">
            <v>0</v>
          </cell>
          <cell r="M1033">
            <v>0</v>
          </cell>
          <cell r="N1033">
            <v>1376080</v>
          </cell>
          <cell r="O1033">
            <v>0</v>
          </cell>
          <cell r="P1033">
            <v>1376080</v>
          </cell>
        </row>
        <row r="1034">
          <cell r="J1034">
            <v>10029</v>
          </cell>
          <cell r="L1034">
            <v>0</v>
          </cell>
          <cell r="M1034">
            <v>0</v>
          </cell>
          <cell r="N1034">
            <v>4128240</v>
          </cell>
          <cell r="O1034">
            <v>0</v>
          </cell>
          <cell r="P1034">
            <v>4128240</v>
          </cell>
        </row>
        <row r="1035">
          <cell r="J1035">
            <v>10030</v>
          </cell>
          <cell r="L1035">
            <v>0</v>
          </cell>
          <cell r="M1035">
            <v>4421480</v>
          </cell>
          <cell r="N1035">
            <v>1720100</v>
          </cell>
          <cell r="O1035">
            <v>0</v>
          </cell>
          <cell r="P1035">
            <v>6141580</v>
          </cell>
        </row>
        <row r="1036">
          <cell r="J1036">
            <v>10031</v>
          </cell>
          <cell r="L1036">
            <v>0</v>
          </cell>
          <cell r="M1036">
            <v>0</v>
          </cell>
          <cell r="N1036">
            <v>2752160</v>
          </cell>
          <cell r="O1036">
            <v>0</v>
          </cell>
          <cell r="P1036">
            <v>2752160</v>
          </cell>
        </row>
        <row r="1037">
          <cell r="J1037">
            <v>10032</v>
          </cell>
          <cell r="L1037">
            <v>0</v>
          </cell>
          <cell r="M1037">
            <v>0</v>
          </cell>
          <cell r="N1037">
            <v>344020</v>
          </cell>
          <cell r="O1037">
            <v>683300</v>
          </cell>
          <cell r="P1037">
            <v>1027320</v>
          </cell>
        </row>
        <row r="1038">
          <cell r="J1038">
            <v>10033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J1039">
            <v>10034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J1040">
            <v>10035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J1041">
            <v>10036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J1042">
            <v>10037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J1043">
            <v>10038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J1044">
            <v>10039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J1045">
            <v>10040</v>
          </cell>
          <cell r="L1045">
            <v>0</v>
          </cell>
          <cell r="M1045">
            <v>4421480</v>
          </cell>
          <cell r="N1045">
            <v>25113460</v>
          </cell>
          <cell r="O1045">
            <v>683300</v>
          </cell>
          <cell r="P1045">
            <v>30218240</v>
          </cell>
        </row>
        <row r="1046">
          <cell r="J1046">
            <v>10041</v>
          </cell>
        </row>
        <row r="1047">
          <cell r="J1047">
            <v>10042</v>
          </cell>
        </row>
        <row r="1048">
          <cell r="J1048">
            <v>10043</v>
          </cell>
          <cell r="L1048">
            <v>0</v>
          </cell>
          <cell r="M1048">
            <v>0</v>
          </cell>
          <cell r="N1048">
            <v>-278656.2</v>
          </cell>
          <cell r="O1048">
            <v>0</v>
          </cell>
          <cell r="P1048">
            <v>-278656.2</v>
          </cell>
        </row>
        <row r="1049">
          <cell r="J1049">
            <v>10044</v>
          </cell>
          <cell r="L1049">
            <v>0</v>
          </cell>
          <cell r="M1049">
            <v>0</v>
          </cell>
          <cell r="N1049">
            <v>-278656.2</v>
          </cell>
          <cell r="O1049">
            <v>0</v>
          </cell>
          <cell r="P1049">
            <v>-278656.2</v>
          </cell>
        </row>
        <row r="1050">
          <cell r="J1050">
            <v>10045</v>
          </cell>
          <cell r="L1050">
            <v>0</v>
          </cell>
          <cell r="M1050">
            <v>0</v>
          </cell>
          <cell r="N1050">
            <v>-402503.4</v>
          </cell>
          <cell r="O1050">
            <v>0</v>
          </cell>
          <cell r="P1050">
            <v>-402503.4</v>
          </cell>
        </row>
        <row r="1051">
          <cell r="J1051">
            <v>10046</v>
          </cell>
          <cell r="L1051">
            <v>0</v>
          </cell>
          <cell r="M1051">
            <v>0</v>
          </cell>
          <cell r="N1051">
            <v>-371541.60000000003</v>
          </cell>
          <cell r="O1051">
            <v>0</v>
          </cell>
          <cell r="P1051">
            <v>-371541.60000000003</v>
          </cell>
        </row>
        <row r="1052">
          <cell r="J1052">
            <v>10047</v>
          </cell>
          <cell r="L1052">
            <v>0</v>
          </cell>
          <cell r="M1052">
            <v>0</v>
          </cell>
          <cell r="N1052">
            <v>-123847.20000000004</v>
          </cell>
          <cell r="O1052">
            <v>0</v>
          </cell>
          <cell r="P1052">
            <v>-123847.20000000004</v>
          </cell>
        </row>
        <row r="1053">
          <cell r="J1053">
            <v>10048</v>
          </cell>
          <cell r="L1053">
            <v>0</v>
          </cell>
          <cell r="M1053">
            <v>0</v>
          </cell>
          <cell r="N1053">
            <v>-371541.60000000009</v>
          </cell>
          <cell r="O1053">
            <v>0</v>
          </cell>
          <cell r="P1053">
            <v>-371541.60000000009</v>
          </cell>
        </row>
        <row r="1054">
          <cell r="J1054">
            <v>10049</v>
          </cell>
          <cell r="L1054">
            <v>0</v>
          </cell>
          <cell r="M1054">
            <v>-469782.24999999994</v>
          </cell>
          <cell r="N1054">
            <v>-154809.00000000003</v>
          </cell>
          <cell r="O1054">
            <v>0</v>
          </cell>
          <cell r="P1054">
            <v>-624591.25</v>
          </cell>
        </row>
        <row r="1055">
          <cell r="J1055">
            <v>10050</v>
          </cell>
          <cell r="L1055">
            <v>0</v>
          </cell>
          <cell r="M1055">
            <v>0</v>
          </cell>
          <cell r="N1055">
            <v>-247694.40000000008</v>
          </cell>
          <cell r="O1055">
            <v>0</v>
          </cell>
          <cell r="P1055">
            <v>-247694.40000000008</v>
          </cell>
        </row>
        <row r="1056">
          <cell r="J1056">
            <v>10051</v>
          </cell>
          <cell r="L1056">
            <v>0</v>
          </cell>
          <cell r="M1056">
            <v>0</v>
          </cell>
          <cell r="N1056">
            <v>-30961.80000000001</v>
          </cell>
          <cell r="O1056">
            <v>-61497.000000000015</v>
          </cell>
          <cell r="P1056">
            <v>-92458.800000000017</v>
          </cell>
        </row>
        <row r="1057">
          <cell r="J1057">
            <v>10052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J1058">
            <v>10053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J1059">
            <v>10054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</row>
        <row r="1060">
          <cell r="J1060">
            <v>10055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</row>
        <row r="1061">
          <cell r="J1061">
            <v>10056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J1062">
            <v>10057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J1063">
            <v>10058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</row>
        <row r="1064">
          <cell r="J1064">
            <v>10059</v>
          </cell>
          <cell r="L1064">
            <v>0</v>
          </cell>
          <cell r="M1064">
            <v>-469782.24999999994</v>
          </cell>
          <cell r="N1064">
            <v>-2260211.4</v>
          </cell>
          <cell r="O1064">
            <v>-61497.000000000015</v>
          </cell>
          <cell r="P1064">
            <v>-2791490.65</v>
          </cell>
        </row>
        <row r="1065">
          <cell r="J1065">
            <v>10060</v>
          </cell>
        </row>
        <row r="1066">
          <cell r="J1066">
            <v>10061</v>
          </cell>
          <cell r="N1066">
            <v>0</v>
          </cell>
        </row>
        <row r="1067">
          <cell r="J1067">
            <v>10062</v>
          </cell>
          <cell r="L1067">
            <v>0</v>
          </cell>
          <cell r="M1067">
            <v>0</v>
          </cell>
          <cell r="N1067">
            <v>-278656.2</v>
          </cell>
          <cell r="O1067">
            <v>0</v>
          </cell>
          <cell r="P1067">
            <v>-278656.2</v>
          </cell>
        </row>
        <row r="1068">
          <cell r="J1068">
            <v>10063</v>
          </cell>
          <cell r="L1068">
            <v>0</v>
          </cell>
          <cell r="M1068">
            <v>0</v>
          </cell>
          <cell r="N1068">
            <v>-557312.4</v>
          </cell>
          <cell r="O1068">
            <v>0</v>
          </cell>
          <cell r="P1068">
            <v>-557312.4</v>
          </cell>
        </row>
        <row r="1069">
          <cell r="J1069">
            <v>10064</v>
          </cell>
          <cell r="L1069">
            <v>0</v>
          </cell>
          <cell r="M1069">
            <v>0</v>
          </cell>
          <cell r="N1069">
            <v>-1207510.2000000002</v>
          </cell>
          <cell r="O1069">
            <v>0</v>
          </cell>
          <cell r="P1069">
            <v>-1207510.2000000002</v>
          </cell>
        </row>
        <row r="1070">
          <cell r="J1070">
            <v>10065</v>
          </cell>
          <cell r="L1070">
            <v>0</v>
          </cell>
          <cell r="M1070">
            <v>0</v>
          </cell>
          <cell r="N1070">
            <v>-1486166.4000000001</v>
          </cell>
          <cell r="O1070">
            <v>0</v>
          </cell>
          <cell r="P1070">
            <v>-1486166.4000000001</v>
          </cell>
        </row>
        <row r="1071">
          <cell r="J1071">
            <v>10066</v>
          </cell>
          <cell r="L1071">
            <v>0</v>
          </cell>
          <cell r="M1071">
            <v>0</v>
          </cell>
          <cell r="N1071">
            <v>-619236.00000000012</v>
          </cell>
          <cell r="O1071">
            <v>0</v>
          </cell>
          <cell r="P1071">
            <v>-619236.00000000012</v>
          </cell>
        </row>
        <row r="1072">
          <cell r="J1072">
            <v>10067</v>
          </cell>
          <cell r="L1072">
            <v>0</v>
          </cell>
          <cell r="M1072">
            <v>0</v>
          </cell>
          <cell r="N1072">
            <v>-2229249.6</v>
          </cell>
          <cell r="O1072">
            <v>0</v>
          </cell>
          <cell r="P1072">
            <v>-2229249.6</v>
          </cell>
        </row>
        <row r="1073">
          <cell r="J1073">
            <v>10068</v>
          </cell>
          <cell r="L1073">
            <v>0</v>
          </cell>
          <cell r="M1073">
            <v>-3288475.7499999995</v>
          </cell>
          <cell r="N1073">
            <v>-1083663.0000000002</v>
          </cell>
          <cell r="O1073">
            <v>0</v>
          </cell>
          <cell r="P1073">
            <v>-4372138.75</v>
          </cell>
        </row>
        <row r="1074">
          <cell r="J1074">
            <v>10069</v>
          </cell>
          <cell r="L1074">
            <v>0</v>
          </cell>
          <cell r="M1074">
            <v>0</v>
          </cell>
          <cell r="N1074">
            <v>-1981555.2000000007</v>
          </cell>
          <cell r="O1074">
            <v>0</v>
          </cell>
          <cell r="P1074">
            <v>-1981555.2000000007</v>
          </cell>
        </row>
        <row r="1075">
          <cell r="J1075">
            <v>10070</v>
          </cell>
          <cell r="L1075">
            <v>0</v>
          </cell>
          <cell r="M1075">
            <v>0</v>
          </cell>
          <cell r="N1075">
            <v>-278656.20000000007</v>
          </cell>
          <cell r="O1075">
            <v>-553473.00000000023</v>
          </cell>
          <cell r="P1075">
            <v>-832129.2000000003</v>
          </cell>
        </row>
        <row r="1076">
          <cell r="J1076">
            <v>10071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J1077">
            <v>10072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J1078">
            <v>10073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J1079">
            <v>10074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J1080">
            <v>10075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J1081">
            <v>10076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J1082">
            <v>10077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J1083">
            <v>10078</v>
          </cell>
          <cell r="L1083">
            <v>0</v>
          </cell>
          <cell r="M1083">
            <v>-3288475.7499999995</v>
          </cell>
          <cell r="N1083">
            <v>-9722005.2000000011</v>
          </cell>
          <cell r="O1083">
            <v>-553473.00000000023</v>
          </cell>
          <cell r="P1083">
            <v>-13563953.950000003</v>
          </cell>
        </row>
        <row r="1084">
          <cell r="J1084">
            <v>10079</v>
          </cell>
        </row>
        <row r="1085">
          <cell r="J1085">
            <v>10080</v>
          </cell>
        </row>
        <row r="1086">
          <cell r="J1086">
            <v>10081</v>
          </cell>
          <cell r="L1086">
            <v>0</v>
          </cell>
          <cell r="M1086">
            <v>4421480</v>
          </cell>
          <cell r="N1086">
            <v>25113460</v>
          </cell>
          <cell r="O1086">
            <v>683300</v>
          </cell>
          <cell r="P1086">
            <v>30218240</v>
          </cell>
        </row>
        <row r="1087">
          <cell r="J1087">
            <v>10082</v>
          </cell>
          <cell r="L1087">
            <v>0</v>
          </cell>
          <cell r="M1087">
            <v>0</v>
          </cell>
          <cell r="N1087">
            <v>3096180</v>
          </cell>
          <cell r="O1087">
            <v>0</v>
          </cell>
          <cell r="P1087">
            <v>3096180</v>
          </cell>
        </row>
        <row r="1088">
          <cell r="J1088">
            <v>10083</v>
          </cell>
          <cell r="L1088">
            <v>0</v>
          </cell>
          <cell r="M1088">
            <v>0</v>
          </cell>
          <cell r="N1088">
            <v>-3096180</v>
          </cell>
          <cell r="O1088">
            <v>0</v>
          </cell>
          <cell r="P1088">
            <v>-3096180</v>
          </cell>
        </row>
        <row r="1089">
          <cell r="J1089">
            <v>10084</v>
          </cell>
          <cell r="L1089">
            <v>0</v>
          </cell>
          <cell r="M1089">
            <v>4421480</v>
          </cell>
          <cell r="N1089">
            <v>25113460</v>
          </cell>
          <cell r="O1089">
            <v>683300</v>
          </cell>
          <cell r="P1089">
            <v>30218240</v>
          </cell>
        </row>
        <row r="1090">
          <cell r="J1090">
            <v>10085</v>
          </cell>
        </row>
        <row r="1091">
          <cell r="J1091">
            <v>10086</v>
          </cell>
        </row>
        <row r="1092">
          <cell r="J1092">
            <v>10087</v>
          </cell>
          <cell r="L1092">
            <v>0</v>
          </cell>
          <cell r="M1092">
            <v>-2818693.5</v>
          </cell>
          <cell r="N1092">
            <v>-9691043.4000000004</v>
          </cell>
          <cell r="O1092">
            <v>-491976.00000000012</v>
          </cell>
          <cell r="P1092">
            <v>-13001712.9</v>
          </cell>
        </row>
        <row r="1093">
          <cell r="J1093">
            <v>10088</v>
          </cell>
          <cell r="L1093">
            <v>0</v>
          </cell>
          <cell r="M1093">
            <v>-469782.24999999994</v>
          </cell>
          <cell r="N1093">
            <v>-2260211.4</v>
          </cell>
          <cell r="O1093">
            <v>-61497.000000000015</v>
          </cell>
          <cell r="P1093">
            <v>-2791490.65</v>
          </cell>
        </row>
        <row r="1094">
          <cell r="J1094">
            <v>10089</v>
          </cell>
          <cell r="L1094">
            <v>0</v>
          </cell>
          <cell r="M1094">
            <v>0</v>
          </cell>
          <cell r="N1094">
            <v>2229249.5999999992</v>
          </cell>
          <cell r="O1094">
            <v>-1.0186340659856796E-10</v>
          </cell>
          <cell r="P1094">
            <v>2229249.5999999992</v>
          </cell>
        </row>
        <row r="1095">
          <cell r="J1095">
            <v>10090</v>
          </cell>
          <cell r="L1095">
            <v>0</v>
          </cell>
          <cell r="M1095">
            <v>-3288475.7499999995</v>
          </cell>
          <cell r="N1095">
            <v>-9722005.2000000011</v>
          </cell>
          <cell r="O1095">
            <v>-553473.00000000023</v>
          </cell>
          <cell r="P1095">
            <v>-13563953.950000001</v>
          </cell>
        </row>
        <row r="1096">
          <cell r="J1096">
            <v>10091</v>
          </cell>
        </row>
        <row r="1097">
          <cell r="J1097">
            <v>10092</v>
          </cell>
          <cell r="L1097">
            <v>0</v>
          </cell>
          <cell r="M1097">
            <v>1133004.2500000005</v>
          </cell>
          <cell r="N1097">
            <v>15391454.799999999</v>
          </cell>
          <cell r="O1097">
            <v>129826.99999999977</v>
          </cell>
          <cell r="P1097">
            <v>16654286.049999999</v>
          </cell>
        </row>
        <row r="1098">
          <cell r="J1098">
            <v>10093</v>
          </cell>
        </row>
        <row r="1099">
          <cell r="J1099">
            <v>10094</v>
          </cell>
          <cell r="L1099">
            <v>0</v>
          </cell>
          <cell r="M1099">
            <v>0</v>
          </cell>
          <cell r="N1099">
            <v>866930.40000000084</v>
          </cell>
          <cell r="O1099">
            <v>1.0186340659856796E-10</v>
          </cell>
          <cell r="P1099">
            <v>866930.40000000095</v>
          </cell>
        </row>
        <row r="1100">
          <cell r="J1100">
            <v>10095</v>
          </cell>
          <cell r="L1100">
            <v>0</v>
          </cell>
          <cell r="M1100">
            <v>0</v>
          </cell>
          <cell r="N1100">
            <v>-866930.40000000084</v>
          </cell>
          <cell r="O1100">
            <v>-1.0186340659856796E-10</v>
          </cell>
          <cell r="P1100">
            <v>-866930.40000000095</v>
          </cell>
        </row>
        <row r="1102">
          <cell r="J1102">
            <v>11000</v>
          </cell>
          <cell r="L1102" t="str">
            <v>Micro Onibus</v>
          </cell>
          <cell r="M1102" t="str">
            <v>Leve</v>
          </cell>
          <cell r="N1102" t="str">
            <v>Pesado</v>
          </cell>
          <cell r="O1102" t="str">
            <v>Articulado</v>
          </cell>
          <cell r="P1102" t="str">
            <v>Total</v>
          </cell>
        </row>
        <row r="1103">
          <cell r="J1103">
            <v>11001</v>
          </cell>
        </row>
        <row r="1104">
          <cell r="J1104">
            <v>11002</v>
          </cell>
        </row>
        <row r="1105">
          <cell r="J1105">
            <v>11003</v>
          </cell>
          <cell r="L1105">
            <v>0</v>
          </cell>
          <cell r="M1105">
            <v>0</v>
          </cell>
          <cell r="N1105">
            <v>5</v>
          </cell>
          <cell r="O1105">
            <v>0</v>
          </cell>
          <cell r="P1105">
            <v>5</v>
          </cell>
        </row>
        <row r="1106">
          <cell r="J1106">
            <v>11004</v>
          </cell>
          <cell r="L1106">
            <v>0</v>
          </cell>
          <cell r="M1106">
            <v>0</v>
          </cell>
          <cell r="N1106">
            <v>9</v>
          </cell>
          <cell r="O1106">
            <v>0</v>
          </cell>
          <cell r="P1106">
            <v>9</v>
          </cell>
        </row>
        <row r="1107">
          <cell r="J1107">
            <v>11005</v>
          </cell>
          <cell r="L1107">
            <v>0</v>
          </cell>
          <cell r="M1107">
            <v>0</v>
          </cell>
          <cell r="N1107">
            <v>9</v>
          </cell>
          <cell r="O1107">
            <v>0</v>
          </cell>
          <cell r="P1107">
            <v>9</v>
          </cell>
        </row>
        <row r="1108">
          <cell r="J1108">
            <v>11006</v>
          </cell>
          <cell r="L1108">
            <v>0</v>
          </cell>
          <cell r="M1108">
            <v>0</v>
          </cell>
          <cell r="N1108">
            <v>13</v>
          </cell>
          <cell r="O1108">
            <v>0</v>
          </cell>
          <cell r="P1108">
            <v>13</v>
          </cell>
        </row>
        <row r="1109">
          <cell r="J1109">
            <v>11007</v>
          </cell>
          <cell r="L1109">
            <v>0</v>
          </cell>
          <cell r="M1109">
            <v>0</v>
          </cell>
          <cell r="N1109">
            <v>12</v>
          </cell>
          <cell r="O1109">
            <v>0</v>
          </cell>
          <cell r="P1109">
            <v>12</v>
          </cell>
        </row>
        <row r="1110">
          <cell r="J1110">
            <v>11008</v>
          </cell>
          <cell r="L1110">
            <v>0</v>
          </cell>
          <cell r="M1110">
            <v>0</v>
          </cell>
          <cell r="N1110">
            <v>4</v>
          </cell>
          <cell r="O1110">
            <v>0</v>
          </cell>
          <cell r="P1110">
            <v>4</v>
          </cell>
        </row>
        <row r="1111">
          <cell r="J1111">
            <v>11009</v>
          </cell>
          <cell r="L1111">
            <v>0</v>
          </cell>
          <cell r="M1111">
            <v>0</v>
          </cell>
          <cell r="N1111">
            <v>12</v>
          </cell>
          <cell r="O1111">
            <v>0</v>
          </cell>
          <cell r="P1111">
            <v>12</v>
          </cell>
        </row>
        <row r="1112">
          <cell r="J1112">
            <v>11010</v>
          </cell>
          <cell r="L1112">
            <v>0</v>
          </cell>
          <cell r="M1112">
            <v>14</v>
          </cell>
          <cell r="N1112">
            <v>8</v>
          </cell>
          <cell r="O1112">
            <v>0</v>
          </cell>
          <cell r="P1112">
            <v>22</v>
          </cell>
        </row>
        <row r="1113">
          <cell r="J1113">
            <v>11011</v>
          </cell>
          <cell r="L1113">
            <v>0</v>
          </cell>
          <cell r="M1113">
            <v>0</v>
          </cell>
          <cell r="N1113">
            <v>1</v>
          </cell>
          <cell r="O1113">
            <v>0</v>
          </cell>
          <cell r="P1113">
            <v>1</v>
          </cell>
        </row>
        <row r="1114">
          <cell r="J1114">
            <v>11012</v>
          </cell>
          <cell r="L1114">
            <v>0</v>
          </cell>
          <cell r="M1114">
            <v>0</v>
          </cell>
          <cell r="N1114">
            <v>0</v>
          </cell>
          <cell r="O1114">
            <v>1</v>
          </cell>
          <cell r="P1114">
            <v>1</v>
          </cell>
        </row>
        <row r="1115">
          <cell r="J1115">
            <v>11013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J1116">
            <v>11014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J1117">
            <v>11015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J1118">
            <v>11016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J1119">
            <v>11017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J1120">
            <v>11018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J1121">
            <v>11019</v>
          </cell>
          <cell r="L1121">
            <v>0</v>
          </cell>
          <cell r="M1121">
            <v>14</v>
          </cell>
          <cell r="N1121">
            <v>73</v>
          </cell>
          <cell r="O1121">
            <v>1</v>
          </cell>
          <cell r="P1121">
            <v>88</v>
          </cell>
        </row>
        <row r="1122">
          <cell r="J1122">
            <v>11020</v>
          </cell>
          <cell r="L1122">
            <v>0</v>
          </cell>
          <cell r="M1122">
            <v>98</v>
          </cell>
          <cell r="N1122">
            <v>270</v>
          </cell>
          <cell r="O1122">
            <v>9</v>
          </cell>
          <cell r="P1122">
            <v>377</v>
          </cell>
        </row>
        <row r="1123">
          <cell r="J1123">
            <v>11021</v>
          </cell>
          <cell r="L1123" t="e">
            <v>#DIV/0!</v>
          </cell>
          <cell r="M1123">
            <v>7</v>
          </cell>
          <cell r="N1123">
            <v>3.6986301369863015</v>
          </cell>
          <cell r="O1123">
            <v>9</v>
          </cell>
          <cell r="P1123">
            <v>4.2840909090909092</v>
          </cell>
        </row>
        <row r="1124">
          <cell r="J1124">
            <v>11022</v>
          </cell>
        </row>
        <row r="1125">
          <cell r="J1125">
            <v>11023</v>
          </cell>
        </row>
        <row r="1126">
          <cell r="J1126">
            <v>11024</v>
          </cell>
          <cell r="L1126">
            <v>0</v>
          </cell>
          <cell r="M1126">
            <v>0</v>
          </cell>
          <cell r="N1126">
            <v>1720100</v>
          </cell>
          <cell r="O1126">
            <v>0</v>
          </cell>
          <cell r="P1126">
            <v>1720100</v>
          </cell>
        </row>
        <row r="1127">
          <cell r="J1127">
            <v>11025</v>
          </cell>
          <cell r="L1127">
            <v>0</v>
          </cell>
          <cell r="M1127">
            <v>0</v>
          </cell>
          <cell r="N1127">
            <v>3096180</v>
          </cell>
          <cell r="O1127">
            <v>0</v>
          </cell>
          <cell r="P1127">
            <v>3096180</v>
          </cell>
        </row>
        <row r="1128">
          <cell r="J1128">
            <v>11026</v>
          </cell>
          <cell r="L1128">
            <v>0</v>
          </cell>
          <cell r="M1128">
            <v>0</v>
          </cell>
          <cell r="N1128">
            <v>3096180</v>
          </cell>
          <cell r="O1128">
            <v>0</v>
          </cell>
          <cell r="P1128">
            <v>3096180</v>
          </cell>
        </row>
        <row r="1129">
          <cell r="J1129">
            <v>11027</v>
          </cell>
          <cell r="L1129">
            <v>0</v>
          </cell>
          <cell r="M1129">
            <v>0</v>
          </cell>
          <cell r="N1129">
            <v>4472260</v>
          </cell>
          <cell r="O1129">
            <v>0</v>
          </cell>
          <cell r="P1129">
            <v>4472260</v>
          </cell>
        </row>
        <row r="1130">
          <cell r="J1130">
            <v>11028</v>
          </cell>
          <cell r="L1130">
            <v>0</v>
          </cell>
          <cell r="M1130">
            <v>0</v>
          </cell>
          <cell r="N1130">
            <v>4128240</v>
          </cell>
          <cell r="O1130">
            <v>0</v>
          </cell>
          <cell r="P1130">
            <v>4128240</v>
          </cell>
        </row>
        <row r="1131">
          <cell r="J1131">
            <v>11029</v>
          </cell>
          <cell r="L1131">
            <v>0</v>
          </cell>
          <cell r="M1131">
            <v>0</v>
          </cell>
          <cell r="N1131">
            <v>1376080</v>
          </cell>
          <cell r="O1131">
            <v>0</v>
          </cell>
          <cell r="P1131">
            <v>1376080</v>
          </cell>
        </row>
        <row r="1132">
          <cell r="J1132">
            <v>11030</v>
          </cell>
          <cell r="L1132">
            <v>0</v>
          </cell>
          <cell r="M1132">
            <v>0</v>
          </cell>
          <cell r="N1132">
            <v>4128240</v>
          </cell>
          <cell r="O1132">
            <v>0</v>
          </cell>
          <cell r="P1132">
            <v>4128240</v>
          </cell>
        </row>
        <row r="1133">
          <cell r="J1133">
            <v>11031</v>
          </cell>
          <cell r="L1133">
            <v>0</v>
          </cell>
          <cell r="M1133">
            <v>4421480</v>
          </cell>
          <cell r="N1133">
            <v>2752160</v>
          </cell>
          <cell r="O1133">
            <v>0</v>
          </cell>
          <cell r="P1133">
            <v>7173640</v>
          </cell>
        </row>
        <row r="1134">
          <cell r="J1134">
            <v>11032</v>
          </cell>
          <cell r="L1134">
            <v>0</v>
          </cell>
          <cell r="M1134">
            <v>0</v>
          </cell>
          <cell r="N1134">
            <v>344020</v>
          </cell>
          <cell r="O1134">
            <v>0</v>
          </cell>
          <cell r="P1134">
            <v>344020</v>
          </cell>
        </row>
        <row r="1135">
          <cell r="J1135">
            <v>11033</v>
          </cell>
          <cell r="L1135">
            <v>0</v>
          </cell>
          <cell r="M1135">
            <v>0</v>
          </cell>
          <cell r="N1135">
            <v>0</v>
          </cell>
          <cell r="O1135">
            <v>683300</v>
          </cell>
          <cell r="P1135">
            <v>683300</v>
          </cell>
        </row>
        <row r="1136">
          <cell r="J1136">
            <v>11034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J1137">
            <v>11035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J1138">
            <v>11036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</row>
        <row r="1139">
          <cell r="J1139">
            <v>11037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</row>
        <row r="1140">
          <cell r="J1140">
            <v>11038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J1141">
            <v>11039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J1142">
            <v>11040</v>
          </cell>
          <cell r="L1142">
            <v>0</v>
          </cell>
          <cell r="M1142">
            <v>4421480</v>
          </cell>
          <cell r="N1142">
            <v>25113460</v>
          </cell>
          <cell r="O1142">
            <v>683300</v>
          </cell>
          <cell r="P1142">
            <v>30218240</v>
          </cell>
        </row>
        <row r="1143">
          <cell r="J1143">
            <v>11041</v>
          </cell>
        </row>
        <row r="1144">
          <cell r="J1144">
            <v>11042</v>
          </cell>
        </row>
        <row r="1145">
          <cell r="J1145">
            <v>11043</v>
          </cell>
          <cell r="L1145">
            <v>0</v>
          </cell>
          <cell r="M1145">
            <v>0</v>
          </cell>
          <cell r="N1145">
            <v>-154809</v>
          </cell>
          <cell r="O1145">
            <v>0</v>
          </cell>
          <cell r="P1145">
            <v>-154809</v>
          </cell>
        </row>
        <row r="1146">
          <cell r="J1146">
            <v>11044</v>
          </cell>
          <cell r="L1146">
            <v>0</v>
          </cell>
          <cell r="M1146">
            <v>0</v>
          </cell>
          <cell r="N1146">
            <v>-278656.2</v>
          </cell>
          <cell r="O1146">
            <v>0</v>
          </cell>
          <cell r="P1146">
            <v>-278656.2</v>
          </cell>
        </row>
        <row r="1147">
          <cell r="J1147">
            <v>11045</v>
          </cell>
          <cell r="L1147">
            <v>0</v>
          </cell>
          <cell r="M1147">
            <v>0</v>
          </cell>
          <cell r="N1147">
            <v>-278656.2</v>
          </cell>
          <cell r="O1147">
            <v>0</v>
          </cell>
          <cell r="P1147">
            <v>-278656.2</v>
          </cell>
        </row>
        <row r="1148">
          <cell r="J1148">
            <v>11046</v>
          </cell>
          <cell r="L1148">
            <v>0</v>
          </cell>
          <cell r="M1148">
            <v>0</v>
          </cell>
          <cell r="N1148">
            <v>-402503.4</v>
          </cell>
          <cell r="O1148">
            <v>0</v>
          </cell>
          <cell r="P1148">
            <v>-402503.4</v>
          </cell>
        </row>
        <row r="1149">
          <cell r="J1149">
            <v>11047</v>
          </cell>
          <cell r="L1149">
            <v>0</v>
          </cell>
          <cell r="M1149">
            <v>0</v>
          </cell>
          <cell r="N1149">
            <v>-371541.60000000009</v>
          </cell>
          <cell r="O1149">
            <v>0</v>
          </cell>
          <cell r="P1149">
            <v>-371541.60000000009</v>
          </cell>
        </row>
        <row r="1150">
          <cell r="J1150">
            <v>11048</v>
          </cell>
          <cell r="L1150">
            <v>0</v>
          </cell>
          <cell r="M1150">
            <v>0</v>
          </cell>
          <cell r="N1150">
            <v>-123847.20000000004</v>
          </cell>
          <cell r="O1150">
            <v>0</v>
          </cell>
          <cell r="P1150">
            <v>-123847.20000000004</v>
          </cell>
        </row>
        <row r="1151">
          <cell r="J1151">
            <v>11049</v>
          </cell>
          <cell r="L1151">
            <v>0</v>
          </cell>
          <cell r="M1151">
            <v>0</v>
          </cell>
          <cell r="N1151">
            <v>-371541.60000000009</v>
          </cell>
          <cell r="O1151">
            <v>0</v>
          </cell>
          <cell r="P1151">
            <v>-371541.60000000009</v>
          </cell>
        </row>
        <row r="1152">
          <cell r="J1152">
            <v>11050</v>
          </cell>
          <cell r="L1152">
            <v>0</v>
          </cell>
          <cell r="M1152">
            <v>-469782.24999999994</v>
          </cell>
          <cell r="N1152">
            <v>-247694.40000000008</v>
          </cell>
          <cell r="O1152">
            <v>0</v>
          </cell>
          <cell r="P1152">
            <v>-717476.65</v>
          </cell>
        </row>
        <row r="1153">
          <cell r="J1153">
            <v>11051</v>
          </cell>
          <cell r="L1153">
            <v>0</v>
          </cell>
          <cell r="M1153">
            <v>0</v>
          </cell>
          <cell r="N1153">
            <v>-30961.80000000001</v>
          </cell>
          <cell r="O1153">
            <v>0</v>
          </cell>
          <cell r="P1153">
            <v>-30961.80000000001</v>
          </cell>
        </row>
        <row r="1154">
          <cell r="J1154">
            <v>11052</v>
          </cell>
          <cell r="L1154">
            <v>0</v>
          </cell>
          <cell r="M1154">
            <v>0</v>
          </cell>
          <cell r="N1154">
            <v>0</v>
          </cell>
          <cell r="O1154">
            <v>-61497.000000000015</v>
          </cell>
          <cell r="P1154">
            <v>-61497.000000000015</v>
          </cell>
        </row>
        <row r="1155">
          <cell r="J1155">
            <v>11053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</row>
        <row r="1156">
          <cell r="J1156">
            <v>11054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</row>
        <row r="1157">
          <cell r="J1157">
            <v>11055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J1158">
            <v>11056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J1159">
            <v>11057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J1160">
            <v>11058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J1161">
            <v>11059</v>
          </cell>
          <cell r="L1161">
            <v>0</v>
          </cell>
          <cell r="M1161">
            <v>-469782.24999999994</v>
          </cell>
          <cell r="N1161">
            <v>-2260211.4</v>
          </cell>
          <cell r="O1161">
            <v>-61497.000000000015</v>
          </cell>
          <cell r="P1161">
            <v>-2791490.65</v>
          </cell>
        </row>
        <row r="1162">
          <cell r="J1162">
            <v>11060</v>
          </cell>
        </row>
        <row r="1163">
          <cell r="J1163">
            <v>11061</v>
          </cell>
          <cell r="N1163">
            <v>0</v>
          </cell>
        </row>
        <row r="1164">
          <cell r="J1164">
            <v>11062</v>
          </cell>
          <cell r="L1164">
            <v>0</v>
          </cell>
          <cell r="M1164">
            <v>0</v>
          </cell>
          <cell r="N1164">
            <v>-154809</v>
          </cell>
          <cell r="O1164">
            <v>0</v>
          </cell>
          <cell r="P1164">
            <v>-154809</v>
          </cell>
        </row>
        <row r="1165">
          <cell r="J1165">
            <v>11063</v>
          </cell>
          <cell r="L1165">
            <v>0</v>
          </cell>
          <cell r="M1165">
            <v>0</v>
          </cell>
          <cell r="N1165">
            <v>-557312.4</v>
          </cell>
          <cell r="O1165">
            <v>0</v>
          </cell>
          <cell r="P1165">
            <v>-557312.4</v>
          </cell>
        </row>
        <row r="1166">
          <cell r="J1166">
            <v>11064</v>
          </cell>
          <cell r="L1166">
            <v>0</v>
          </cell>
          <cell r="M1166">
            <v>0</v>
          </cell>
          <cell r="N1166">
            <v>-835968.60000000009</v>
          </cell>
          <cell r="O1166">
            <v>0</v>
          </cell>
          <cell r="P1166">
            <v>-835968.60000000009</v>
          </cell>
        </row>
        <row r="1167">
          <cell r="J1167">
            <v>11065</v>
          </cell>
          <cell r="L1167">
            <v>0</v>
          </cell>
          <cell r="M1167">
            <v>0</v>
          </cell>
          <cell r="N1167">
            <v>-1610013.6</v>
          </cell>
          <cell r="O1167">
            <v>0</v>
          </cell>
          <cell r="P1167">
            <v>-1610013.6</v>
          </cell>
        </row>
        <row r="1168">
          <cell r="J1168">
            <v>11066</v>
          </cell>
          <cell r="L1168">
            <v>0</v>
          </cell>
          <cell r="M1168">
            <v>0</v>
          </cell>
          <cell r="N1168">
            <v>-1857708.0000000002</v>
          </cell>
          <cell r="O1168">
            <v>0</v>
          </cell>
          <cell r="P1168">
            <v>-1857708.0000000002</v>
          </cell>
        </row>
        <row r="1169">
          <cell r="J1169">
            <v>11067</v>
          </cell>
          <cell r="L1169">
            <v>0</v>
          </cell>
          <cell r="M1169">
            <v>0</v>
          </cell>
          <cell r="N1169">
            <v>-743083.20000000007</v>
          </cell>
          <cell r="O1169">
            <v>0</v>
          </cell>
          <cell r="P1169">
            <v>-743083.20000000007</v>
          </cell>
        </row>
        <row r="1170">
          <cell r="J1170">
            <v>11068</v>
          </cell>
          <cell r="L1170">
            <v>0</v>
          </cell>
          <cell r="M1170">
            <v>0</v>
          </cell>
          <cell r="N1170">
            <v>-2600791.2000000007</v>
          </cell>
          <cell r="O1170">
            <v>0</v>
          </cell>
          <cell r="P1170">
            <v>-2600791.2000000007</v>
          </cell>
        </row>
        <row r="1171">
          <cell r="J1171">
            <v>11069</v>
          </cell>
          <cell r="L1171">
            <v>0</v>
          </cell>
          <cell r="M1171">
            <v>-3758257.9999999995</v>
          </cell>
          <cell r="N1171">
            <v>-1981555.2000000007</v>
          </cell>
          <cell r="O1171">
            <v>0</v>
          </cell>
          <cell r="P1171">
            <v>-5739813.2000000002</v>
          </cell>
        </row>
        <row r="1172">
          <cell r="J1172">
            <v>11070</v>
          </cell>
          <cell r="L1172">
            <v>0</v>
          </cell>
          <cell r="M1172">
            <v>0</v>
          </cell>
          <cell r="N1172">
            <v>-278656.20000000007</v>
          </cell>
          <cell r="O1172">
            <v>0</v>
          </cell>
          <cell r="P1172">
            <v>-278656.20000000007</v>
          </cell>
        </row>
        <row r="1173">
          <cell r="J1173">
            <v>11071</v>
          </cell>
          <cell r="L1173">
            <v>0</v>
          </cell>
          <cell r="M1173">
            <v>0</v>
          </cell>
          <cell r="N1173">
            <v>0</v>
          </cell>
          <cell r="O1173">
            <v>-614970.00000000023</v>
          </cell>
          <cell r="P1173">
            <v>-614970.00000000023</v>
          </cell>
        </row>
        <row r="1174">
          <cell r="J1174">
            <v>11072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J1175">
            <v>11073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</row>
        <row r="1176">
          <cell r="J1176">
            <v>11074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J1177">
            <v>11075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J1178">
            <v>11076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J1179">
            <v>11077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J1180">
            <v>11078</v>
          </cell>
          <cell r="L1180">
            <v>0</v>
          </cell>
          <cell r="M1180">
            <v>-3758257.9999999995</v>
          </cell>
          <cell r="N1180">
            <v>-10619897.400000002</v>
          </cell>
          <cell r="O1180">
            <v>-614970.00000000023</v>
          </cell>
          <cell r="P1180">
            <v>-14993125.400000002</v>
          </cell>
        </row>
        <row r="1181">
          <cell r="J1181">
            <v>11079</v>
          </cell>
        </row>
        <row r="1182">
          <cell r="J1182">
            <v>11080</v>
          </cell>
        </row>
        <row r="1183">
          <cell r="J1183">
            <v>11081</v>
          </cell>
          <cell r="L1183">
            <v>0</v>
          </cell>
          <cell r="M1183">
            <v>4421480</v>
          </cell>
          <cell r="N1183">
            <v>25113460</v>
          </cell>
          <cell r="O1183">
            <v>683300</v>
          </cell>
          <cell r="P1183">
            <v>30218240</v>
          </cell>
        </row>
        <row r="1184">
          <cell r="J1184">
            <v>11082</v>
          </cell>
          <cell r="L1184">
            <v>0</v>
          </cell>
          <cell r="M1184">
            <v>0</v>
          </cell>
          <cell r="N1184">
            <v>1720100</v>
          </cell>
          <cell r="O1184">
            <v>0</v>
          </cell>
          <cell r="P1184">
            <v>1720100</v>
          </cell>
        </row>
        <row r="1185">
          <cell r="J1185">
            <v>11083</v>
          </cell>
          <cell r="L1185">
            <v>0</v>
          </cell>
          <cell r="M1185">
            <v>0</v>
          </cell>
          <cell r="N1185">
            <v>-1720100</v>
          </cell>
          <cell r="O1185">
            <v>0</v>
          </cell>
          <cell r="P1185">
            <v>-1720100</v>
          </cell>
        </row>
        <row r="1186">
          <cell r="J1186">
            <v>11084</v>
          </cell>
          <cell r="L1186">
            <v>0</v>
          </cell>
          <cell r="M1186">
            <v>4421480</v>
          </cell>
          <cell r="N1186">
            <v>25113460</v>
          </cell>
          <cell r="O1186">
            <v>683300</v>
          </cell>
          <cell r="P1186">
            <v>30218240</v>
          </cell>
        </row>
        <row r="1187">
          <cell r="J1187">
            <v>11085</v>
          </cell>
        </row>
        <row r="1188">
          <cell r="J1188">
            <v>11086</v>
          </cell>
        </row>
        <row r="1189">
          <cell r="J1189">
            <v>11087</v>
          </cell>
          <cell r="L1189">
            <v>0</v>
          </cell>
          <cell r="M1189">
            <v>-3288475.7499999995</v>
          </cell>
          <cell r="N1189">
            <v>-9722005.2000000011</v>
          </cell>
          <cell r="O1189">
            <v>-553473.00000000023</v>
          </cell>
          <cell r="P1189">
            <v>-13563953.950000001</v>
          </cell>
        </row>
        <row r="1190">
          <cell r="J1190">
            <v>11088</v>
          </cell>
          <cell r="L1190">
            <v>0</v>
          </cell>
          <cell r="M1190">
            <v>-469782.24999999994</v>
          </cell>
          <cell r="N1190">
            <v>-2260211.4</v>
          </cell>
          <cell r="O1190">
            <v>-61497.000000000015</v>
          </cell>
          <cell r="P1190">
            <v>-2791490.65</v>
          </cell>
        </row>
        <row r="1191">
          <cell r="J1191">
            <v>11089</v>
          </cell>
          <cell r="L1191">
            <v>0</v>
          </cell>
          <cell r="M1191">
            <v>0</v>
          </cell>
          <cell r="N1191">
            <v>1362319.1999999988</v>
          </cell>
          <cell r="O1191">
            <v>0</v>
          </cell>
          <cell r="P1191">
            <v>1362319.1999999988</v>
          </cell>
        </row>
        <row r="1192">
          <cell r="J1192">
            <v>11090</v>
          </cell>
          <cell r="L1192">
            <v>0</v>
          </cell>
          <cell r="M1192">
            <v>-3758257.9999999995</v>
          </cell>
          <cell r="N1192">
            <v>-10619897.400000002</v>
          </cell>
          <cell r="O1192">
            <v>-614970.00000000023</v>
          </cell>
          <cell r="P1192">
            <v>-14993125.400000002</v>
          </cell>
        </row>
        <row r="1193">
          <cell r="J1193">
            <v>11091</v>
          </cell>
        </row>
        <row r="1194">
          <cell r="J1194">
            <v>11092</v>
          </cell>
          <cell r="L1194">
            <v>0</v>
          </cell>
          <cell r="M1194">
            <v>663222.00000000047</v>
          </cell>
          <cell r="N1194">
            <v>14493562.599999998</v>
          </cell>
          <cell r="O1194">
            <v>68329.999999999767</v>
          </cell>
          <cell r="P1194">
            <v>15225114.599999998</v>
          </cell>
        </row>
        <row r="1195">
          <cell r="J1195">
            <v>11093</v>
          </cell>
        </row>
        <row r="1196">
          <cell r="J1196">
            <v>11094</v>
          </cell>
          <cell r="L1196">
            <v>0</v>
          </cell>
          <cell r="M1196">
            <v>0</v>
          </cell>
          <cell r="N1196">
            <v>357780.80000000121</v>
          </cell>
          <cell r="O1196">
            <v>0</v>
          </cell>
          <cell r="P1196">
            <v>357780.80000000121</v>
          </cell>
        </row>
        <row r="1197">
          <cell r="J1197">
            <v>11095</v>
          </cell>
          <cell r="L1197">
            <v>0</v>
          </cell>
          <cell r="M1197">
            <v>0</v>
          </cell>
          <cell r="N1197">
            <v>-357780.80000000121</v>
          </cell>
          <cell r="O1197">
            <v>0</v>
          </cell>
          <cell r="P1197">
            <v>-357780.80000000121</v>
          </cell>
        </row>
        <row r="1199">
          <cell r="J1199">
            <v>12000</v>
          </cell>
          <cell r="L1199" t="str">
            <v>Micro Onibus</v>
          </cell>
          <cell r="M1199" t="str">
            <v>Leve</v>
          </cell>
          <cell r="N1199" t="str">
            <v>Pesado</v>
          </cell>
          <cell r="O1199" t="str">
            <v>Articulado</v>
          </cell>
          <cell r="P1199" t="str">
            <v>Total</v>
          </cell>
        </row>
        <row r="1200">
          <cell r="J1200">
            <v>12001</v>
          </cell>
        </row>
        <row r="1201">
          <cell r="J1201">
            <v>12002</v>
          </cell>
        </row>
        <row r="1202">
          <cell r="J1202">
            <v>12003</v>
          </cell>
          <cell r="L1202">
            <v>0</v>
          </cell>
          <cell r="M1202">
            <v>14</v>
          </cell>
          <cell r="N1202">
            <v>12</v>
          </cell>
          <cell r="O1202">
            <v>1</v>
          </cell>
          <cell r="P1202">
            <v>27</v>
          </cell>
        </row>
        <row r="1203">
          <cell r="J1203">
            <v>12004</v>
          </cell>
          <cell r="L1203">
            <v>0</v>
          </cell>
          <cell r="M1203">
            <v>0</v>
          </cell>
          <cell r="N1203">
            <v>5</v>
          </cell>
          <cell r="O1203">
            <v>0</v>
          </cell>
          <cell r="P1203">
            <v>5</v>
          </cell>
        </row>
        <row r="1204">
          <cell r="J1204">
            <v>12005</v>
          </cell>
          <cell r="L1204">
            <v>0</v>
          </cell>
          <cell r="M1204">
            <v>0</v>
          </cell>
          <cell r="N1204">
            <v>9</v>
          </cell>
          <cell r="O1204">
            <v>0</v>
          </cell>
          <cell r="P1204">
            <v>9</v>
          </cell>
        </row>
        <row r="1205">
          <cell r="J1205">
            <v>12006</v>
          </cell>
          <cell r="L1205">
            <v>0</v>
          </cell>
          <cell r="M1205">
            <v>0</v>
          </cell>
          <cell r="N1205">
            <v>9</v>
          </cell>
          <cell r="O1205">
            <v>0</v>
          </cell>
          <cell r="P1205">
            <v>9</v>
          </cell>
        </row>
        <row r="1206">
          <cell r="J1206">
            <v>12007</v>
          </cell>
          <cell r="L1206">
            <v>0</v>
          </cell>
          <cell r="M1206">
            <v>0</v>
          </cell>
          <cell r="N1206">
            <v>13</v>
          </cell>
          <cell r="O1206">
            <v>0</v>
          </cell>
          <cell r="P1206">
            <v>13</v>
          </cell>
        </row>
        <row r="1207">
          <cell r="J1207">
            <v>12008</v>
          </cell>
          <cell r="L1207">
            <v>0</v>
          </cell>
          <cell r="M1207">
            <v>0</v>
          </cell>
          <cell r="N1207">
            <v>12</v>
          </cell>
          <cell r="O1207">
            <v>0</v>
          </cell>
          <cell r="P1207">
            <v>12</v>
          </cell>
        </row>
        <row r="1208">
          <cell r="J1208">
            <v>12009</v>
          </cell>
          <cell r="L1208">
            <v>0</v>
          </cell>
          <cell r="M1208">
            <v>0</v>
          </cell>
          <cell r="N1208">
            <v>4</v>
          </cell>
          <cell r="O1208">
            <v>0</v>
          </cell>
          <cell r="P1208">
            <v>4</v>
          </cell>
        </row>
        <row r="1209">
          <cell r="J1209">
            <v>12010</v>
          </cell>
          <cell r="L1209">
            <v>0</v>
          </cell>
          <cell r="M1209">
            <v>0</v>
          </cell>
          <cell r="N1209">
            <v>8</v>
          </cell>
          <cell r="O1209">
            <v>0</v>
          </cell>
          <cell r="P1209">
            <v>8</v>
          </cell>
        </row>
        <row r="1210">
          <cell r="J1210">
            <v>12011</v>
          </cell>
          <cell r="L1210">
            <v>0</v>
          </cell>
          <cell r="M1210">
            <v>0</v>
          </cell>
          <cell r="N1210">
            <v>1</v>
          </cell>
          <cell r="O1210">
            <v>0</v>
          </cell>
          <cell r="P1210">
            <v>1</v>
          </cell>
        </row>
        <row r="1211">
          <cell r="J1211">
            <v>12012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</row>
        <row r="1212">
          <cell r="J1212">
            <v>12013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</row>
        <row r="1213">
          <cell r="J1213">
            <v>12014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</row>
        <row r="1214">
          <cell r="J1214">
            <v>12015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J1215">
            <v>12016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</row>
        <row r="1216">
          <cell r="J1216">
            <v>12017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J1217">
            <v>12018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J1218">
            <v>12019</v>
          </cell>
          <cell r="L1218">
            <v>0</v>
          </cell>
          <cell r="M1218">
            <v>14</v>
          </cell>
          <cell r="N1218">
            <v>73</v>
          </cell>
          <cell r="O1218">
            <v>1</v>
          </cell>
          <cell r="P1218">
            <v>88</v>
          </cell>
        </row>
        <row r="1219">
          <cell r="J1219">
            <v>12020</v>
          </cell>
          <cell r="L1219">
            <v>0</v>
          </cell>
          <cell r="M1219">
            <v>0</v>
          </cell>
          <cell r="N1219">
            <v>250</v>
          </cell>
          <cell r="O1219">
            <v>0</v>
          </cell>
          <cell r="P1219">
            <v>250</v>
          </cell>
        </row>
        <row r="1220">
          <cell r="J1220">
            <v>12021</v>
          </cell>
          <cell r="L1220" t="e">
            <v>#DIV/0!</v>
          </cell>
          <cell r="M1220">
            <v>0</v>
          </cell>
          <cell r="N1220">
            <v>3.4246575342465753</v>
          </cell>
          <cell r="O1220">
            <v>0</v>
          </cell>
          <cell r="P1220">
            <v>2.8409090909090908</v>
          </cell>
        </row>
        <row r="1221">
          <cell r="J1221">
            <v>12022</v>
          </cell>
        </row>
        <row r="1222">
          <cell r="J1222">
            <v>12023</v>
          </cell>
        </row>
        <row r="1223">
          <cell r="J1223">
            <v>12024</v>
          </cell>
          <cell r="L1223">
            <v>0</v>
          </cell>
          <cell r="M1223">
            <v>4421480</v>
          </cell>
          <cell r="N1223">
            <v>4128240</v>
          </cell>
          <cell r="O1223">
            <v>683300</v>
          </cell>
          <cell r="P1223">
            <v>9233020</v>
          </cell>
        </row>
        <row r="1224">
          <cell r="J1224">
            <v>12025</v>
          </cell>
          <cell r="L1224">
            <v>0</v>
          </cell>
          <cell r="M1224">
            <v>0</v>
          </cell>
          <cell r="N1224">
            <v>1720100</v>
          </cell>
          <cell r="O1224">
            <v>0</v>
          </cell>
          <cell r="P1224">
            <v>1720100</v>
          </cell>
        </row>
        <row r="1225">
          <cell r="J1225">
            <v>12026</v>
          </cell>
          <cell r="L1225">
            <v>0</v>
          </cell>
          <cell r="M1225">
            <v>0</v>
          </cell>
          <cell r="N1225">
            <v>3096180</v>
          </cell>
          <cell r="O1225">
            <v>0</v>
          </cell>
          <cell r="P1225">
            <v>3096180</v>
          </cell>
        </row>
        <row r="1226">
          <cell r="J1226">
            <v>12027</v>
          </cell>
          <cell r="L1226">
            <v>0</v>
          </cell>
          <cell r="M1226">
            <v>0</v>
          </cell>
          <cell r="N1226">
            <v>3096180</v>
          </cell>
          <cell r="O1226">
            <v>0</v>
          </cell>
          <cell r="P1226">
            <v>3096180</v>
          </cell>
        </row>
        <row r="1227">
          <cell r="J1227">
            <v>12028</v>
          </cell>
          <cell r="L1227">
            <v>0</v>
          </cell>
          <cell r="M1227">
            <v>0</v>
          </cell>
          <cell r="N1227">
            <v>4472260</v>
          </cell>
          <cell r="O1227">
            <v>0</v>
          </cell>
          <cell r="P1227">
            <v>4472260</v>
          </cell>
        </row>
        <row r="1228">
          <cell r="J1228">
            <v>12029</v>
          </cell>
          <cell r="L1228">
            <v>0</v>
          </cell>
          <cell r="M1228">
            <v>0</v>
          </cell>
          <cell r="N1228">
            <v>4128240</v>
          </cell>
          <cell r="O1228">
            <v>0</v>
          </cell>
          <cell r="P1228">
            <v>4128240</v>
          </cell>
        </row>
        <row r="1229">
          <cell r="J1229">
            <v>12030</v>
          </cell>
          <cell r="L1229">
            <v>0</v>
          </cell>
          <cell r="M1229">
            <v>0</v>
          </cell>
          <cell r="N1229">
            <v>1376080</v>
          </cell>
          <cell r="O1229">
            <v>0</v>
          </cell>
          <cell r="P1229">
            <v>1376080</v>
          </cell>
        </row>
        <row r="1230">
          <cell r="J1230">
            <v>12031</v>
          </cell>
          <cell r="L1230">
            <v>0</v>
          </cell>
          <cell r="M1230">
            <v>0</v>
          </cell>
          <cell r="N1230">
            <v>2752160</v>
          </cell>
          <cell r="O1230">
            <v>0</v>
          </cell>
          <cell r="P1230">
            <v>2752160</v>
          </cell>
        </row>
        <row r="1231">
          <cell r="J1231">
            <v>12032</v>
          </cell>
          <cell r="L1231">
            <v>0</v>
          </cell>
          <cell r="M1231">
            <v>0</v>
          </cell>
          <cell r="N1231">
            <v>344020</v>
          </cell>
          <cell r="O1231">
            <v>0</v>
          </cell>
          <cell r="P1231">
            <v>344020</v>
          </cell>
        </row>
        <row r="1232">
          <cell r="J1232">
            <v>12033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J1233">
            <v>12034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</row>
        <row r="1234">
          <cell r="J1234">
            <v>12035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J1235">
            <v>12036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J1236">
            <v>12037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J1237">
            <v>12038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</row>
        <row r="1238">
          <cell r="J1238">
            <v>12039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</row>
        <row r="1239">
          <cell r="J1239">
            <v>12040</v>
          </cell>
          <cell r="L1239">
            <v>0</v>
          </cell>
          <cell r="M1239">
            <v>4421480</v>
          </cell>
          <cell r="N1239">
            <v>25113460</v>
          </cell>
          <cell r="O1239">
            <v>683300</v>
          </cell>
          <cell r="P1239">
            <v>30218240</v>
          </cell>
        </row>
        <row r="1240">
          <cell r="J1240">
            <v>12041</v>
          </cell>
        </row>
        <row r="1241">
          <cell r="J1241">
            <v>12042</v>
          </cell>
        </row>
        <row r="1242">
          <cell r="J1242">
            <v>12043</v>
          </cell>
          <cell r="L1242">
            <v>0</v>
          </cell>
          <cell r="M1242">
            <v>-469782.25</v>
          </cell>
          <cell r="N1242">
            <v>-371541.6</v>
          </cell>
          <cell r="O1242">
            <v>-61497</v>
          </cell>
          <cell r="P1242">
            <v>-902820.85</v>
          </cell>
        </row>
        <row r="1243">
          <cell r="J1243">
            <v>12044</v>
          </cell>
          <cell r="L1243">
            <v>0</v>
          </cell>
          <cell r="M1243">
            <v>0</v>
          </cell>
          <cell r="N1243">
            <v>-154809.00000000003</v>
          </cell>
          <cell r="O1243">
            <v>0</v>
          </cell>
          <cell r="P1243">
            <v>-154809.00000000003</v>
          </cell>
        </row>
        <row r="1244">
          <cell r="J1244">
            <v>12045</v>
          </cell>
          <cell r="L1244">
            <v>0</v>
          </cell>
          <cell r="M1244">
            <v>0</v>
          </cell>
          <cell r="N1244">
            <v>-278656.2</v>
          </cell>
          <cell r="O1244">
            <v>0</v>
          </cell>
          <cell r="P1244">
            <v>-278656.2</v>
          </cell>
        </row>
        <row r="1245">
          <cell r="J1245">
            <v>12046</v>
          </cell>
          <cell r="L1245">
            <v>0</v>
          </cell>
          <cell r="M1245">
            <v>0</v>
          </cell>
          <cell r="N1245">
            <v>-278656.2</v>
          </cell>
          <cell r="O1245">
            <v>0</v>
          </cell>
          <cell r="P1245">
            <v>-278656.2</v>
          </cell>
        </row>
        <row r="1246">
          <cell r="J1246">
            <v>12047</v>
          </cell>
          <cell r="L1246">
            <v>0</v>
          </cell>
          <cell r="M1246">
            <v>0</v>
          </cell>
          <cell r="N1246">
            <v>-402503.40000000008</v>
          </cell>
          <cell r="O1246">
            <v>0</v>
          </cell>
          <cell r="P1246">
            <v>-402503.40000000008</v>
          </cell>
        </row>
        <row r="1247">
          <cell r="J1247">
            <v>12048</v>
          </cell>
          <cell r="L1247">
            <v>0</v>
          </cell>
          <cell r="M1247">
            <v>0</v>
          </cell>
          <cell r="N1247">
            <v>-371541.60000000009</v>
          </cell>
          <cell r="O1247">
            <v>0</v>
          </cell>
          <cell r="P1247">
            <v>-371541.60000000009</v>
          </cell>
        </row>
        <row r="1248">
          <cell r="J1248">
            <v>12049</v>
          </cell>
          <cell r="L1248">
            <v>0</v>
          </cell>
          <cell r="M1248">
            <v>0</v>
          </cell>
          <cell r="N1248">
            <v>-123847.20000000004</v>
          </cell>
          <cell r="O1248">
            <v>0</v>
          </cell>
          <cell r="P1248">
            <v>-123847.20000000004</v>
          </cell>
        </row>
        <row r="1249">
          <cell r="J1249">
            <v>12050</v>
          </cell>
          <cell r="L1249">
            <v>0</v>
          </cell>
          <cell r="M1249">
            <v>0</v>
          </cell>
          <cell r="N1249">
            <v>-247694.40000000008</v>
          </cell>
          <cell r="O1249">
            <v>0</v>
          </cell>
          <cell r="P1249">
            <v>-247694.40000000008</v>
          </cell>
        </row>
        <row r="1250">
          <cell r="J1250">
            <v>12051</v>
          </cell>
          <cell r="L1250">
            <v>0</v>
          </cell>
          <cell r="M1250">
            <v>0</v>
          </cell>
          <cell r="N1250">
            <v>-30961.80000000001</v>
          </cell>
          <cell r="O1250">
            <v>0</v>
          </cell>
          <cell r="P1250">
            <v>-30961.80000000001</v>
          </cell>
        </row>
        <row r="1251">
          <cell r="J1251">
            <v>12052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J1252">
            <v>12053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</row>
        <row r="1253">
          <cell r="J1253">
            <v>12054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</row>
        <row r="1254">
          <cell r="J1254">
            <v>12055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5">
          <cell r="J1255">
            <v>12056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</row>
        <row r="1256">
          <cell r="J1256">
            <v>12057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J1257">
            <v>12058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</row>
        <row r="1258">
          <cell r="J1258">
            <v>12059</v>
          </cell>
          <cell r="L1258">
            <v>0</v>
          </cell>
          <cell r="M1258">
            <v>-469782.25</v>
          </cell>
          <cell r="N1258">
            <v>-2260211.4</v>
          </cell>
          <cell r="O1258">
            <v>-61497</v>
          </cell>
          <cell r="P1258">
            <v>-2791490.65</v>
          </cell>
        </row>
        <row r="1259">
          <cell r="J1259">
            <v>12060</v>
          </cell>
        </row>
        <row r="1260">
          <cell r="J1260">
            <v>12061</v>
          </cell>
          <cell r="N1260">
            <v>0</v>
          </cell>
        </row>
        <row r="1261">
          <cell r="J1261">
            <v>12062</v>
          </cell>
          <cell r="L1261">
            <v>0</v>
          </cell>
          <cell r="M1261">
            <v>-469782.25</v>
          </cell>
          <cell r="N1261">
            <v>-371541.6</v>
          </cell>
          <cell r="O1261">
            <v>-61497</v>
          </cell>
          <cell r="P1261">
            <v>-902820.85</v>
          </cell>
        </row>
        <row r="1262">
          <cell r="J1262">
            <v>12063</v>
          </cell>
          <cell r="L1262">
            <v>0</v>
          </cell>
          <cell r="M1262">
            <v>0</v>
          </cell>
          <cell r="N1262">
            <v>-309618</v>
          </cell>
          <cell r="O1262">
            <v>0</v>
          </cell>
          <cell r="P1262">
            <v>-309618</v>
          </cell>
        </row>
        <row r="1263">
          <cell r="J1263">
            <v>12064</v>
          </cell>
          <cell r="L1263">
            <v>0</v>
          </cell>
          <cell r="M1263">
            <v>0</v>
          </cell>
          <cell r="N1263">
            <v>-835968.60000000009</v>
          </cell>
          <cell r="O1263">
            <v>0</v>
          </cell>
          <cell r="P1263">
            <v>-835968.60000000009</v>
          </cell>
        </row>
        <row r="1264">
          <cell r="J1264">
            <v>12065</v>
          </cell>
          <cell r="L1264">
            <v>0</v>
          </cell>
          <cell r="M1264">
            <v>0</v>
          </cell>
          <cell r="N1264">
            <v>-1114624.8</v>
          </cell>
          <cell r="O1264">
            <v>0</v>
          </cell>
          <cell r="P1264">
            <v>-1114624.8</v>
          </cell>
        </row>
        <row r="1265">
          <cell r="J1265">
            <v>12066</v>
          </cell>
          <cell r="L1265">
            <v>0</v>
          </cell>
          <cell r="M1265">
            <v>0</v>
          </cell>
          <cell r="N1265">
            <v>-2012517.0000000002</v>
          </cell>
          <cell r="O1265">
            <v>0</v>
          </cell>
          <cell r="P1265">
            <v>-2012517.0000000002</v>
          </cell>
        </row>
        <row r="1266">
          <cell r="J1266">
            <v>12067</v>
          </cell>
          <cell r="L1266">
            <v>0</v>
          </cell>
          <cell r="M1266">
            <v>0</v>
          </cell>
          <cell r="N1266">
            <v>-2229249.6</v>
          </cell>
          <cell r="O1266">
            <v>0</v>
          </cell>
          <cell r="P1266">
            <v>-2229249.6</v>
          </cell>
        </row>
        <row r="1267">
          <cell r="J1267">
            <v>12068</v>
          </cell>
          <cell r="L1267">
            <v>0</v>
          </cell>
          <cell r="M1267">
            <v>0</v>
          </cell>
          <cell r="N1267">
            <v>-866930.40000000014</v>
          </cell>
          <cell r="O1267">
            <v>0</v>
          </cell>
          <cell r="P1267">
            <v>-866930.40000000014</v>
          </cell>
        </row>
        <row r="1268">
          <cell r="J1268">
            <v>12069</v>
          </cell>
          <cell r="L1268">
            <v>0</v>
          </cell>
          <cell r="M1268">
            <v>0</v>
          </cell>
          <cell r="N1268">
            <v>-1981555.2000000007</v>
          </cell>
          <cell r="O1268">
            <v>0</v>
          </cell>
          <cell r="P1268">
            <v>-1981555.2000000007</v>
          </cell>
        </row>
        <row r="1269">
          <cell r="J1269">
            <v>12070</v>
          </cell>
          <cell r="L1269">
            <v>0</v>
          </cell>
          <cell r="M1269">
            <v>0</v>
          </cell>
          <cell r="N1269">
            <v>-278656.20000000007</v>
          </cell>
          <cell r="O1269">
            <v>0</v>
          </cell>
          <cell r="P1269">
            <v>-278656.20000000007</v>
          </cell>
        </row>
        <row r="1270">
          <cell r="J1270">
            <v>12071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J1271">
            <v>12072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J1272">
            <v>12073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J1273">
            <v>12074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J1274">
            <v>12075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J1275">
            <v>12076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J1276">
            <v>12077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J1277">
            <v>12078</v>
          </cell>
          <cell r="L1277">
            <v>0</v>
          </cell>
          <cell r="M1277">
            <v>-469782.25</v>
          </cell>
          <cell r="N1277">
            <v>-10000661.4</v>
          </cell>
          <cell r="O1277">
            <v>-61497</v>
          </cell>
          <cell r="P1277">
            <v>-10531940.65</v>
          </cell>
        </row>
        <row r="1278">
          <cell r="J1278">
            <v>12079</v>
          </cell>
        </row>
        <row r="1279">
          <cell r="J1279">
            <v>12080</v>
          </cell>
        </row>
        <row r="1280">
          <cell r="J1280">
            <v>12081</v>
          </cell>
          <cell r="L1280">
            <v>0</v>
          </cell>
          <cell r="M1280">
            <v>4421480</v>
          </cell>
          <cell r="N1280">
            <v>25113460</v>
          </cell>
          <cell r="O1280">
            <v>683300</v>
          </cell>
          <cell r="P1280">
            <v>30218240</v>
          </cell>
        </row>
        <row r="1281">
          <cell r="J1281">
            <v>12082</v>
          </cell>
          <cell r="L1281">
            <v>0</v>
          </cell>
          <cell r="M1281">
            <v>4421480</v>
          </cell>
          <cell r="N1281">
            <v>4128240</v>
          </cell>
          <cell r="O1281">
            <v>683300</v>
          </cell>
          <cell r="P1281">
            <v>9233020</v>
          </cell>
        </row>
        <row r="1282">
          <cell r="J1282">
            <v>12083</v>
          </cell>
          <cell r="L1282">
            <v>0</v>
          </cell>
          <cell r="M1282">
            <v>-4421480</v>
          </cell>
          <cell r="N1282">
            <v>-4128240</v>
          </cell>
          <cell r="O1282">
            <v>-683300</v>
          </cell>
          <cell r="P1282">
            <v>-9233020</v>
          </cell>
        </row>
        <row r="1283">
          <cell r="J1283">
            <v>12084</v>
          </cell>
          <cell r="L1283">
            <v>0</v>
          </cell>
          <cell r="M1283">
            <v>4421480</v>
          </cell>
          <cell r="N1283">
            <v>25113460</v>
          </cell>
          <cell r="O1283">
            <v>683300</v>
          </cell>
          <cell r="P1283">
            <v>30218240</v>
          </cell>
        </row>
        <row r="1284">
          <cell r="J1284">
            <v>12085</v>
          </cell>
        </row>
        <row r="1285">
          <cell r="J1285">
            <v>12086</v>
          </cell>
        </row>
        <row r="1286">
          <cell r="J1286">
            <v>12087</v>
          </cell>
          <cell r="L1286">
            <v>0</v>
          </cell>
          <cell r="M1286">
            <v>-3758257.9999999995</v>
          </cell>
          <cell r="N1286">
            <v>-10619897.400000002</v>
          </cell>
          <cell r="O1286">
            <v>-614970.00000000023</v>
          </cell>
          <cell r="P1286">
            <v>-14993125.400000002</v>
          </cell>
        </row>
        <row r="1287">
          <cell r="J1287">
            <v>12088</v>
          </cell>
          <cell r="L1287">
            <v>0</v>
          </cell>
          <cell r="M1287">
            <v>-469782.25</v>
          </cell>
          <cell r="N1287">
            <v>-2260211.4</v>
          </cell>
          <cell r="O1287">
            <v>-61497</v>
          </cell>
          <cell r="P1287">
            <v>-2791490.65</v>
          </cell>
        </row>
        <row r="1288">
          <cell r="J1288">
            <v>12089</v>
          </cell>
          <cell r="L1288">
            <v>0</v>
          </cell>
          <cell r="M1288">
            <v>3758257.9999999995</v>
          </cell>
          <cell r="N1288">
            <v>2879447.4000000018</v>
          </cell>
          <cell r="O1288">
            <v>614970.00000000023</v>
          </cell>
          <cell r="P1288">
            <v>7252675.4000000013</v>
          </cell>
        </row>
        <row r="1289">
          <cell r="J1289">
            <v>12090</v>
          </cell>
          <cell r="L1289">
            <v>0</v>
          </cell>
          <cell r="M1289">
            <v>-469782.25</v>
          </cell>
          <cell r="N1289">
            <v>-10000661.4</v>
          </cell>
          <cell r="O1289">
            <v>-61497</v>
          </cell>
          <cell r="P1289">
            <v>-10531940.65</v>
          </cell>
        </row>
        <row r="1290">
          <cell r="J1290">
            <v>12091</v>
          </cell>
        </row>
        <row r="1291">
          <cell r="J1291">
            <v>12092</v>
          </cell>
          <cell r="L1291">
            <v>0</v>
          </cell>
          <cell r="M1291">
            <v>3951697.75</v>
          </cell>
          <cell r="N1291">
            <v>15112798.6</v>
          </cell>
          <cell r="O1291">
            <v>621803</v>
          </cell>
          <cell r="P1291">
            <v>19686299.350000001</v>
          </cell>
        </row>
        <row r="1292">
          <cell r="J1292">
            <v>12093</v>
          </cell>
        </row>
        <row r="1293">
          <cell r="J1293">
            <v>12094</v>
          </cell>
          <cell r="L1293">
            <v>0</v>
          </cell>
          <cell r="M1293">
            <v>663222.00000000047</v>
          </cell>
          <cell r="N1293">
            <v>1248792.5999999982</v>
          </cell>
          <cell r="O1293">
            <v>68329.999999999767</v>
          </cell>
          <cell r="P1293">
            <v>1980344.5999999985</v>
          </cell>
        </row>
        <row r="1294">
          <cell r="J1294">
            <v>12095</v>
          </cell>
          <cell r="L1294">
            <v>0</v>
          </cell>
          <cell r="M1294">
            <v>-663222.00000000047</v>
          </cell>
          <cell r="N1294">
            <v>-1248792.5999999982</v>
          </cell>
          <cell r="O1294">
            <v>-68329.999999999767</v>
          </cell>
          <cell r="P1294">
            <v>-1980344.5999999985</v>
          </cell>
        </row>
        <row r="1296">
          <cell r="J1296">
            <v>13000</v>
          </cell>
          <cell r="L1296" t="str">
            <v>Micro Onibus</v>
          </cell>
          <cell r="M1296" t="str">
            <v>Leve</v>
          </cell>
          <cell r="N1296" t="str">
            <v>Pesado</v>
          </cell>
          <cell r="O1296" t="str">
            <v>Articulado</v>
          </cell>
          <cell r="P1296" t="str">
            <v>Total</v>
          </cell>
        </row>
        <row r="1297">
          <cell r="J1297">
            <v>13001</v>
          </cell>
        </row>
        <row r="1298">
          <cell r="J1298">
            <v>13002</v>
          </cell>
        </row>
        <row r="1299">
          <cell r="J1299">
            <v>13003</v>
          </cell>
          <cell r="L1299">
            <v>0</v>
          </cell>
          <cell r="M1299">
            <v>0</v>
          </cell>
          <cell r="N1299">
            <v>4</v>
          </cell>
          <cell r="O1299">
            <v>0</v>
          </cell>
          <cell r="P1299">
            <v>4</v>
          </cell>
        </row>
        <row r="1300">
          <cell r="J1300">
            <v>13004</v>
          </cell>
          <cell r="L1300">
            <v>0</v>
          </cell>
          <cell r="M1300">
            <v>14</v>
          </cell>
          <cell r="N1300">
            <v>12</v>
          </cell>
          <cell r="O1300">
            <v>1</v>
          </cell>
          <cell r="P1300">
            <v>27</v>
          </cell>
        </row>
        <row r="1301">
          <cell r="J1301">
            <v>13005</v>
          </cell>
          <cell r="L1301">
            <v>0</v>
          </cell>
          <cell r="M1301">
            <v>0</v>
          </cell>
          <cell r="N1301">
            <v>5</v>
          </cell>
          <cell r="O1301">
            <v>0</v>
          </cell>
          <cell r="P1301">
            <v>5</v>
          </cell>
        </row>
        <row r="1302">
          <cell r="J1302">
            <v>13006</v>
          </cell>
          <cell r="L1302">
            <v>0</v>
          </cell>
          <cell r="M1302">
            <v>0</v>
          </cell>
          <cell r="N1302">
            <v>9</v>
          </cell>
          <cell r="O1302">
            <v>0</v>
          </cell>
          <cell r="P1302">
            <v>9</v>
          </cell>
        </row>
        <row r="1303">
          <cell r="J1303">
            <v>13007</v>
          </cell>
          <cell r="L1303">
            <v>0</v>
          </cell>
          <cell r="M1303">
            <v>0</v>
          </cell>
          <cell r="N1303">
            <v>9</v>
          </cell>
          <cell r="O1303">
            <v>0</v>
          </cell>
          <cell r="P1303">
            <v>9</v>
          </cell>
        </row>
        <row r="1304">
          <cell r="J1304">
            <v>13008</v>
          </cell>
          <cell r="L1304">
            <v>0</v>
          </cell>
          <cell r="M1304">
            <v>0</v>
          </cell>
          <cell r="N1304">
            <v>13</v>
          </cell>
          <cell r="O1304">
            <v>0</v>
          </cell>
          <cell r="P1304">
            <v>13</v>
          </cell>
        </row>
        <row r="1305">
          <cell r="J1305">
            <v>13009</v>
          </cell>
          <cell r="L1305">
            <v>0</v>
          </cell>
          <cell r="M1305">
            <v>0</v>
          </cell>
          <cell r="N1305">
            <v>12</v>
          </cell>
          <cell r="O1305">
            <v>0</v>
          </cell>
          <cell r="P1305">
            <v>12</v>
          </cell>
        </row>
        <row r="1306">
          <cell r="J1306">
            <v>13010</v>
          </cell>
          <cell r="L1306">
            <v>0</v>
          </cell>
          <cell r="M1306">
            <v>0</v>
          </cell>
          <cell r="N1306">
            <v>8</v>
          </cell>
          <cell r="O1306">
            <v>0</v>
          </cell>
          <cell r="P1306">
            <v>8</v>
          </cell>
        </row>
        <row r="1307">
          <cell r="J1307">
            <v>13011</v>
          </cell>
          <cell r="L1307">
            <v>0</v>
          </cell>
          <cell r="M1307">
            <v>0</v>
          </cell>
          <cell r="N1307">
            <v>1</v>
          </cell>
          <cell r="O1307">
            <v>0</v>
          </cell>
          <cell r="P1307">
            <v>1</v>
          </cell>
        </row>
        <row r="1308">
          <cell r="J1308">
            <v>13012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</row>
        <row r="1309">
          <cell r="J1309">
            <v>13013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</row>
        <row r="1310">
          <cell r="J1310">
            <v>13014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J1311">
            <v>13015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J1312">
            <v>13016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</row>
        <row r="1313">
          <cell r="J1313">
            <v>13017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J1314">
            <v>13018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J1315">
            <v>13019</v>
          </cell>
          <cell r="L1315">
            <v>0</v>
          </cell>
          <cell r="M1315">
            <v>14</v>
          </cell>
          <cell r="N1315">
            <v>73</v>
          </cell>
          <cell r="O1315">
            <v>1</v>
          </cell>
          <cell r="P1315">
            <v>88</v>
          </cell>
        </row>
        <row r="1316">
          <cell r="J1316">
            <v>13020</v>
          </cell>
          <cell r="L1316">
            <v>0</v>
          </cell>
          <cell r="M1316">
            <v>14</v>
          </cell>
          <cell r="N1316">
            <v>286</v>
          </cell>
          <cell r="O1316">
            <v>1</v>
          </cell>
          <cell r="P1316">
            <v>301</v>
          </cell>
        </row>
        <row r="1317">
          <cell r="J1317">
            <v>13021</v>
          </cell>
          <cell r="L1317" t="e">
            <v>#DIV/0!</v>
          </cell>
          <cell r="M1317">
            <v>1</v>
          </cell>
          <cell r="N1317">
            <v>3.9178082191780823</v>
          </cell>
          <cell r="O1317">
            <v>1</v>
          </cell>
          <cell r="P1317">
            <v>3.4204545454545454</v>
          </cell>
        </row>
        <row r="1318">
          <cell r="J1318">
            <v>13022</v>
          </cell>
        </row>
        <row r="1319">
          <cell r="J1319">
            <v>13023</v>
          </cell>
        </row>
        <row r="1320">
          <cell r="J1320">
            <v>13024</v>
          </cell>
          <cell r="L1320">
            <v>0</v>
          </cell>
          <cell r="M1320">
            <v>0</v>
          </cell>
          <cell r="N1320">
            <v>1376080</v>
          </cell>
          <cell r="O1320">
            <v>0</v>
          </cell>
          <cell r="P1320">
            <v>1376080</v>
          </cell>
        </row>
        <row r="1321">
          <cell r="J1321">
            <v>13025</v>
          </cell>
          <cell r="L1321">
            <v>0</v>
          </cell>
          <cell r="M1321">
            <v>4421480</v>
          </cell>
          <cell r="N1321">
            <v>4128240</v>
          </cell>
          <cell r="O1321">
            <v>683300</v>
          </cell>
          <cell r="P1321">
            <v>9233020</v>
          </cell>
        </row>
        <row r="1322">
          <cell r="J1322">
            <v>13026</v>
          </cell>
          <cell r="L1322">
            <v>0</v>
          </cell>
          <cell r="M1322">
            <v>0</v>
          </cell>
          <cell r="N1322">
            <v>1720100</v>
          </cell>
          <cell r="O1322">
            <v>0</v>
          </cell>
          <cell r="P1322">
            <v>1720100</v>
          </cell>
        </row>
        <row r="1323">
          <cell r="J1323">
            <v>13027</v>
          </cell>
          <cell r="L1323">
            <v>0</v>
          </cell>
          <cell r="M1323">
            <v>0</v>
          </cell>
          <cell r="N1323">
            <v>3096180</v>
          </cell>
          <cell r="O1323">
            <v>0</v>
          </cell>
          <cell r="P1323">
            <v>3096180</v>
          </cell>
        </row>
        <row r="1324">
          <cell r="J1324">
            <v>13028</v>
          </cell>
          <cell r="L1324">
            <v>0</v>
          </cell>
          <cell r="M1324">
            <v>0</v>
          </cell>
          <cell r="N1324">
            <v>3096180</v>
          </cell>
          <cell r="O1324">
            <v>0</v>
          </cell>
          <cell r="P1324">
            <v>3096180</v>
          </cell>
        </row>
        <row r="1325">
          <cell r="J1325">
            <v>13029</v>
          </cell>
          <cell r="L1325">
            <v>0</v>
          </cell>
          <cell r="M1325">
            <v>0</v>
          </cell>
          <cell r="N1325">
            <v>4472260</v>
          </cell>
          <cell r="O1325">
            <v>0</v>
          </cell>
          <cell r="P1325">
            <v>4472260</v>
          </cell>
        </row>
        <row r="1326">
          <cell r="J1326">
            <v>13030</v>
          </cell>
          <cell r="L1326">
            <v>0</v>
          </cell>
          <cell r="M1326">
            <v>0</v>
          </cell>
          <cell r="N1326">
            <v>4128240</v>
          </cell>
          <cell r="O1326">
            <v>0</v>
          </cell>
          <cell r="P1326">
            <v>4128240</v>
          </cell>
        </row>
        <row r="1327">
          <cell r="J1327">
            <v>13031</v>
          </cell>
          <cell r="L1327">
            <v>0</v>
          </cell>
          <cell r="M1327">
            <v>0</v>
          </cell>
          <cell r="N1327">
            <v>2752160</v>
          </cell>
          <cell r="O1327">
            <v>0</v>
          </cell>
          <cell r="P1327">
            <v>2752160</v>
          </cell>
        </row>
        <row r="1328">
          <cell r="J1328">
            <v>13032</v>
          </cell>
          <cell r="L1328">
            <v>0</v>
          </cell>
          <cell r="M1328">
            <v>0</v>
          </cell>
          <cell r="N1328">
            <v>344020</v>
          </cell>
          <cell r="O1328">
            <v>0</v>
          </cell>
          <cell r="P1328">
            <v>344020</v>
          </cell>
        </row>
        <row r="1329">
          <cell r="J1329">
            <v>13033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J1330">
            <v>13034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</row>
        <row r="1331">
          <cell r="J1331">
            <v>13035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J1332">
            <v>13036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</row>
        <row r="1333">
          <cell r="J1333">
            <v>13037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J1334">
            <v>13038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</row>
        <row r="1335">
          <cell r="J1335">
            <v>13039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</row>
        <row r="1336">
          <cell r="J1336">
            <v>13040</v>
          </cell>
          <cell r="L1336">
            <v>0</v>
          </cell>
          <cell r="M1336">
            <v>4421480</v>
          </cell>
          <cell r="N1336">
            <v>25113460</v>
          </cell>
          <cell r="O1336">
            <v>683300</v>
          </cell>
          <cell r="P1336">
            <v>30218240</v>
          </cell>
        </row>
        <row r="1337">
          <cell r="J1337">
            <v>13041</v>
          </cell>
        </row>
        <row r="1338">
          <cell r="J1338">
            <v>13042</v>
          </cell>
        </row>
        <row r="1339">
          <cell r="J1339">
            <v>13043</v>
          </cell>
          <cell r="L1339">
            <v>0</v>
          </cell>
          <cell r="M1339">
            <v>0</v>
          </cell>
          <cell r="N1339">
            <v>-123847.2</v>
          </cell>
          <cell r="O1339">
            <v>0</v>
          </cell>
          <cell r="P1339">
            <v>-123847.2</v>
          </cell>
        </row>
        <row r="1340">
          <cell r="J1340">
            <v>13044</v>
          </cell>
          <cell r="L1340">
            <v>0</v>
          </cell>
          <cell r="M1340">
            <v>-469782.25</v>
          </cell>
          <cell r="N1340">
            <v>-371541.60000000003</v>
          </cell>
          <cell r="O1340">
            <v>-61497.000000000007</v>
          </cell>
          <cell r="P1340">
            <v>-902820.85000000009</v>
          </cell>
        </row>
        <row r="1341">
          <cell r="J1341">
            <v>13045</v>
          </cell>
          <cell r="L1341">
            <v>0</v>
          </cell>
          <cell r="M1341">
            <v>0</v>
          </cell>
          <cell r="N1341">
            <v>-154809.00000000003</v>
          </cell>
          <cell r="O1341">
            <v>0</v>
          </cell>
          <cell r="P1341">
            <v>-154809.00000000003</v>
          </cell>
        </row>
        <row r="1342">
          <cell r="J1342">
            <v>13046</v>
          </cell>
          <cell r="L1342">
            <v>0</v>
          </cell>
          <cell r="M1342">
            <v>0</v>
          </cell>
          <cell r="N1342">
            <v>-278656.2</v>
          </cell>
          <cell r="O1342">
            <v>0</v>
          </cell>
          <cell r="P1342">
            <v>-278656.2</v>
          </cell>
        </row>
        <row r="1343">
          <cell r="J1343">
            <v>13047</v>
          </cell>
          <cell r="L1343">
            <v>0</v>
          </cell>
          <cell r="M1343">
            <v>0</v>
          </cell>
          <cell r="N1343">
            <v>-278656.20000000007</v>
          </cell>
          <cell r="O1343">
            <v>0</v>
          </cell>
          <cell r="P1343">
            <v>-278656.20000000007</v>
          </cell>
        </row>
        <row r="1344">
          <cell r="J1344">
            <v>13048</v>
          </cell>
          <cell r="L1344">
            <v>0</v>
          </cell>
          <cell r="M1344">
            <v>0</v>
          </cell>
          <cell r="N1344">
            <v>-402503.40000000008</v>
          </cell>
          <cell r="O1344">
            <v>0</v>
          </cell>
          <cell r="P1344">
            <v>-402503.40000000008</v>
          </cell>
        </row>
        <row r="1345">
          <cell r="J1345">
            <v>13049</v>
          </cell>
          <cell r="L1345">
            <v>0</v>
          </cell>
          <cell r="M1345">
            <v>0</v>
          </cell>
          <cell r="N1345">
            <v>-371541.60000000009</v>
          </cell>
          <cell r="O1345">
            <v>0</v>
          </cell>
          <cell r="P1345">
            <v>-371541.60000000009</v>
          </cell>
        </row>
        <row r="1346">
          <cell r="J1346">
            <v>13050</v>
          </cell>
          <cell r="L1346">
            <v>0</v>
          </cell>
          <cell r="M1346">
            <v>0</v>
          </cell>
          <cell r="N1346">
            <v>-247694.40000000008</v>
          </cell>
          <cell r="O1346">
            <v>0</v>
          </cell>
          <cell r="P1346">
            <v>-247694.40000000008</v>
          </cell>
        </row>
        <row r="1347">
          <cell r="J1347">
            <v>13051</v>
          </cell>
          <cell r="L1347">
            <v>0</v>
          </cell>
          <cell r="M1347">
            <v>0</v>
          </cell>
          <cell r="N1347">
            <v>-30961.80000000001</v>
          </cell>
          <cell r="O1347">
            <v>0</v>
          </cell>
          <cell r="P1347">
            <v>-30961.80000000001</v>
          </cell>
        </row>
        <row r="1348">
          <cell r="J1348">
            <v>13052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J1349">
            <v>13053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</row>
        <row r="1350">
          <cell r="J1350">
            <v>13054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</row>
        <row r="1351">
          <cell r="J1351">
            <v>13055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J1352">
            <v>13056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</row>
        <row r="1353">
          <cell r="J1353">
            <v>13057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</row>
        <row r="1354">
          <cell r="J1354">
            <v>13058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</row>
        <row r="1355">
          <cell r="J1355">
            <v>13059</v>
          </cell>
          <cell r="L1355">
            <v>0</v>
          </cell>
          <cell r="M1355">
            <v>-469782.25</v>
          </cell>
          <cell r="N1355">
            <v>-2260211.4000000004</v>
          </cell>
          <cell r="O1355">
            <v>-61497.000000000007</v>
          </cell>
          <cell r="P1355">
            <v>-2791490.65</v>
          </cell>
        </row>
        <row r="1356">
          <cell r="J1356">
            <v>13060</v>
          </cell>
        </row>
        <row r="1357">
          <cell r="J1357">
            <v>13061</v>
          </cell>
          <cell r="N1357">
            <v>0</v>
          </cell>
        </row>
        <row r="1358">
          <cell r="J1358">
            <v>13062</v>
          </cell>
          <cell r="L1358">
            <v>0</v>
          </cell>
          <cell r="M1358">
            <v>0</v>
          </cell>
          <cell r="N1358">
            <v>-123847.2</v>
          </cell>
          <cell r="O1358">
            <v>0</v>
          </cell>
          <cell r="P1358">
            <v>-123847.2</v>
          </cell>
        </row>
        <row r="1359">
          <cell r="J1359">
            <v>13063</v>
          </cell>
          <cell r="L1359">
            <v>0</v>
          </cell>
          <cell r="M1359">
            <v>-939564.5</v>
          </cell>
          <cell r="N1359">
            <v>-743083.2</v>
          </cell>
          <cell r="O1359">
            <v>-122994</v>
          </cell>
          <cell r="P1359">
            <v>-1805641.7</v>
          </cell>
        </row>
        <row r="1360">
          <cell r="J1360">
            <v>13064</v>
          </cell>
          <cell r="L1360">
            <v>0</v>
          </cell>
          <cell r="M1360">
            <v>0</v>
          </cell>
          <cell r="N1360">
            <v>-464427.00000000006</v>
          </cell>
          <cell r="O1360">
            <v>0</v>
          </cell>
          <cell r="P1360">
            <v>-464427.00000000006</v>
          </cell>
        </row>
        <row r="1361">
          <cell r="J1361">
            <v>13065</v>
          </cell>
          <cell r="L1361">
            <v>0</v>
          </cell>
          <cell r="M1361">
            <v>0</v>
          </cell>
          <cell r="N1361">
            <v>-1114624.8</v>
          </cell>
          <cell r="O1361">
            <v>0</v>
          </cell>
          <cell r="P1361">
            <v>-1114624.8</v>
          </cell>
        </row>
        <row r="1362">
          <cell r="J1362">
            <v>13066</v>
          </cell>
          <cell r="L1362">
            <v>0</v>
          </cell>
          <cell r="M1362">
            <v>0</v>
          </cell>
          <cell r="N1362">
            <v>-1393281.0000000002</v>
          </cell>
          <cell r="O1362">
            <v>0</v>
          </cell>
          <cell r="P1362">
            <v>-1393281.0000000002</v>
          </cell>
        </row>
        <row r="1363">
          <cell r="J1363">
            <v>13067</v>
          </cell>
          <cell r="L1363">
            <v>0</v>
          </cell>
          <cell r="M1363">
            <v>0</v>
          </cell>
          <cell r="N1363">
            <v>-2415020.4000000004</v>
          </cell>
          <cell r="O1363">
            <v>0</v>
          </cell>
          <cell r="P1363">
            <v>-2415020.4000000004</v>
          </cell>
        </row>
        <row r="1364">
          <cell r="J1364">
            <v>13068</v>
          </cell>
          <cell r="L1364">
            <v>0</v>
          </cell>
          <cell r="M1364">
            <v>0</v>
          </cell>
          <cell r="N1364">
            <v>-2600791.2000000007</v>
          </cell>
          <cell r="O1364">
            <v>0</v>
          </cell>
          <cell r="P1364">
            <v>-2600791.2000000007</v>
          </cell>
        </row>
        <row r="1365">
          <cell r="J1365">
            <v>13069</v>
          </cell>
          <cell r="L1365">
            <v>0</v>
          </cell>
          <cell r="M1365">
            <v>0</v>
          </cell>
          <cell r="N1365">
            <v>-1981555.2000000007</v>
          </cell>
          <cell r="O1365">
            <v>0</v>
          </cell>
          <cell r="P1365">
            <v>-1981555.2000000007</v>
          </cell>
        </row>
        <row r="1366">
          <cell r="J1366">
            <v>13070</v>
          </cell>
          <cell r="L1366">
            <v>0</v>
          </cell>
          <cell r="M1366">
            <v>0</v>
          </cell>
          <cell r="N1366">
            <v>-278656.20000000007</v>
          </cell>
          <cell r="O1366">
            <v>0</v>
          </cell>
          <cell r="P1366">
            <v>-278656.20000000007</v>
          </cell>
        </row>
        <row r="1367">
          <cell r="J1367">
            <v>13071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J1368">
            <v>13072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J1369">
            <v>13073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J1370">
            <v>13074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J1371">
            <v>13075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</row>
        <row r="1372">
          <cell r="J1372">
            <v>13076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J1373">
            <v>13077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J1374">
            <v>13078</v>
          </cell>
          <cell r="L1374">
            <v>0</v>
          </cell>
          <cell r="M1374">
            <v>-939564.5</v>
          </cell>
          <cell r="N1374">
            <v>-11115286.200000001</v>
          </cell>
          <cell r="O1374">
            <v>-122994</v>
          </cell>
          <cell r="P1374">
            <v>-12177844.700000001</v>
          </cell>
        </row>
        <row r="1375">
          <cell r="J1375">
            <v>13079</v>
          </cell>
        </row>
        <row r="1376">
          <cell r="J1376">
            <v>13080</v>
          </cell>
        </row>
        <row r="1377">
          <cell r="J1377">
            <v>13081</v>
          </cell>
          <cell r="L1377">
            <v>0</v>
          </cell>
          <cell r="M1377">
            <v>4421480</v>
          </cell>
          <cell r="N1377">
            <v>25113460</v>
          </cell>
          <cell r="O1377">
            <v>683300</v>
          </cell>
          <cell r="P1377">
            <v>30218240</v>
          </cell>
        </row>
        <row r="1378">
          <cell r="J1378">
            <v>13082</v>
          </cell>
          <cell r="L1378">
            <v>0</v>
          </cell>
          <cell r="M1378">
            <v>0</v>
          </cell>
          <cell r="N1378">
            <v>1376080</v>
          </cell>
          <cell r="O1378">
            <v>0</v>
          </cell>
          <cell r="P1378">
            <v>1376080</v>
          </cell>
        </row>
        <row r="1379">
          <cell r="J1379">
            <v>13083</v>
          </cell>
          <cell r="L1379">
            <v>0</v>
          </cell>
          <cell r="M1379">
            <v>0</v>
          </cell>
          <cell r="N1379">
            <v>-1376080</v>
          </cell>
          <cell r="O1379">
            <v>0</v>
          </cell>
          <cell r="P1379">
            <v>-1376080</v>
          </cell>
        </row>
        <row r="1380">
          <cell r="J1380">
            <v>13084</v>
          </cell>
          <cell r="L1380">
            <v>0</v>
          </cell>
          <cell r="M1380">
            <v>4421480</v>
          </cell>
          <cell r="N1380">
            <v>25113460</v>
          </cell>
          <cell r="O1380">
            <v>683300</v>
          </cell>
          <cell r="P1380">
            <v>30218240</v>
          </cell>
        </row>
        <row r="1381">
          <cell r="J1381">
            <v>13085</v>
          </cell>
        </row>
        <row r="1382">
          <cell r="J1382">
            <v>13086</v>
          </cell>
        </row>
        <row r="1383">
          <cell r="J1383">
            <v>13087</v>
          </cell>
          <cell r="L1383">
            <v>0</v>
          </cell>
          <cell r="M1383">
            <v>-469782.25</v>
          </cell>
          <cell r="N1383">
            <v>-10000661.4</v>
          </cell>
          <cell r="O1383">
            <v>-61497</v>
          </cell>
          <cell r="P1383">
            <v>-10531940.65</v>
          </cell>
        </row>
        <row r="1384">
          <cell r="J1384">
            <v>13088</v>
          </cell>
          <cell r="L1384">
            <v>0</v>
          </cell>
          <cell r="M1384">
            <v>-469782.25</v>
          </cell>
          <cell r="N1384">
            <v>-2260211.4000000004</v>
          </cell>
          <cell r="O1384">
            <v>-61497.000000000007</v>
          </cell>
          <cell r="P1384">
            <v>-2791490.6500000004</v>
          </cell>
        </row>
        <row r="1385">
          <cell r="J1385">
            <v>13089</v>
          </cell>
          <cell r="L1385">
            <v>0</v>
          </cell>
          <cell r="M1385">
            <v>0</v>
          </cell>
          <cell r="N1385">
            <v>1145586.5999999996</v>
          </cell>
          <cell r="O1385">
            <v>0</v>
          </cell>
          <cell r="P1385">
            <v>1145586.5999999996</v>
          </cell>
        </row>
        <row r="1386">
          <cell r="J1386">
            <v>13090</v>
          </cell>
          <cell r="L1386">
            <v>0</v>
          </cell>
          <cell r="M1386">
            <v>-939564.5</v>
          </cell>
          <cell r="N1386">
            <v>-11115286.200000001</v>
          </cell>
          <cell r="O1386">
            <v>-122994</v>
          </cell>
          <cell r="P1386">
            <v>-12177844.700000001</v>
          </cell>
        </row>
        <row r="1387">
          <cell r="J1387">
            <v>13091</v>
          </cell>
        </row>
        <row r="1388">
          <cell r="J1388">
            <v>13092</v>
          </cell>
          <cell r="L1388">
            <v>0</v>
          </cell>
          <cell r="M1388">
            <v>3481915.5</v>
          </cell>
          <cell r="N1388">
            <v>13998173.799999999</v>
          </cell>
          <cell r="O1388">
            <v>560306</v>
          </cell>
          <cell r="P1388">
            <v>18040395.299999997</v>
          </cell>
        </row>
        <row r="1389">
          <cell r="J1389">
            <v>13093</v>
          </cell>
        </row>
        <row r="1390">
          <cell r="J1390">
            <v>13094</v>
          </cell>
          <cell r="L1390">
            <v>0</v>
          </cell>
          <cell r="M1390">
            <v>0</v>
          </cell>
          <cell r="N1390">
            <v>230493.40000000037</v>
          </cell>
          <cell r="O1390">
            <v>0</v>
          </cell>
          <cell r="P1390">
            <v>230493.40000000037</v>
          </cell>
        </row>
        <row r="1391">
          <cell r="J1391">
            <v>13095</v>
          </cell>
          <cell r="L1391">
            <v>0</v>
          </cell>
          <cell r="M1391">
            <v>0</v>
          </cell>
          <cell r="N1391">
            <v>-230493.40000000037</v>
          </cell>
          <cell r="O1391">
            <v>0</v>
          </cell>
          <cell r="P1391">
            <v>-230493.40000000037</v>
          </cell>
        </row>
        <row r="1393">
          <cell r="J1393">
            <v>14000</v>
          </cell>
          <cell r="L1393" t="str">
            <v>Micro Onibus</v>
          </cell>
          <cell r="M1393" t="str">
            <v>Leve</v>
          </cell>
          <cell r="N1393" t="str">
            <v>Pesado</v>
          </cell>
          <cell r="O1393" t="str">
            <v>Articulado</v>
          </cell>
          <cell r="P1393" t="str">
            <v>Total</v>
          </cell>
        </row>
        <row r="1394">
          <cell r="J1394">
            <v>14001</v>
          </cell>
        </row>
        <row r="1395">
          <cell r="J1395">
            <v>14002</v>
          </cell>
        </row>
        <row r="1396">
          <cell r="J1396">
            <v>14003</v>
          </cell>
          <cell r="L1396">
            <v>0</v>
          </cell>
          <cell r="M1396">
            <v>0</v>
          </cell>
          <cell r="N1396">
            <v>12</v>
          </cell>
          <cell r="O1396">
            <v>0</v>
          </cell>
          <cell r="P1396">
            <v>12</v>
          </cell>
        </row>
        <row r="1397">
          <cell r="J1397">
            <v>14004</v>
          </cell>
          <cell r="L1397">
            <v>0</v>
          </cell>
          <cell r="M1397">
            <v>0</v>
          </cell>
          <cell r="N1397">
            <v>4</v>
          </cell>
          <cell r="O1397">
            <v>0</v>
          </cell>
          <cell r="P1397">
            <v>4</v>
          </cell>
        </row>
        <row r="1398">
          <cell r="J1398">
            <v>14005</v>
          </cell>
          <cell r="L1398">
            <v>0</v>
          </cell>
          <cell r="M1398">
            <v>14</v>
          </cell>
          <cell r="N1398">
            <v>12</v>
          </cell>
          <cell r="O1398">
            <v>1</v>
          </cell>
          <cell r="P1398">
            <v>27</v>
          </cell>
        </row>
        <row r="1399">
          <cell r="J1399">
            <v>14006</v>
          </cell>
          <cell r="L1399">
            <v>0</v>
          </cell>
          <cell r="M1399">
            <v>0</v>
          </cell>
          <cell r="N1399">
            <v>5</v>
          </cell>
          <cell r="O1399">
            <v>0</v>
          </cell>
          <cell r="P1399">
            <v>5</v>
          </cell>
        </row>
        <row r="1400">
          <cell r="J1400">
            <v>14007</v>
          </cell>
          <cell r="L1400">
            <v>0</v>
          </cell>
          <cell r="M1400">
            <v>0</v>
          </cell>
          <cell r="N1400">
            <v>9</v>
          </cell>
          <cell r="O1400">
            <v>0</v>
          </cell>
          <cell r="P1400">
            <v>9</v>
          </cell>
        </row>
        <row r="1401">
          <cell r="J1401">
            <v>14008</v>
          </cell>
          <cell r="L1401">
            <v>0</v>
          </cell>
          <cell r="M1401">
            <v>0</v>
          </cell>
          <cell r="N1401">
            <v>9</v>
          </cell>
          <cell r="O1401">
            <v>0</v>
          </cell>
          <cell r="P1401">
            <v>9</v>
          </cell>
        </row>
        <row r="1402">
          <cell r="J1402">
            <v>14009</v>
          </cell>
          <cell r="L1402">
            <v>0</v>
          </cell>
          <cell r="M1402">
            <v>0</v>
          </cell>
          <cell r="N1402">
            <v>13</v>
          </cell>
          <cell r="O1402">
            <v>0</v>
          </cell>
          <cell r="P1402">
            <v>13</v>
          </cell>
        </row>
        <row r="1403">
          <cell r="J1403">
            <v>14010</v>
          </cell>
          <cell r="L1403">
            <v>0</v>
          </cell>
          <cell r="M1403">
            <v>0</v>
          </cell>
          <cell r="N1403">
            <v>8</v>
          </cell>
          <cell r="O1403">
            <v>0</v>
          </cell>
          <cell r="P1403">
            <v>8</v>
          </cell>
        </row>
        <row r="1404">
          <cell r="J1404">
            <v>14011</v>
          </cell>
          <cell r="L1404">
            <v>0</v>
          </cell>
          <cell r="M1404">
            <v>0</v>
          </cell>
          <cell r="N1404">
            <v>1</v>
          </cell>
          <cell r="O1404">
            <v>0</v>
          </cell>
          <cell r="P1404">
            <v>1</v>
          </cell>
        </row>
        <row r="1405">
          <cell r="J1405">
            <v>14012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</row>
        <row r="1406">
          <cell r="J1406">
            <v>14013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</row>
        <row r="1407">
          <cell r="J1407">
            <v>14014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</row>
        <row r="1408">
          <cell r="J1408">
            <v>14015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</row>
        <row r="1409">
          <cell r="J1409">
            <v>14016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J1410">
            <v>14017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</row>
        <row r="1411">
          <cell r="J1411">
            <v>14018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</row>
        <row r="1412">
          <cell r="J1412">
            <v>14019</v>
          </cell>
          <cell r="L1412">
            <v>0</v>
          </cell>
          <cell r="M1412">
            <v>14</v>
          </cell>
          <cell r="N1412">
            <v>73</v>
          </cell>
          <cell r="O1412">
            <v>1</v>
          </cell>
          <cell r="P1412">
            <v>88</v>
          </cell>
        </row>
        <row r="1413">
          <cell r="J1413">
            <v>14020</v>
          </cell>
          <cell r="L1413">
            <v>0</v>
          </cell>
          <cell r="M1413">
            <v>28</v>
          </cell>
          <cell r="N1413">
            <v>266</v>
          </cell>
          <cell r="O1413">
            <v>2</v>
          </cell>
          <cell r="P1413">
            <v>296</v>
          </cell>
        </row>
        <row r="1414">
          <cell r="J1414">
            <v>14021</v>
          </cell>
          <cell r="L1414" t="e">
            <v>#DIV/0!</v>
          </cell>
          <cell r="M1414">
            <v>2</v>
          </cell>
          <cell r="N1414">
            <v>3.6438356164383561</v>
          </cell>
          <cell r="O1414">
            <v>2</v>
          </cell>
          <cell r="P1414">
            <v>3.3636363636363638</v>
          </cell>
        </row>
        <row r="1415">
          <cell r="J1415">
            <v>14022</v>
          </cell>
        </row>
        <row r="1416">
          <cell r="J1416">
            <v>14023</v>
          </cell>
        </row>
        <row r="1417">
          <cell r="J1417">
            <v>14024</v>
          </cell>
          <cell r="L1417">
            <v>0</v>
          </cell>
          <cell r="M1417">
            <v>0</v>
          </cell>
          <cell r="N1417">
            <v>4128240</v>
          </cell>
          <cell r="O1417">
            <v>0</v>
          </cell>
          <cell r="P1417">
            <v>4128240</v>
          </cell>
        </row>
        <row r="1418">
          <cell r="J1418">
            <v>14025</v>
          </cell>
          <cell r="L1418">
            <v>0</v>
          </cell>
          <cell r="M1418">
            <v>0</v>
          </cell>
          <cell r="N1418">
            <v>1376080</v>
          </cell>
          <cell r="O1418">
            <v>0</v>
          </cell>
          <cell r="P1418">
            <v>1376080</v>
          </cell>
        </row>
        <row r="1419">
          <cell r="J1419">
            <v>14026</v>
          </cell>
          <cell r="L1419">
            <v>0</v>
          </cell>
          <cell r="M1419">
            <v>4421480</v>
          </cell>
          <cell r="N1419">
            <v>4128240</v>
          </cell>
          <cell r="O1419">
            <v>683300</v>
          </cell>
          <cell r="P1419">
            <v>9233020</v>
          </cell>
        </row>
        <row r="1420">
          <cell r="J1420">
            <v>14027</v>
          </cell>
          <cell r="L1420">
            <v>0</v>
          </cell>
          <cell r="M1420">
            <v>0</v>
          </cell>
          <cell r="N1420">
            <v>1720100</v>
          </cell>
          <cell r="O1420">
            <v>0</v>
          </cell>
          <cell r="P1420">
            <v>1720100</v>
          </cell>
        </row>
        <row r="1421">
          <cell r="J1421">
            <v>14028</v>
          </cell>
          <cell r="L1421">
            <v>0</v>
          </cell>
          <cell r="M1421">
            <v>0</v>
          </cell>
          <cell r="N1421">
            <v>3096180</v>
          </cell>
          <cell r="O1421">
            <v>0</v>
          </cell>
          <cell r="P1421">
            <v>3096180</v>
          </cell>
        </row>
        <row r="1422">
          <cell r="J1422">
            <v>14029</v>
          </cell>
          <cell r="L1422">
            <v>0</v>
          </cell>
          <cell r="M1422">
            <v>0</v>
          </cell>
          <cell r="N1422">
            <v>3096180</v>
          </cell>
          <cell r="O1422">
            <v>0</v>
          </cell>
          <cell r="P1422">
            <v>3096180</v>
          </cell>
        </row>
        <row r="1423">
          <cell r="J1423">
            <v>14030</v>
          </cell>
          <cell r="L1423">
            <v>0</v>
          </cell>
          <cell r="M1423">
            <v>0</v>
          </cell>
          <cell r="N1423">
            <v>4472260</v>
          </cell>
          <cell r="O1423">
            <v>0</v>
          </cell>
          <cell r="P1423">
            <v>4472260</v>
          </cell>
        </row>
        <row r="1424">
          <cell r="J1424">
            <v>14031</v>
          </cell>
          <cell r="L1424">
            <v>0</v>
          </cell>
          <cell r="M1424">
            <v>0</v>
          </cell>
          <cell r="N1424">
            <v>2752160</v>
          </cell>
          <cell r="O1424">
            <v>0</v>
          </cell>
          <cell r="P1424">
            <v>2752160</v>
          </cell>
        </row>
        <row r="1425">
          <cell r="J1425">
            <v>14032</v>
          </cell>
          <cell r="L1425">
            <v>0</v>
          </cell>
          <cell r="M1425">
            <v>0</v>
          </cell>
          <cell r="N1425">
            <v>344020</v>
          </cell>
          <cell r="O1425">
            <v>0</v>
          </cell>
          <cell r="P1425">
            <v>344020</v>
          </cell>
        </row>
        <row r="1426">
          <cell r="J1426">
            <v>14033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</row>
        <row r="1427">
          <cell r="J1427">
            <v>14034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J1428">
            <v>14035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</row>
        <row r="1429">
          <cell r="J1429">
            <v>14036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</row>
        <row r="1430">
          <cell r="J1430">
            <v>14037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</row>
        <row r="1431">
          <cell r="J1431">
            <v>14038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</row>
        <row r="1432">
          <cell r="J1432">
            <v>14039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</row>
        <row r="1433">
          <cell r="J1433">
            <v>14040</v>
          </cell>
          <cell r="L1433">
            <v>0</v>
          </cell>
          <cell r="M1433">
            <v>4421480</v>
          </cell>
          <cell r="N1433">
            <v>25113460</v>
          </cell>
          <cell r="O1433">
            <v>683300</v>
          </cell>
          <cell r="P1433">
            <v>30218240</v>
          </cell>
        </row>
        <row r="1434">
          <cell r="J1434">
            <v>14041</v>
          </cell>
        </row>
        <row r="1435">
          <cell r="J1435">
            <v>14042</v>
          </cell>
        </row>
        <row r="1436">
          <cell r="J1436">
            <v>14043</v>
          </cell>
          <cell r="L1436">
            <v>0</v>
          </cell>
          <cell r="M1436">
            <v>0</v>
          </cell>
          <cell r="N1436">
            <v>-371541.6</v>
          </cell>
          <cell r="O1436">
            <v>0</v>
          </cell>
          <cell r="P1436">
            <v>-371541.6</v>
          </cell>
        </row>
        <row r="1437">
          <cell r="J1437">
            <v>14044</v>
          </cell>
          <cell r="L1437">
            <v>0</v>
          </cell>
          <cell r="M1437">
            <v>0</v>
          </cell>
          <cell r="N1437">
            <v>-123847.20000000001</v>
          </cell>
          <cell r="O1437">
            <v>0</v>
          </cell>
          <cell r="P1437">
            <v>-123847.20000000001</v>
          </cell>
        </row>
        <row r="1438">
          <cell r="J1438">
            <v>14045</v>
          </cell>
          <cell r="L1438">
            <v>0</v>
          </cell>
          <cell r="M1438">
            <v>-469782.25000000006</v>
          </cell>
          <cell r="N1438">
            <v>-371541.60000000003</v>
          </cell>
          <cell r="O1438">
            <v>-61497.000000000007</v>
          </cell>
          <cell r="P1438">
            <v>-902820.85000000009</v>
          </cell>
        </row>
        <row r="1439">
          <cell r="J1439">
            <v>14046</v>
          </cell>
          <cell r="L1439">
            <v>0</v>
          </cell>
          <cell r="M1439">
            <v>0</v>
          </cell>
          <cell r="N1439">
            <v>-154809.00000000003</v>
          </cell>
          <cell r="O1439">
            <v>0</v>
          </cell>
          <cell r="P1439">
            <v>-154809.00000000003</v>
          </cell>
        </row>
        <row r="1440">
          <cell r="J1440">
            <v>14047</v>
          </cell>
          <cell r="L1440">
            <v>0</v>
          </cell>
          <cell r="M1440">
            <v>0</v>
          </cell>
          <cell r="N1440">
            <v>-278656.20000000007</v>
          </cell>
          <cell r="O1440">
            <v>0</v>
          </cell>
          <cell r="P1440">
            <v>-278656.20000000007</v>
          </cell>
        </row>
        <row r="1441">
          <cell r="J1441">
            <v>14048</v>
          </cell>
          <cell r="L1441">
            <v>0</v>
          </cell>
          <cell r="M1441">
            <v>0</v>
          </cell>
          <cell r="N1441">
            <v>-278656.20000000007</v>
          </cell>
          <cell r="O1441">
            <v>0</v>
          </cell>
          <cell r="P1441">
            <v>-278656.20000000007</v>
          </cell>
        </row>
        <row r="1442">
          <cell r="J1442">
            <v>14049</v>
          </cell>
          <cell r="L1442">
            <v>0</v>
          </cell>
          <cell r="M1442">
            <v>0</v>
          </cell>
          <cell r="N1442">
            <v>-402503.40000000008</v>
          </cell>
          <cell r="O1442">
            <v>0</v>
          </cell>
          <cell r="P1442">
            <v>-402503.40000000008</v>
          </cell>
        </row>
        <row r="1443">
          <cell r="J1443">
            <v>14050</v>
          </cell>
          <cell r="L1443">
            <v>0</v>
          </cell>
          <cell r="M1443">
            <v>0</v>
          </cell>
          <cell r="N1443">
            <v>-247694.40000000008</v>
          </cell>
          <cell r="O1443">
            <v>0</v>
          </cell>
          <cell r="P1443">
            <v>-247694.40000000008</v>
          </cell>
        </row>
        <row r="1444">
          <cell r="J1444">
            <v>14051</v>
          </cell>
          <cell r="L1444">
            <v>0</v>
          </cell>
          <cell r="M1444">
            <v>0</v>
          </cell>
          <cell r="N1444">
            <v>-30961.80000000001</v>
          </cell>
          <cell r="O1444">
            <v>0</v>
          </cell>
          <cell r="P1444">
            <v>-30961.80000000001</v>
          </cell>
        </row>
        <row r="1445">
          <cell r="J1445">
            <v>14052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</row>
        <row r="1446">
          <cell r="J1446">
            <v>14053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</row>
        <row r="1447">
          <cell r="J1447">
            <v>14054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</row>
        <row r="1448">
          <cell r="J1448">
            <v>14055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J1449">
            <v>14056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</row>
        <row r="1450">
          <cell r="J1450">
            <v>14057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</row>
        <row r="1451">
          <cell r="J1451">
            <v>14058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J1452">
            <v>14059</v>
          </cell>
          <cell r="L1452">
            <v>0</v>
          </cell>
          <cell r="M1452">
            <v>-469782.25000000006</v>
          </cell>
          <cell r="N1452">
            <v>-2260211.4000000004</v>
          </cell>
          <cell r="O1452">
            <v>-61497.000000000007</v>
          </cell>
          <cell r="P1452">
            <v>-2791490.65</v>
          </cell>
        </row>
        <row r="1453">
          <cell r="J1453">
            <v>14060</v>
          </cell>
        </row>
        <row r="1454">
          <cell r="J1454">
            <v>14061</v>
          </cell>
          <cell r="N1454">
            <v>0</v>
          </cell>
        </row>
        <row r="1455">
          <cell r="J1455">
            <v>14062</v>
          </cell>
          <cell r="L1455">
            <v>0</v>
          </cell>
          <cell r="M1455">
            <v>0</v>
          </cell>
          <cell r="N1455">
            <v>-371541.6</v>
          </cell>
          <cell r="O1455">
            <v>0</v>
          </cell>
          <cell r="P1455">
            <v>-371541.6</v>
          </cell>
        </row>
        <row r="1456">
          <cell r="J1456">
            <v>14063</v>
          </cell>
          <cell r="L1456">
            <v>0</v>
          </cell>
          <cell r="M1456">
            <v>0</v>
          </cell>
          <cell r="N1456">
            <v>-247694.4</v>
          </cell>
          <cell r="O1456">
            <v>0</v>
          </cell>
          <cell r="P1456">
            <v>-247694.4</v>
          </cell>
        </row>
        <row r="1457">
          <cell r="J1457">
            <v>14064</v>
          </cell>
          <cell r="L1457">
            <v>0</v>
          </cell>
          <cell r="M1457">
            <v>-1409346.75</v>
          </cell>
          <cell r="N1457">
            <v>-1114624.8</v>
          </cell>
          <cell r="O1457">
            <v>-184491</v>
          </cell>
          <cell r="P1457">
            <v>-2708462.55</v>
          </cell>
        </row>
        <row r="1458">
          <cell r="J1458">
            <v>14065</v>
          </cell>
          <cell r="L1458">
            <v>0</v>
          </cell>
          <cell r="M1458">
            <v>0</v>
          </cell>
          <cell r="N1458">
            <v>-619236.00000000012</v>
          </cell>
          <cell r="O1458">
            <v>0</v>
          </cell>
          <cell r="P1458">
            <v>-619236.00000000012</v>
          </cell>
        </row>
        <row r="1459">
          <cell r="J1459">
            <v>14066</v>
          </cell>
          <cell r="L1459">
            <v>0</v>
          </cell>
          <cell r="M1459">
            <v>0</v>
          </cell>
          <cell r="N1459">
            <v>-1393281.0000000002</v>
          </cell>
          <cell r="O1459">
            <v>0</v>
          </cell>
          <cell r="P1459">
            <v>-1393281.0000000002</v>
          </cell>
        </row>
        <row r="1460">
          <cell r="J1460">
            <v>14067</v>
          </cell>
          <cell r="L1460">
            <v>0</v>
          </cell>
          <cell r="M1460">
            <v>0</v>
          </cell>
          <cell r="N1460">
            <v>-1671937.2000000002</v>
          </cell>
          <cell r="O1460">
            <v>0</v>
          </cell>
          <cell r="P1460">
            <v>-1671937.2000000002</v>
          </cell>
        </row>
        <row r="1461">
          <cell r="J1461">
            <v>14068</v>
          </cell>
          <cell r="L1461">
            <v>0</v>
          </cell>
          <cell r="M1461">
            <v>0</v>
          </cell>
          <cell r="N1461">
            <v>-2817523.8000000007</v>
          </cell>
          <cell r="O1461">
            <v>0</v>
          </cell>
          <cell r="P1461">
            <v>-2817523.8000000007</v>
          </cell>
        </row>
        <row r="1462">
          <cell r="J1462">
            <v>14069</v>
          </cell>
          <cell r="L1462">
            <v>0</v>
          </cell>
          <cell r="M1462">
            <v>0</v>
          </cell>
          <cell r="N1462">
            <v>-1981555.2000000007</v>
          </cell>
          <cell r="O1462">
            <v>0</v>
          </cell>
          <cell r="P1462">
            <v>-1981555.2000000007</v>
          </cell>
        </row>
        <row r="1463">
          <cell r="J1463">
            <v>14070</v>
          </cell>
          <cell r="L1463">
            <v>0</v>
          </cell>
          <cell r="M1463">
            <v>0</v>
          </cell>
          <cell r="N1463">
            <v>-278656.20000000007</v>
          </cell>
          <cell r="O1463">
            <v>0</v>
          </cell>
          <cell r="P1463">
            <v>-278656.20000000007</v>
          </cell>
        </row>
        <row r="1464">
          <cell r="J1464">
            <v>14071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</row>
        <row r="1465">
          <cell r="J1465">
            <v>14072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</row>
        <row r="1466">
          <cell r="J1466">
            <v>14073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</row>
        <row r="1467">
          <cell r="J1467">
            <v>14074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J1468">
            <v>14075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J1469">
            <v>14076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</row>
        <row r="1470">
          <cell r="J1470">
            <v>14077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J1471">
            <v>14078</v>
          </cell>
          <cell r="L1471">
            <v>0</v>
          </cell>
          <cell r="M1471">
            <v>-1409346.75</v>
          </cell>
          <cell r="N1471">
            <v>-10496050.200000001</v>
          </cell>
          <cell r="O1471">
            <v>-184491</v>
          </cell>
          <cell r="P1471">
            <v>-12089887.950000001</v>
          </cell>
        </row>
        <row r="1472">
          <cell r="J1472">
            <v>14079</v>
          </cell>
        </row>
        <row r="1473">
          <cell r="J1473">
            <v>14080</v>
          </cell>
        </row>
        <row r="1474">
          <cell r="J1474">
            <v>14081</v>
          </cell>
          <cell r="L1474">
            <v>0</v>
          </cell>
          <cell r="M1474">
            <v>4421480</v>
          </cell>
          <cell r="N1474">
            <v>25113460</v>
          </cell>
          <cell r="O1474">
            <v>683300</v>
          </cell>
          <cell r="P1474">
            <v>30218240</v>
          </cell>
        </row>
        <row r="1475">
          <cell r="J1475">
            <v>14082</v>
          </cell>
          <cell r="L1475">
            <v>0</v>
          </cell>
          <cell r="M1475">
            <v>0</v>
          </cell>
          <cell r="N1475">
            <v>4128240</v>
          </cell>
          <cell r="O1475">
            <v>0</v>
          </cell>
          <cell r="P1475">
            <v>4128240</v>
          </cell>
        </row>
        <row r="1476">
          <cell r="J1476">
            <v>14083</v>
          </cell>
          <cell r="L1476">
            <v>0</v>
          </cell>
          <cell r="M1476">
            <v>0</v>
          </cell>
          <cell r="N1476">
            <v>-4128240</v>
          </cell>
          <cell r="O1476">
            <v>0</v>
          </cell>
          <cell r="P1476">
            <v>-4128240</v>
          </cell>
        </row>
        <row r="1477">
          <cell r="J1477">
            <v>14084</v>
          </cell>
          <cell r="L1477">
            <v>0</v>
          </cell>
          <cell r="M1477">
            <v>4421480</v>
          </cell>
          <cell r="N1477">
            <v>25113460</v>
          </cell>
          <cell r="O1477">
            <v>683300</v>
          </cell>
          <cell r="P1477">
            <v>30218240</v>
          </cell>
        </row>
        <row r="1478">
          <cell r="J1478">
            <v>14085</v>
          </cell>
        </row>
        <row r="1479">
          <cell r="J1479">
            <v>14086</v>
          </cell>
        </row>
        <row r="1480">
          <cell r="J1480">
            <v>14087</v>
          </cell>
          <cell r="L1480">
            <v>0</v>
          </cell>
          <cell r="M1480">
            <v>-939564.5</v>
          </cell>
          <cell r="N1480">
            <v>-11115286.200000001</v>
          </cell>
          <cell r="O1480">
            <v>-122994</v>
          </cell>
          <cell r="P1480">
            <v>-12177844.700000001</v>
          </cell>
        </row>
        <row r="1481">
          <cell r="J1481">
            <v>14088</v>
          </cell>
          <cell r="L1481">
            <v>0</v>
          </cell>
          <cell r="M1481">
            <v>-469782.25000000006</v>
          </cell>
          <cell r="N1481">
            <v>-2260211.4000000004</v>
          </cell>
          <cell r="O1481">
            <v>-61497.000000000007</v>
          </cell>
          <cell r="P1481">
            <v>-2791490.6500000004</v>
          </cell>
        </row>
        <row r="1482">
          <cell r="J1482">
            <v>14089</v>
          </cell>
          <cell r="L1482">
            <v>0</v>
          </cell>
          <cell r="M1482">
            <v>0</v>
          </cell>
          <cell r="N1482">
            <v>2879447.4000000004</v>
          </cell>
          <cell r="O1482">
            <v>0</v>
          </cell>
          <cell r="P1482">
            <v>2879447.4000000004</v>
          </cell>
        </row>
        <row r="1483">
          <cell r="J1483">
            <v>14090</v>
          </cell>
          <cell r="L1483">
            <v>0</v>
          </cell>
          <cell r="M1483">
            <v>-1409346.75</v>
          </cell>
          <cell r="N1483">
            <v>-10496050.200000001</v>
          </cell>
          <cell r="O1483">
            <v>-184491</v>
          </cell>
          <cell r="P1483">
            <v>-12089887.950000001</v>
          </cell>
        </row>
        <row r="1484">
          <cell r="J1484">
            <v>14091</v>
          </cell>
        </row>
        <row r="1485">
          <cell r="J1485">
            <v>14092</v>
          </cell>
          <cell r="L1485">
            <v>0</v>
          </cell>
          <cell r="M1485">
            <v>3012133.25</v>
          </cell>
          <cell r="N1485">
            <v>14617409.799999999</v>
          </cell>
          <cell r="O1485">
            <v>498809</v>
          </cell>
          <cell r="P1485">
            <v>18128352.049999997</v>
          </cell>
        </row>
        <row r="1486">
          <cell r="J1486">
            <v>14093</v>
          </cell>
        </row>
        <row r="1487">
          <cell r="J1487">
            <v>14094</v>
          </cell>
          <cell r="L1487">
            <v>0</v>
          </cell>
          <cell r="M1487">
            <v>0</v>
          </cell>
          <cell r="N1487">
            <v>1248792.5999999996</v>
          </cell>
          <cell r="O1487">
            <v>0</v>
          </cell>
          <cell r="P1487">
            <v>1248792.5999999996</v>
          </cell>
        </row>
        <row r="1488">
          <cell r="J1488">
            <v>14095</v>
          </cell>
          <cell r="L1488">
            <v>0</v>
          </cell>
          <cell r="M1488">
            <v>0</v>
          </cell>
          <cell r="N1488">
            <v>-1248792.5999999996</v>
          </cell>
          <cell r="O1488">
            <v>0</v>
          </cell>
          <cell r="P1488">
            <v>-1248792.5999999996</v>
          </cell>
        </row>
        <row r="1490">
          <cell r="J1490">
            <v>15000</v>
          </cell>
          <cell r="L1490" t="str">
            <v>Micro Onibus</v>
          </cell>
          <cell r="M1490" t="str">
            <v>Leve</v>
          </cell>
          <cell r="N1490" t="str">
            <v>Pesado</v>
          </cell>
          <cell r="O1490" t="str">
            <v>Articulado</v>
          </cell>
          <cell r="P1490" t="str">
            <v>Total</v>
          </cell>
        </row>
        <row r="1491">
          <cell r="J1491">
            <v>15001</v>
          </cell>
        </row>
        <row r="1492">
          <cell r="J1492">
            <v>15002</v>
          </cell>
        </row>
        <row r="1493">
          <cell r="J1493">
            <v>15003</v>
          </cell>
          <cell r="L1493">
            <v>0</v>
          </cell>
          <cell r="M1493">
            <v>0</v>
          </cell>
          <cell r="N1493">
            <v>13</v>
          </cell>
          <cell r="O1493">
            <v>0</v>
          </cell>
          <cell r="P1493">
            <v>13</v>
          </cell>
        </row>
        <row r="1494">
          <cell r="J1494">
            <v>15004</v>
          </cell>
          <cell r="L1494">
            <v>0</v>
          </cell>
          <cell r="M1494">
            <v>0</v>
          </cell>
          <cell r="N1494">
            <v>12</v>
          </cell>
          <cell r="O1494">
            <v>0</v>
          </cell>
          <cell r="P1494">
            <v>12</v>
          </cell>
        </row>
        <row r="1495">
          <cell r="J1495">
            <v>15005</v>
          </cell>
          <cell r="L1495">
            <v>0</v>
          </cell>
          <cell r="M1495">
            <v>0</v>
          </cell>
          <cell r="N1495">
            <v>4</v>
          </cell>
          <cell r="O1495">
            <v>0</v>
          </cell>
          <cell r="P1495">
            <v>4</v>
          </cell>
        </row>
        <row r="1496">
          <cell r="J1496">
            <v>15006</v>
          </cell>
          <cell r="L1496">
            <v>0</v>
          </cell>
          <cell r="M1496">
            <v>14</v>
          </cell>
          <cell r="N1496">
            <v>12</v>
          </cell>
          <cell r="O1496">
            <v>1</v>
          </cell>
          <cell r="P1496">
            <v>27</v>
          </cell>
        </row>
        <row r="1497">
          <cell r="J1497">
            <v>15007</v>
          </cell>
          <cell r="L1497">
            <v>0</v>
          </cell>
          <cell r="M1497">
            <v>0</v>
          </cell>
          <cell r="N1497">
            <v>5</v>
          </cell>
          <cell r="O1497">
            <v>0</v>
          </cell>
          <cell r="P1497">
            <v>5</v>
          </cell>
        </row>
        <row r="1498">
          <cell r="J1498">
            <v>15008</v>
          </cell>
          <cell r="L1498">
            <v>0</v>
          </cell>
          <cell r="M1498">
            <v>0</v>
          </cell>
          <cell r="N1498">
            <v>9</v>
          </cell>
          <cell r="O1498">
            <v>0</v>
          </cell>
          <cell r="P1498">
            <v>9</v>
          </cell>
        </row>
        <row r="1499">
          <cell r="J1499">
            <v>15009</v>
          </cell>
          <cell r="L1499">
            <v>0</v>
          </cell>
          <cell r="M1499">
            <v>0</v>
          </cell>
          <cell r="N1499">
            <v>9</v>
          </cell>
          <cell r="O1499">
            <v>0</v>
          </cell>
          <cell r="P1499">
            <v>9</v>
          </cell>
        </row>
        <row r="1500">
          <cell r="J1500">
            <v>15010</v>
          </cell>
          <cell r="L1500">
            <v>0</v>
          </cell>
          <cell r="M1500">
            <v>0</v>
          </cell>
          <cell r="N1500">
            <v>8</v>
          </cell>
          <cell r="O1500">
            <v>0</v>
          </cell>
          <cell r="P1500">
            <v>8</v>
          </cell>
        </row>
        <row r="1501">
          <cell r="J1501">
            <v>15011</v>
          </cell>
          <cell r="L1501">
            <v>0</v>
          </cell>
          <cell r="M1501">
            <v>0</v>
          </cell>
          <cell r="N1501">
            <v>1</v>
          </cell>
          <cell r="O1501">
            <v>0</v>
          </cell>
          <cell r="P1501">
            <v>1</v>
          </cell>
        </row>
        <row r="1502">
          <cell r="J1502">
            <v>15012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J1503">
            <v>15013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J1504">
            <v>15014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J1505">
            <v>15015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J1506">
            <v>15016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J1507">
            <v>15017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J1508">
            <v>15018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J1509">
            <v>15019</v>
          </cell>
          <cell r="L1509">
            <v>0</v>
          </cell>
          <cell r="M1509">
            <v>14</v>
          </cell>
          <cell r="N1509">
            <v>73</v>
          </cell>
          <cell r="O1509">
            <v>1</v>
          </cell>
          <cell r="P1509">
            <v>88</v>
          </cell>
        </row>
        <row r="1510">
          <cell r="J1510">
            <v>15020</v>
          </cell>
          <cell r="L1510">
            <v>0</v>
          </cell>
          <cell r="M1510">
            <v>42</v>
          </cell>
          <cell r="N1510">
            <v>239</v>
          </cell>
          <cell r="O1510">
            <v>3</v>
          </cell>
          <cell r="P1510">
            <v>284</v>
          </cell>
        </row>
        <row r="1511">
          <cell r="J1511">
            <v>15021</v>
          </cell>
          <cell r="L1511" t="e">
            <v>#DIV/0!</v>
          </cell>
          <cell r="M1511">
            <v>3</v>
          </cell>
          <cell r="N1511">
            <v>3.2739726027397262</v>
          </cell>
          <cell r="O1511">
            <v>3</v>
          </cell>
          <cell r="P1511">
            <v>3.2272727272727271</v>
          </cell>
        </row>
        <row r="1512">
          <cell r="J1512">
            <v>15022</v>
          </cell>
        </row>
        <row r="1513">
          <cell r="J1513">
            <v>15023</v>
          </cell>
        </row>
        <row r="1514">
          <cell r="J1514">
            <v>15024</v>
          </cell>
          <cell r="L1514">
            <v>0</v>
          </cell>
          <cell r="M1514">
            <v>0</v>
          </cell>
          <cell r="N1514">
            <v>4472260</v>
          </cell>
          <cell r="O1514">
            <v>0</v>
          </cell>
          <cell r="P1514">
            <v>4472260</v>
          </cell>
        </row>
        <row r="1515">
          <cell r="J1515">
            <v>15025</v>
          </cell>
          <cell r="L1515">
            <v>0</v>
          </cell>
          <cell r="M1515">
            <v>0</v>
          </cell>
          <cell r="N1515">
            <v>4128240</v>
          </cell>
          <cell r="O1515">
            <v>0</v>
          </cell>
          <cell r="P1515">
            <v>4128240</v>
          </cell>
        </row>
        <row r="1516">
          <cell r="J1516">
            <v>15026</v>
          </cell>
          <cell r="L1516">
            <v>0</v>
          </cell>
          <cell r="M1516">
            <v>0</v>
          </cell>
          <cell r="N1516">
            <v>1376080</v>
          </cell>
          <cell r="O1516">
            <v>0</v>
          </cell>
          <cell r="P1516">
            <v>1376080</v>
          </cell>
        </row>
        <row r="1517">
          <cell r="J1517">
            <v>15027</v>
          </cell>
          <cell r="L1517">
            <v>0</v>
          </cell>
          <cell r="M1517">
            <v>4421480</v>
          </cell>
          <cell r="N1517">
            <v>4128240</v>
          </cell>
          <cell r="O1517">
            <v>683300</v>
          </cell>
          <cell r="P1517">
            <v>9233020</v>
          </cell>
        </row>
        <row r="1518">
          <cell r="J1518">
            <v>15028</v>
          </cell>
          <cell r="L1518">
            <v>0</v>
          </cell>
          <cell r="M1518">
            <v>0</v>
          </cell>
          <cell r="N1518">
            <v>1720100</v>
          </cell>
          <cell r="O1518">
            <v>0</v>
          </cell>
          <cell r="P1518">
            <v>1720100</v>
          </cell>
        </row>
        <row r="1519">
          <cell r="J1519">
            <v>15029</v>
          </cell>
          <cell r="L1519">
            <v>0</v>
          </cell>
          <cell r="M1519">
            <v>0</v>
          </cell>
          <cell r="N1519">
            <v>3096180</v>
          </cell>
          <cell r="O1519">
            <v>0</v>
          </cell>
          <cell r="P1519">
            <v>3096180</v>
          </cell>
        </row>
        <row r="1520">
          <cell r="J1520">
            <v>15030</v>
          </cell>
          <cell r="L1520">
            <v>0</v>
          </cell>
          <cell r="M1520">
            <v>0</v>
          </cell>
          <cell r="N1520">
            <v>3096180</v>
          </cell>
          <cell r="O1520">
            <v>0</v>
          </cell>
          <cell r="P1520">
            <v>3096180</v>
          </cell>
        </row>
        <row r="1521">
          <cell r="J1521">
            <v>15031</v>
          </cell>
          <cell r="L1521">
            <v>0</v>
          </cell>
          <cell r="M1521">
            <v>0</v>
          </cell>
          <cell r="N1521">
            <v>2752160</v>
          </cell>
          <cell r="O1521">
            <v>0</v>
          </cell>
          <cell r="P1521">
            <v>2752160</v>
          </cell>
        </row>
        <row r="1522">
          <cell r="J1522">
            <v>15032</v>
          </cell>
          <cell r="L1522">
            <v>0</v>
          </cell>
          <cell r="M1522">
            <v>0</v>
          </cell>
          <cell r="N1522">
            <v>344020</v>
          </cell>
          <cell r="O1522">
            <v>0</v>
          </cell>
          <cell r="P1522">
            <v>344020</v>
          </cell>
        </row>
        <row r="1523">
          <cell r="J1523">
            <v>15033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J1524">
            <v>15034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</row>
        <row r="1525">
          <cell r="J1525">
            <v>15035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</row>
        <row r="1526">
          <cell r="J1526">
            <v>15036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</row>
        <row r="1527">
          <cell r="J1527">
            <v>15037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</row>
        <row r="1528">
          <cell r="J1528">
            <v>15038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J1529">
            <v>15039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J1530">
            <v>15040</v>
          </cell>
          <cell r="L1530">
            <v>0</v>
          </cell>
          <cell r="M1530">
            <v>4421480</v>
          </cell>
          <cell r="N1530">
            <v>25113460</v>
          </cell>
          <cell r="O1530">
            <v>683300</v>
          </cell>
          <cell r="P1530">
            <v>30218240</v>
          </cell>
        </row>
        <row r="1531">
          <cell r="J1531">
            <v>15041</v>
          </cell>
        </row>
        <row r="1532">
          <cell r="J1532">
            <v>15042</v>
          </cell>
        </row>
        <row r="1533">
          <cell r="J1533">
            <v>15043</v>
          </cell>
          <cell r="L1533">
            <v>0</v>
          </cell>
          <cell r="M1533">
            <v>0</v>
          </cell>
          <cell r="N1533">
            <v>-402503.39999999997</v>
          </cell>
          <cell r="O1533">
            <v>0</v>
          </cell>
          <cell r="P1533">
            <v>-402503.39999999997</v>
          </cell>
        </row>
        <row r="1534">
          <cell r="J1534">
            <v>15044</v>
          </cell>
          <cell r="L1534">
            <v>0</v>
          </cell>
          <cell r="M1534">
            <v>0</v>
          </cell>
          <cell r="N1534">
            <v>-371541.60000000003</v>
          </cell>
          <cell r="O1534">
            <v>0</v>
          </cell>
          <cell r="P1534">
            <v>-371541.60000000003</v>
          </cell>
        </row>
        <row r="1535">
          <cell r="J1535">
            <v>15045</v>
          </cell>
          <cell r="L1535">
            <v>0</v>
          </cell>
          <cell r="M1535">
            <v>0</v>
          </cell>
          <cell r="N1535">
            <v>-123847.20000000001</v>
          </cell>
          <cell r="O1535">
            <v>0</v>
          </cell>
          <cell r="P1535">
            <v>-123847.20000000001</v>
          </cell>
        </row>
        <row r="1536">
          <cell r="J1536">
            <v>15046</v>
          </cell>
          <cell r="L1536">
            <v>0</v>
          </cell>
          <cell r="M1536">
            <v>-469782.25</v>
          </cell>
          <cell r="N1536">
            <v>-371541.60000000003</v>
          </cell>
          <cell r="O1536">
            <v>-61497.000000000007</v>
          </cell>
          <cell r="P1536">
            <v>-902820.85000000009</v>
          </cell>
        </row>
        <row r="1537">
          <cell r="J1537">
            <v>15047</v>
          </cell>
          <cell r="L1537">
            <v>0</v>
          </cell>
          <cell r="M1537">
            <v>0</v>
          </cell>
          <cell r="N1537">
            <v>-154809.00000000003</v>
          </cell>
          <cell r="O1537">
            <v>0</v>
          </cell>
          <cell r="P1537">
            <v>-154809.00000000003</v>
          </cell>
        </row>
        <row r="1538">
          <cell r="J1538">
            <v>15048</v>
          </cell>
          <cell r="L1538">
            <v>0</v>
          </cell>
          <cell r="M1538">
            <v>0</v>
          </cell>
          <cell r="N1538">
            <v>-278656.20000000007</v>
          </cell>
          <cell r="O1538">
            <v>0</v>
          </cell>
          <cell r="P1538">
            <v>-278656.20000000007</v>
          </cell>
        </row>
        <row r="1539">
          <cell r="J1539">
            <v>15049</v>
          </cell>
          <cell r="L1539">
            <v>0</v>
          </cell>
          <cell r="M1539">
            <v>0</v>
          </cell>
          <cell r="N1539">
            <v>-278656.20000000007</v>
          </cell>
          <cell r="O1539">
            <v>0</v>
          </cell>
          <cell r="P1539">
            <v>-278656.20000000007</v>
          </cell>
        </row>
        <row r="1540">
          <cell r="J1540">
            <v>15050</v>
          </cell>
          <cell r="L1540">
            <v>0</v>
          </cell>
          <cell r="M1540">
            <v>0</v>
          </cell>
          <cell r="N1540">
            <v>-247694.40000000008</v>
          </cell>
          <cell r="O1540">
            <v>0</v>
          </cell>
          <cell r="P1540">
            <v>-247694.40000000008</v>
          </cell>
        </row>
        <row r="1541">
          <cell r="J1541">
            <v>15051</v>
          </cell>
          <cell r="L1541">
            <v>0</v>
          </cell>
          <cell r="M1541">
            <v>0</v>
          </cell>
          <cell r="N1541">
            <v>-30961.80000000001</v>
          </cell>
          <cell r="O1541">
            <v>0</v>
          </cell>
          <cell r="P1541">
            <v>-30961.80000000001</v>
          </cell>
        </row>
        <row r="1542">
          <cell r="J1542">
            <v>15052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J1543">
            <v>15053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J1544">
            <v>15054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J1545">
            <v>15055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J1546">
            <v>15056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</row>
        <row r="1547">
          <cell r="J1547">
            <v>15057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J1548">
            <v>15058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J1549">
            <v>15059</v>
          </cell>
          <cell r="L1549">
            <v>0</v>
          </cell>
          <cell r="M1549">
            <v>-469782.25</v>
          </cell>
          <cell r="N1549">
            <v>-2260211.4</v>
          </cell>
          <cell r="O1549">
            <v>-61497.000000000007</v>
          </cell>
          <cell r="P1549">
            <v>-2791490.65</v>
          </cell>
        </row>
        <row r="1550">
          <cell r="J1550">
            <v>15060</v>
          </cell>
        </row>
        <row r="1551">
          <cell r="J1551">
            <v>15061</v>
          </cell>
          <cell r="N1551">
            <v>0</v>
          </cell>
        </row>
        <row r="1552">
          <cell r="J1552">
            <v>15062</v>
          </cell>
          <cell r="L1552">
            <v>0</v>
          </cell>
          <cell r="M1552">
            <v>0</v>
          </cell>
          <cell r="N1552">
            <v>-402503.39999999997</v>
          </cell>
          <cell r="O1552">
            <v>0</v>
          </cell>
          <cell r="P1552">
            <v>-402503.39999999997</v>
          </cell>
        </row>
        <row r="1553">
          <cell r="J1553">
            <v>15063</v>
          </cell>
          <cell r="L1553">
            <v>0</v>
          </cell>
          <cell r="M1553">
            <v>0</v>
          </cell>
          <cell r="N1553">
            <v>-743083.2</v>
          </cell>
          <cell r="O1553">
            <v>0</v>
          </cell>
          <cell r="P1553">
            <v>-743083.2</v>
          </cell>
        </row>
        <row r="1554">
          <cell r="J1554">
            <v>15064</v>
          </cell>
          <cell r="L1554">
            <v>0</v>
          </cell>
          <cell r="M1554">
            <v>0</v>
          </cell>
          <cell r="N1554">
            <v>-371541.60000000003</v>
          </cell>
          <cell r="O1554">
            <v>0</v>
          </cell>
          <cell r="P1554">
            <v>-371541.60000000003</v>
          </cell>
        </row>
        <row r="1555">
          <cell r="J1555">
            <v>15065</v>
          </cell>
          <cell r="L1555">
            <v>0</v>
          </cell>
          <cell r="M1555">
            <v>-1879129</v>
          </cell>
          <cell r="N1555">
            <v>-1486166.4000000001</v>
          </cell>
          <cell r="O1555">
            <v>-245988.00000000003</v>
          </cell>
          <cell r="P1555">
            <v>-3611283.4000000004</v>
          </cell>
        </row>
        <row r="1556">
          <cell r="J1556">
            <v>15066</v>
          </cell>
          <cell r="L1556">
            <v>0</v>
          </cell>
          <cell r="M1556">
            <v>0</v>
          </cell>
          <cell r="N1556">
            <v>-774045.00000000012</v>
          </cell>
          <cell r="O1556">
            <v>0</v>
          </cell>
          <cell r="P1556">
            <v>-774045.00000000012</v>
          </cell>
        </row>
        <row r="1557">
          <cell r="J1557">
            <v>15067</v>
          </cell>
          <cell r="L1557">
            <v>0</v>
          </cell>
          <cell r="M1557">
            <v>0</v>
          </cell>
          <cell r="N1557">
            <v>-1671937.2000000002</v>
          </cell>
          <cell r="O1557">
            <v>0</v>
          </cell>
          <cell r="P1557">
            <v>-1671937.2000000002</v>
          </cell>
        </row>
        <row r="1558">
          <cell r="J1558">
            <v>15068</v>
          </cell>
          <cell r="L1558">
            <v>0</v>
          </cell>
          <cell r="M1558">
            <v>0</v>
          </cell>
          <cell r="N1558">
            <v>-1950593.4000000004</v>
          </cell>
          <cell r="O1558">
            <v>0</v>
          </cell>
          <cell r="P1558">
            <v>-1950593.4000000004</v>
          </cell>
        </row>
        <row r="1559">
          <cell r="J1559">
            <v>15069</v>
          </cell>
          <cell r="L1559">
            <v>0</v>
          </cell>
          <cell r="M1559">
            <v>0</v>
          </cell>
          <cell r="N1559">
            <v>-1981555.2000000007</v>
          </cell>
          <cell r="O1559">
            <v>0</v>
          </cell>
          <cell r="P1559">
            <v>-1981555.2000000007</v>
          </cell>
        </row>
        <row r="1560">
          <cell r="J1560">
            <v>15070</v>
          </cell>
          <cell r="L1560">
            <v>0</v>
          </cell>
          <cell r="M1560">
            <v>0</v>
          </cell>
          <cell r="N1560">
            <v>-278656.20000000007</v>
          </cell>
          <cell r="O1560">
            <v>0</v>
          </cell>
          <cell r="P1560">
            <v>-278656.20000000007</v>
          </cell>
        </row>
        <row r="1561">
          <cell r="J1561">
            <v>15071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</row>
        <row r="1562">
          <cell r="J1562">
            <v>15072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</row>
        <row r="1563">
          <cell r="J1563">
            <v>15073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</row>
        <row r="1564">
          <cell r="J1564">
            <v>15074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</row>
        <row r="1565">
          <cell r="J1565">
            <v>15075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J1566">
            <v>15076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</row>
        <row r="1567">
          <cell r="J1567">
            <v>15077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</row>
        <row r="1568">
          <cell r="J1568">
            <v>15078</v>
          </cell>
          <cell r="L1568">
            <v>0</v>
          </cell>
          <cell r="M1568">
            <v>-1879129</v>
          </cell>
          <cell r="N1568">
            <v>-9660081.6000000015</v>
          </cell>
          <cell r="O1568">
            <v>-245988.00000000003</v>
          </cell>
          <cell r="P1568">
            <v>-11785198.600000001</v>
          </cell>
        </row>
        <row r="1569">
          <cell r="J1569">
            <v>15079</v>
          </cell>
        </row>
        <row r="1570">
          <cell r="J1570">
            <v>15080</v>
          </cell>
        </row>
        <row r="1571">
          <cell r="J1571">
            <v>15081</v>
          </cell>
          <cell r="L1571">
            <v>0</v>
          </cell>
          <cell r="M1571">
            <v>4421480</v>
          </cell>
          <cell r="N1571">
            <v>25113460</v>
          </cell>
          <cell r="O1571">
            <v>683300</v>
          </cell>
          <cell r="P1571">
            <v>30218240</v>
          </cell>
        </row>
        <row r="1572">
          <cell r="J1572">
            <v>15082</v>
          </cell>
          <cell r="L1572">
            <v>0</v>
          </cell>
          <cell r="M1572">
            <v>0</v>
          </cell>
          <cell r="N1572">
            <v>4472260</v>
          </cell>
          <cell r="O1572">
            <v>0</v>
          </cell>
          <cell r="P1572">
            <v>4472260</v>
          </cell>
        </row>
        <row r="1573">
          <cell r="J1573">
            <v>15083</v>
          </cell>
          <cell r="L1573">
            <v>0</v>
          </cell>
          <cell r="M1573">
            <v>0</v>
          </cell>
          <cell r="N1573">
            <v>-4472260</v>
          </cell>
          <cell r="O1573">
            <v>0</v>
          </cell>
          <cell r="P1573">
            <v>-4472260</v>
          </cell>
        </row>
        <row r="1574">
          <cell r="J1574">
            <v>15084</v>
          </cell>
          <cell r="L1574">
            <v>0</v>
          </cell>
          <cell r="M1574">
            <v>4421480</v>
          </cell>
          <cell r="N1574">
            <v>25113460</v>
          </cell>
          <cell r="O1574">
            <v>683300</v>
          </cell>
          <cell r="P1574">
            <v>30218240</v>
          </cell>
        </row>
        <row r="1575">
          <cell r="J1575">
            <v>15085</v>
          </cell>
        </row>
        <row r="1576">
          <cell r="J1576">
            <v>15086</v>
          </cell>
        </row>
        <row r="1577">
          <cell r="J1577">
            <v>15087</v>
          </cell>
          <cell r="L1577">
            <v>0</v>
          </cell>
          <cell r="M1577">
            <v>-1409346.75</v>
          </cell>
          <cell r="N1577">
            <v>-10496050.200000001</v>
          </cell>
          <cell r="O1577">
            <v>-184491</v>
          </cell>
          <cell r="P1577">
            <v>-12089887.950000001</v>
          </cell>
        </row>
        <row r="1578">
          <cell r="J1578">
            <v>15088</v>
          </cell>
          <cell r="L1578">
            <v>0</v>
          </cell>
          <cell r="M1578">
            <v>-469782.25</v>
          </cell>
          <cell r="N1578">
            <v>-2260211.4</v>
          </cell>
          <cell r="O1578">
            <v>-61497.000000000007</v>
          </cell>
          <cell r="P1578">
            <v>-2791490.65</v>
          </cell>
        </row>
        <row r="1579">
          <cell r="J1579">
            <v>15089</v>
          </cell>
          <cell r="L1579">
            <v>0</v>
          </cell>
          <cell r="M1579">
            <v>0</v>
          </cell>
          <cell r="N1579">
            <v>3096179.9999999995</v>
          </cell>
          <cell r="O1579">
            <v>0</v>
          </cell>
          <cell r="P1579">
            <v>3096179.9999999995</v>
          </cell>
        </row>
        <row r="1580">
          <cell r="J1580">
            <v>15090</v>
          </cell>
          <cell r="L1580">
            <v>0</v>
          </cell>
          <cell r="M1580">
            <v>-1879129</v>
          </cell>
          <cell r="N1580">
            <v>-9660081.6000000015</v>
          </cell>
          <cell r="O1580">
            <v>-245988.00000000003</v>
          </cell>
          <cell r="P1580">
            <v>-11785198.600000001</v>
          </cell>
        </row>
        <row r="1581">
          <cell r="J1581">
            <v>15091</v>
          </cell>
        </row>
        <row r="1582">
          <cell r="J1582">
            <v>15092</v>
          </cell>
          <cell r="L1582">
            <v>0</v>
          </cell>
          <cell r="M1582">
            <v>2542351</v>
          </cell>
          <cell r="N1582">
            <v>15453378.399999999</v>
          </cell>
          <cell r="O1582">
            <v>437312</v>
          </cell>
          <cell r="P1582">
            <v>18433041.399999999</v>
          </cell>
        </row>
        <row r="1583">
          <cell r="J1583">
            <v>15093</v>
          </cell>
        </row>
        <row r="1584">
          <cell r="J1584">
            <v>15094</v>
          </cell>
          <cell r="L1584">
            <v>0</v>
          </cell>
          <cell r="M1584">
            <v>0</v>
          </cell>
          <cell r="N1584">
            <v>1376080.0000000005</v>
          </cell>
          <cell r="O1584">
            <v>0</v>
          </cell>
          <cell r="P1584">
            <v>1376080.0000000005</v>
          </cell>
        </row>
        <row r="1585">
          <cell r="J1585">
            <v>15095</v>
          </cell>
          <cell r="L1585">
            <v>0</v>
          </cell>
          <cell r="M1585">
            <v>0</v>
          </cell>
          <cell r="N1585">
            <v>-1376080.0000000005</v>
          </cell>
          <cell r="O1585">
            <v>0</v>
          </cell>
          <cell r="P1585">
            <v>-1376080.0000000005</v>
          </cell>
        </row>
        <row r="1587">
          <cell r="J1587">
            <v>16000</v>
          </cell>
          <cell r="L1587" t="str">
            <v>Micro Onibus</v>
          </cell>
          <cell r="M1587" t="str">
            <v>Leve</v>
          </cell>
          <cell r="N1587" t="str">
            <v>Pesado</v>
          </cell>
          <cell r="O1587" t="str">
            <v>Articulado</v>
          </cell>
          <cell r="P1587" t="str">
            <v>Total</v>
          </cell>
        </row>
        <row r="1588">
          <cell r="J1588">
            <v>16001</v>
          </cell>
        </row>
        <row r="1589">
          <cell r="J1589">
            <v>16002</v>
          </cell>
        </row>
        <row r="1590">
          <cell r="J1590">
            <v>16003</v>
          </cell>
          <cell r="L1590">
            <v>0</v>
          </cell>
          <cell r="M1590">
            <v>0</v>
          </cell>
          <cell r="N1590">
            <v>9</v>
          </cell>
          <cell r="O1590">
            <v>0</v>
          </cell>
          <cell r="P1590">
            <v>9</v>
          </cell>
        </row>
        <row r="1591">
          <cell r="J1591">
            <v>16004</v>
          </cell>
          <cell r="L1591">
            <v>0</v>
          </cell>
          <cell r="M1591">
            <v>0</v>
          </cell>
          <cell r="N1591">
            <v>13</v>
          </cell>
          <cell r="O1591">
            <v>0</v>
          </cell>
          <cell r="P1591">
            <v>13</v>
          </cell>
        </row>
        <row r="1592">
          <cell r="J1592">
            <v>16005</v>
          </cell>
          <cell r="L1592">
            <v>0</v>
          </cell>
          <cell r="M1592">
            <v>0</v>
          </cell>
          <cell r="N1592">
            <v>12</v>
          </cell>
          <cell r="O1592">
            <v>0</v>
          </cell>
          <cell r="P1592">
            <v>12</v>
          </cell>
        </row>
        <row r="1593">
          <cell r="J1593">
            <v>16006</v>
          </cell>
          <cell r="L1593">
            <v>0</v>
          </cell>
          <cell r="M1593">
            <v>0</v>
          </cell>
          <cell r="N1593">
            <v>4</v>
          </cell>
          <cell r="O1593">
            <v>0</v>
          </cell>
          <cell r="P1593">
            <v>4</v>
          </cell>
        </row>
        <row r="1594">
          <cell r="J1594">
            <v>16007</v>
          </cell>
          <cell r="L1594">
            <v>0</v>
          </cell>
          <cell r="M1594">
            <v>14</v>
          </cell>
          <cell r="N1594">
            <v>12</v>
          </cell>
          <cell r="O1594">
            <v>1</v>
          </cell>
          <cell r="P1594">
            <v>27</v>
          </cell>
        </row>
        <row r="1595">
          <cell r="J1595">
            <v>16008</v>
          </cell>
          <cell r="L1595">
            <v>0</v>
          </cell>
          <cell r="M1595">
            <v>0</v>
          </cell>
          <cell r="N1595">
            <v>5</v>
          </cell>
          <cell r="O1595">
            <v>0</v>
          </cell>
          <cell r="P1595">
            <v>5</v>
          </cell>
        </row>
        <row r="1596">
          <cell r="J1596">
            <v>16009</v>
          </cell>
          <cell r="L1596">
            <v>0</v>
          </cell>
          <cell r="M1596">
            <v>0</v>
          </cell>
          <cell r="N1596">
            <v>9</v>
          </cell>
          <cell r="O1596">
            <v>0</v>
          </cell>
          <cell r="P1596">
            <v>9</v>
          </cell>
        </row>
        <row r="1597">
          <cell r="J1597">
            <v>16010</v>
          </cell>
          <cell r="L1597">
            <v>0</v>
          </cell>
          <cell r="M1597">
            <v>0</v>
          </cell>
          <cell r="N1597">
            <v>8</v>
          </cell>
          <cell r="O1597">
            <v>0</v>
          </cell>
          <cell r="P1597">
            <v>8</v>
          </cell>
        </row>
        <row r="1598">
          <cell r="J1598">
            <v>16011</v>
          </cell>
          <cell r="L1598">
            <v>0</v>
          </cell>
          <cell r="M1598">
            <v>0</v>
          </cell>
          <cell r="N1598">
            <v>1</v>
          </cell>
          <cell r="O1598">
            <v>0</v>
          </cell>
          <cell r="P1598">
            <v>1</v>
          </cell>
        </row>
        <row r="1599">
          <cell r="J1599">
            <v>16012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J1600">
            <v>16013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J1601">
            <v>16014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J1602">
            <v>16015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</row>
        <row r="1603">
          <cell r="J1603">
            <v>16016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J1604">
            <v>16017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J1605">
            <v>16018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</row>
        <row r="1606">
          <cell r="J1606">
            <v>16019</v>
          </cell>
          <cell r="L1606">
            <v>0</v>
          </cell>
          <cell r="M1606">
            <v>14</v>
          </cell>
          <cell r="N1606">
            <v>73</v>
          </cell>
          <cell r="O1606">
            <v>1</v>
          </cell>
          <cell r="P1606">
            <v>88</v>
          </cell>
        </row>
        <row r="1607">
          <cell r="J1607">
            <v>16020</v>
          </cell>
          <cell r="L1607">
            <v>0</v>
          </cell>
          <cell r="M1607">
            <v>56</v>
          </cell>
          <cell r="N1607">
            <v>240</v>
          </cell>
          <cell r="O1607">
            <v>4</v>
          </cell>
          <cell r="P1607">
            <v>300</v>
          </cell>
        </row>
        <row r="1608">
          <cell r="J1608">
            <v>16021</v>
          </cell>
          <cell r="L1608" t="e">
            <v>#DIV/0!</v>
          </cell>
          <cell r="M1608">
            <v>4</v>
          </cell>
          <cell r="N1608">
            <v>3.2876712328767121</v>
          </cell>
          <cell r="O1608">
            <v>4</v>
          </cell>
          <cell r="P1608">
            <v>3.4090909090909092</v>
          </cell>
        </row>
        <row r="1609">
          <cell r="J1609">
            <v>16022</v>
          </cell>
        </row>
        <row r="1610">
          <cell r="J1610">
            <v>16023</v>
          </cell>
        </row>
        <row r="1611">
          <cell r="J1611">
            <v>16024</v>
          </cell>
          <cell r="L1611">
            <v>0</v>
          </cell>
          <cell r="M1611">
            <v>0</v>
          </cell>
          <cell r="N1611">
            <v>3096180</v>
          </cell>
          <cell r="O1611">
            <v>0</v>
          </cell>
          <cell r="P1611">
            <v>3096180</v>
          </cell>
        </row>
        <row r="1612">
          <cell r="J1612">
            <v>16025</v>
          </cell>
          <cell r="L1612">
            <v>0</v>
          </cell>
          <cell r="M1612">
            <v>0</v>
          </cell>
          <cell r="N1612">
            <v>4472260</v>
          </cell>
          <cell r="O1612">
            <v>0</v>
          </cell>
          <cell r="P1612">
            <v>4472260</v>
          </cell>
        </row>
        <row r="1613">
          <cell r="J1613">
            <v>16026</v>
          </cell>
          <cell r="L1613">
            <v>0</v>
          </cell>
          <cell r="M1613">
            <v>0</v>
          </cell>
          <cell r="N1613">
            <v>4128240</v>
          </cell>
          <cell r="O1613">
            <v>0</v>
          </cell>
          <cell r="P1613">
            <v>4128240</v>
          </cell>
        </row>
        <row r="1614">
          <cell r="J1614">
            <v>16027</v>
          </cell>
          <cell r="L1614">
            <v>0</v>
          </cell>
          <cell r="M1614">
            <v>0</v>
          </cell>
          <cell r="N1614">
            <v>1376080</v>
          </cell>
          <cell r="O1614">
            <v>0</v>
          </cell>
          <cell r="P1614">
            <v>1376080</v>
          </cell>
        </row>
        <row r="1615">
          <cell r="J1615">
            <v>16028</v>
          </cell>
          <cell r="L1615">
            <v>0</v>
          </cell>
          <cell r="M1615">
            <v>4421480</v>
          </cell>
          <cell r="N1615">
            <v>4128240</v>
          </cell>
          <cell r="O1615">
            <v>683300</v>
          </cell>
          <cell r="P1615">
            <v>9233020</v>
          </cell>
        </row>
        <row r="1616">
          <cell r="J1616">
            <v>16029</v>
          </cell>
          <cell r="L1616">
            <v>0</v>
          </cell>
          <cell r="M1616">
            <v>0</v>
          </cell>
          <cell r="N1616">
            <v>1720100</v>
          </cell>
          <cell r="O1616">
            <v>0</v>
          </cell>
          <cell r="P1616">
            <v>1720100</v>
          </cell>
        </row>
        <row r="1617">
          <cell r="J1617">
            <v>16030</v>
          </cell>
          <cell r="L1617">
            <v>0</v>
          </cell>
          <cell r="M1617">
            <v>0</v>
          </cell>
          <cell r="N1617">
            <v>3096180</v>
          </cell>
          <cell r="O1617">
            <v>0</v>
          </cell>
          <cell r="P1617">
            <v>3096180</v>
          </cell>
        </row>
        <row r="1618">
          <cell r="J1618">
            <v>16031</v>
          </cell>
          <cell r="L1618">
            <v>0</v>
          </cell>
          <cell r="M1618">
            <v>0</v>
          </cell>
          <cell r="N1618">
            <v>2752160</v>
          </cell>
          <cell r="O1618">
            <v>0</v>
          </cell>
          <cell r="P1618">
            <v>2752160</v>
          </cell>
        </row>
        <row r="1619">
          <cell r="J1619">
            <v>16032</v>
          </cell>
          <cell r="L1619">
            <v>0</v>
          </cell>
          <cell r="M1619">
            <v>0</v>
          </cell>
          <cell r="N1619">
            <v>344020</v>
          </cell>
          <cell r="O1619">
            <v>0</v>
          </cell>
          <cell r="P1619">
            <v>344020</v>
          </cell>
        </row>
        <row r="1620">
          <cell r="J1620">
            <v>16033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J1621">
            <v>16034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J1622">
            <v>16035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J1623">
            <v>16036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J1624">
            <v>16037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</row>
        <row r="1625">
          <cell r="J1625">
            <v>16038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J1626">
            <v>16039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J1627">
            <v>16040</v>
          </cell>
          <cell r="L1627">
            <v>0</v>
          </cell>
          <cell r="M1627">
            <v>4421480</v>
          </cell>
          <cell r="N1627">
            <v>25113460</v>
          </cell>
          <cell r="O1627">
            <v>683300</v>
          </cell>
          <cell r="P1627">
            <v>30218240</v>
          </cell>
        </row>
        <row r="1628">
          <cell r="J1628">
            <v>16041</v>
          </cell>
        </row>
        <row r="1629">
          <cell r="J1629">
            <v>16042</v>
          </cell>
        </row>
        <row r="1630">
          <cell r="J1630">
            <v>16043</v>
          </cell>
          <cell r="L1630">
            <v>0</v>
          </cell>
          <cell r="M1630">
            <v>0</v>
          </cell>
          <cell r="N1630">
            <v>-278656.2</v>
          </cell>
          <cell r="O1630">
            <v>0</v>
          </cell>
          <cell r="P1630">
            <v>-278656.2</v>
          </cell>
        </row>
        <row r="1631">
          <cell r="J1631">
            <v>16044</v>
          </cell>
          <cell r="L1631">
            <v>0</v>
          </cell>
          <cell r="M1631">
            <v>0</v>
          </cell>
          <cell r="N1631">
            <v>-402503.4</v>
          </cell>
          <cell r="O1631">
            <v>0</v>
          </cell>
          <cell r="P1631">
            <v>-402503.4</v>
          </cell>
        </row>
        <row r="1632">
          <cell r="J1632">
            <v>16045</v>
          </cell>
          <cell r="L1632">
            <v>0</v>
          </cell>
          <cell r="M1632">
            <v>0</v>
          </cell>
          <cell r="N1632">
            <v>-371541.60000000003</v>
          </cell>
          <cell r="O1632">
            <v>0</v>
          </cell>
          <cell r="P1632">
            <v>-371541.60000000003</v>
          </cell>
        </row>
        <row r="1633">
          <cell r="J1633">
            <v>16046</v>
          </cell>
          <cell r="L1633">
            <v>0</v>
          </cell>
          <cell r="M1633">
            <v>0</v>
          </cell>
          <cell r="N1633">
            <v>-123847.20000000001</v>
          </cell>
          <cell r="O1633">
            <v>0</v>
          </cell>
          <cell r="P1633">
            <v>-123847.20000000001</v>
          </cell>
        </row>
        <row r="1634">
          <cell r="J1634">
            <v>16047</v>
          </cell>
          <cell r="L1634">
            <v>0</v>
          </cell>
          <cell r="M1634">
            <v>-469782.25</v>
          </cell>
          <cell r="N1634">
            <v>-371541.60000000009</v>
          </cell>
          <cell r="O1634">
            <v>-61497.000000000015</v>
          </cell>
          <cell r="P1634">
            <v>-902820.85000000009</v>
          </cell>
        </row>
        <row r="1635">
          <cell r="J1635">
            <v>16048</v>
          </cell>
          <cell r="L1635">
            <v>0</v>
          </cell>
          <cell r="M1635">
            <v>0</v>
          </cell>
          <cell r="N1635">
            <v>-154809.00000000003</v>
          </cell>
          <cell r="O1635">
            <v>0</v>
          </cell>
          <cell r="P1635">
            <v>-154809.00000000003</v>
          </cell>
        </row>
        <row r="1636">
          <cell r="J1636">
            <v>16049</v>
          </cell>
          <cell r="L1636">
            <v>0</v>
          </cell>
          <cell r="M1636">
            <v>0</v>
          </cell>
          <cell r="N1636">
            <v>-278656.20000000007</v>
          </cell>
          <cell r="O1636">
            <v>0</v>
          </cell>
          <cell r="P1636">
            <v>-278656.20000000007</v>
          </cell>
        </row>
        <row r="1637">
          <cell r="J1637">
            <v>16050</v>
          </cell>
          <cell r="L1637">
            <v>0</v>
          </cell>
          <cell r="M1637">
            <v>0</v>
          </cell>
          <cell r="N1637">
            <v>-247694.40000000008</v>
          </cell>
          <cell r="O1637">
            <v>0</v>
          </cell>
          <cell r="P1637">
            <v>-247694.40000000008</v>
          </cell>
        </row>
        <row r="1638">
          <cell r="J1638">
            <v>16051</v>
          </cell>
          <cell r="L1638">
            <v>0</v>
          </cell>
          <cell r="M1638">
            <v>0</v>
          </cell>
          <cell r="N1638">
            <v>-30961.80000000001</v>
          </cell>
          <cell r="O1638">
            <v>0</v>
          </cell>
          <cell r="P1638">
            <v>-30961.80000000001</v>
          </cell>
        </row>
        <row r="1639">
          <cell r="J1639">
            <v>16052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</row>
        <row r="1640">
          <cell r="J1640">
            <v>16053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</row>
        <row r="1641">
          <cell r="J1641">
            <v>16054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</row>
        <row r="1642">
          <cell r="J1642">
            <v>16055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</row>
        <row r="1643">
          <cell r="J1643">
            <v>16056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</row>
        <row r="1644">
          <cell r="J1644">
            <v>16057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</row>
        <row r="1645">
          <cell r="J1645">
            <v>16058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</row>
        <row r="1646">
          <cell r="J1646">
            <v>16059</v>
          </cell>
          <cell r="L1646">
            <v>0</v>
          </cell>
          <cell r="M1646">
            <v>-469782.25</v>
          </cell>
          <cell r="N1646">
            <v>-2260211.4</v>
          </cell>
          <cell r="O1646">
            <v>-61497.000000000015</v>
          </cell>
          <cell r="P1646">
            <v>-2791490.6500000004</v>
          </cell>
        </row>
        <row r="1647">
          <cell r="J1647">
            <v>16060</v>
          </cell>
        </row>
        <row r="1648">
          <cell r="J1648">
            <v>16061</v>
          </cell>
          <cell r="N1648">
            <v>0</v>
          </cell>
        </row>
        <row r="1649">
          <cell r="J1649">
            <v>16062</v>
          </cell>
          <cell r="L1649">
            <v>0</v>
          </cell>
          <cell r="M1649">
            <v>0</v>
          </cell>
          <cell r="N1649">
            <v>-278656.2</v>
          </cell>
          <cell r="O1649">
            <v>0</v>
          </cell>
          <cell r="P1649">
            <v>-278656.2</v>
          </cell>
        </row>
        <row r="1650">
          <cell r="J1650">
            <v>16063</v>
          </cell>
          <cell r="L1650">
            <v>0</v>
          </cell>
          <cell r="M1650">
            <v>0</v>
          </cell>
          <cell r="N1650">
            <v>-805006.79999999993</v>
          </cell>
          <cell r="O1650">
            <v>0</v>
          </cell>
          <cell r="P1650">
            <v>-805006.79999999993</v>
          </cell>
        </row>
        <row r="1651">
          <cell r="J1651">
            <v>16064</v>
          </cell>
          <cell r="L1651">
            <v>0</v>
          </cell>
          <cell r="M1651">
            <v>0</v>
          </cell>
          <cell r="N1651">
            <v>-1114624.8</v>
          </cell>
          <cell r="O1651">
            <v>0</v>
          </cell>
          <cell r="P1651">
            <v>-1114624.8</v>
          </cell>
        </row>
        <row r="1652">
          <cell r="J1652">
            <v>16065</v>
          </cell>
          <cell r="L1652">
            <v>0</v>
          </cell>
          <cell r="M1652">
            <v>0</v>
          </cell>
          <cell r="N1652">
            <v>-495388.80000000005</v>
          </cell>
          <cell r="O1652">
            <v>0</v>
          </cell>
          <cell r="P1652">
            <v>-495388.80000000005</v>
          </cell>
        </row>
        <row r="1653">
          <cell r="J1653">
            <v>16066</v>
          </cell>
          <cell r="L1653">
            <v>0</v>
          </cell>
          <cell r="M1653">
            <v>-2348911.25</v>
          </cell>
          <cell r="N1653">
            <v>-1857708.0000000002</v>
          </cell>
          <cell r="O1653">
            <v>-307485.00000000006</v>
          </cell>
          <cell r="P1653">
            <v>-4514104.25</v>
          </cell>
        </row>
        <row r="1654">
          <cell r="J1654">
            <v>16067</v>
          </cell>
          <cell r="L1654">
            <v>0</v>
          </cell>
          <cell r="M1654">
            <v>0</v>
          </cell>
          <cell r="N1654">
            <v>-928854.00000000012</v>
          </cell>
          <cell r="O1654">
            <v>0</v>
          </cell>
          <cell r="P1654">
            <v>-928854.00000000012</v>
          </cell>
        </row>
        <row r="1655">
          <cell r="J1655">
            <v>16068</v>
          </cell>
          <cell r="L1655">
            <v>0</v>
          </cell>
          <cell r="M1655">
            <v>0</v>
          </cell>
          <cell r="N1655">
            <v>-1950593.4000000004</v>
          </cell>
          <cell r="O1655">
            <v>0</v>
          </cell>
          <cell r="P1655">
            <v>-1950593.4000000004</v>
          </cell>
        </row>
        <row r="1656">
          <cell r="J1656">
            <v>16069</v>
          </cell>
          <cell r="L1656">
            <v>0</v>
          </cell>
          <cell r="M1656">
            <v>0</v>
          </cell>
          <cell r="N1656">
            <v>-1981555.2000000007</v>
          </cell>
          <cell r="O1656">
            <v>0</v>
          </cell>
          <cell r="P1656">
            <v>-1981555.2000000007</v>
          </cell>
        </row>
        <row r="1657">
          <cell r="J1657">
            <v>16070</v>
          </cell>
          <cell r="L1657">
            <v>0</v>
          </cell>
          <cell r="M1657">
            <v>0</v>
          </cell>
          <cell r="N1657">
            <v>-278656.20000000007</v>
          </cell>
          <cell r="O1657">
            <v>0</v>
          </cell>
          <cell r="P1657">
            <v>-278656.20000000007</v>
          </cell>
        </row>
        <row r="1658">
          <cell r="J1658">
            <v>16071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</row>
        <row r="1659">
          <cell r="J1659">
            <v>16072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</row>
        <row r="1660">
          <cell r="J1660">
            <v>16073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</row>
        <row r="1661">
          <cell r="J1661">
            <v>16074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</row>
        <row r="1662">
          <cell r="J1662">
            <v>16075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J1663">
            <v>16076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</row>
        <row r="1664">
          <cell r="J1664">
            <v>16077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</row>
        <row r="1665">
          <cell r="J1665">
            <v>16078</v>
          </cell>
          <cell r="L1665">
            <v>0</v>
          </cell>
          <cell r="M1665">
            <v>-2348911.25</v>
          </cell>
          <cell r="N1665">
            <v>-9691043.4000000004</v>
          </cell>
          <cell r="O1665">
            <v>-307485.00000000006</v>
          </cell>
          <cell r="P1665">
            <v>-12347439.65</v>
          </cell>
        </row>
        <row r="1666">
          <cell r="J1666">
            <v>16079</v>
          </cell>
        </row>
        <row r="1667">
          <cell r="J1667">
            <v>16080</v>
          </cell>
        </row>
        <row r="1668">
          <cell r="J1668">
            <v>16081</v>
          </cell>
          <cell r="L1668">
            <v>0</v>
          </cell>
          <cell r="M1668">
            <v>4421480</v>
          </cell>
          <cell r="N1668">
            <v>25113460</v>
          </cell>
          <cell r="O1668">
            <v>683300</v>
          </cell>
          <cell r="P1668">
            <v>30218240</v>
          </cell>
        </row>
        <row r="1669">
          <cell r="J1669">
            <v>16082</v>
          </cell>
          <cell r="L1669">
            <v>0</v>
          </cell>
          <cell r="M1669">
            <v>0</v>
          </cell>
          <cell r="N1669">
            <v>3096180</v>
          </cell>
          <cell r="O1669">
            <v>0</v>
          </cell>
          <cell r="P1669">
            <v>3096180</v>
          </cell>
        </row>
        <row r="1670">
          <cell r="J1670">
            <v>16083</v>
          </cell>
          <cell r="L1670">
            <v>0</v>
          </cell>
          <cell r="M1670">
            <v>0</v>
          </cell>
          <cell r="N1670">
            <v>-3096180</v>
          </cell>
          <cell r="O1670">
            <v>0</v>
          </cell>
          <cell r="P1670">
            <v>-3096180</v>
          </cell>
        </row>
        <row r="1671">
          <cell r="J1671">
            <v>16084</v>
          </cell>
          <cell r="L1671">
            <v>0</v>
          </cell>
          <cell r="M1671">
            <v>4421480</v>
          </cell>
          <cell r="N1671">
            <v>25113460</v>
          </cell>
          <cell r="O1671">
            <v>683300</v>
          </cell>
          <cell r="P1671">
            <v>30218240</v>
          </cell>
        </row>
        <row r="1672">
          <cell r="J1672">
            <v>16085</v>
          </cell>
        </row>
        <row r="1673">
          <cell r="J1673">
            <v>16086</v>
          </cell>
        </row>
        <row r="1674">
          <cell r="J1674">
            <v>16087</v>
          </cell>
          <cell r="L1674">
            <v>0</v>
          </cell>
          <cell r="M1674">
            <v>-1879129</v>
          </cell>
          <cell r="N1674">
            <v>-9660081.6000000015</v>
          </cell>
          <cell r="O1674">
            <v>-245988.00000000003</v>
          </cell>
          <cell r="P1674">
            <v>-11785198.600000001</v>
          </cell>
        </row>
        <row r="1675">
          <cell r="J1675">
            <v>16088</v>
          </cell>
          <cell r="L1675">
            <v>0</v>
          </cell>
          <cell r="M1675">
            <v>-469782.25</v>
          </cell>
          <cell r="N1675">
            <v>-2260211.4</v>
          </cell>
          <cell r="O1675">
            <v>-61497.000000000015</v>
          </cell>
          <cell r="P1675">
            <v>-2791490.65</v>
          </cell>
        </row>
        <row r="1676">
          <cell r="J1676">
            <v>16089</v>
          </cell>
          <cell r="L1676">
            <v>0</v>
          </cell>
          <cell r="M1676">
            <v>0</v>
          </cell>
          <cell r="N1676">
            <v>2229249.600000001</v>
          </cell>
          <cell r="O1676">
            <v>0</v>
          </cell>
          <cell r="P1676">
            <v>2229249.600000001</v>
          </cell>
        </row>
        <row r="1677">
          <cell r="J1677">
            <v>16090</v>
          </cell>
          <cell r="L1677">
            <v>0</v>
          </cell>
          <cell r="M1677">
            <v>-2348911.25</v>
          </cell>
          <cell r="N1677">
            <v>-9691043.4000000004</v>
          </cell>
          <cell r="O1677">
            <v>-307485.00000000006</v>
          </cell>
          <cell r="P1677">
            <v>-12347439.65</v>
          </cell>
        </row>
        <row r="1678">
          <cell r="J1678">
            <v>16091</v>
          </cell>
        </row>
        <row r="1679">
          <cell r="J1679">
            <v>16092</v>
          </cell>
          <cell r="L1679">
            <v>0</v>
          </cell>
          <cell r="M1679">
            <v>2072568.75</v>
          </cell>
          <cell r="N1679">
            <v>15422416.6</v>
          </cell>
          <cell r="O1679">
            <v>375814.99999999994</v>
          </cell>
          <cell r="P1679">
            <v>17870800.350000001</v>
          </cell>
        </row>
        <row r="1680">
          <cell r="J1680">
            <v>16093</v>
          </cell>
        </row>
        <row r="1681">
          <cell r="J1681">
            <v>16094</v>
          </cell>
          <cell r="L1681">
            <v>0</v>
          </cell>
          <cell r="M1681">
            <v>0</v>
          </cell>
          <cell r="N1681">
            <v>866930.39999999898</v>
          </cell>
          <cell r="O1681">
            <v>0</v>
          </cell>
          <cell r="P1681">
            <v>866930.39999999898</v>
          </cell>
        </row>
        <row r="1682">
          <cell r="J1682">
            <v>16095</v>
          </cell>
          <cell r="L1682">
            <v>0</v>
          </cell>
          <cell r="M1682">
            <v>0</v>
          </cell>
          <cell r="N1682">
            <v>-866930.39999999898</v>
          </cell>
          <cell r="O1682">
            <v>0</v>
          </cell>
          <cell r="P1682">
            <v>-866930.39999999898</v>
          </cell>
        </row>
        <row r="1684">
          <cell r="J1684">
            <v>17000</v>
          </cell>
          <cell r="L1684" t="str">
            <v>Micro Onibus</v>
          </cell>
          <cell r="M1684" t="str">
            <v>Leve</v>
          </cell>
          <cell r="N1684" t="str">
            <v>Pesado</v>
          </cell>
          <cell r="O1684" t="str">
            <v>Articulado</v>
          </cell>
          <cell r="P1684" t="str">
            <v>Total</v>
          </cell>
        </row>
        <row r="1685">
          <cell r="J1685">
            <v>17001</v>
          </cell>
        </row>
        <row r="1686">
          <cell r="J1686">
            <v>17002</v>
          </cell>
        </row>
        <row r="1687">
          <cell r="J1687">
            <v>17003</v>
          </cell>
          <cell r="L1687">
            <v>0</v>
          </cell>
          <cell r="M1687">
            <v>0</v>
          </cell>
          <cell r="N1687">
            <v>9</v>
          </cell>
          <cell r="O1687">
            <v>0</v>
          </cell>
          <cell r="P1687">
            <v>9</v>
          </cell>
        </row>
        <row r="1688">
          <cell r="J1688">
            <v>17004</v>
          </cell>
          <cell r="L1688">
            <v>0</v>
          </cell>
          <cell r="M1688">
            <v>0</v>
          </cell>
          <cell r="N1688">
            <v>9</v>
          </cell>
          <cell r="O1688">
            <v>0</v>
          </cell>
          <cell r="P1688">
            <v>9</v>
          </cell>
        </row>
        <row r="1689">
          <cell r="J1689">
            <v>17005</v>
          </cell>
          <cell r="L1689">
            <v>0</v>
          </cell>
          <cell r="M1689">
            <v>0</v>
          </cell>
          <cell r="N1689">
            <v>13</v>
          </cell>
          <cell r="O1689">
            <v>0</v>
          </cell>
          <cell r="P1689">
            <v>13</v>
          </cell>
        </row>
        <row r="1690">
          <cell r="J1690">
            <v>17006</v>
          </cell>
          <cell r="L1690">
            <v>0</v>
          </cell>
          <cell r="M1690">
            <v>0</v>
          </cell>
          <cell r="N1690">
            <v>12</v>
          </cell>
          <cell r="O1690">
            <v>0</v>
          </cell>
          <cell r="P1690">
            <v>12</v>
          </cell>
        </row>
        <row r="1691">
          <cell r="J1691">
            <v>17007</v>
          </cell>
          <cell r="L1691">
            <v>0</v>
          </cell>
          <cell r="M1691">
            <v>0</v>
          </cell>
          <cell r="N1691">
            <v>4</v>
          </cell>
          <cell r="O1691">
            <v>0</v>
          </cell>
          <cell r="P1691">
            <v>4</v>
          </cell>
        </row>
        <row r="1692">
          <cell r="J1692">
            <v>17008</v>
          </cell>
          <cell r="L1692">
            <v>0</v>
          </cell>
          <cell r="M1692">
            <v>14</v>
          </cell>
          <cell r="N1692">
            <v>12</v>
          </cell>
          <cell r="O1692">
            <v>1</v>
          </cell>
          <cell r="P1692">
            <v>27</v>
          </cell>
        </row>
        <row r="1693">
          <cell r="J1693">
            <v>17009</v>
          </cell>
          <cell r="L1693">
            <v>0</v>
          </cell>
          <cell r="M1693">
            <v>0</v>
          </cell>
          <cell r="N1693">
            <v>5</v>
          </cell>
          <cell r="O1693">
            <v>0</v>
          </cell>
          <cell r="P1693">
            <v>5</v>
          </cell>
        </row>
        <row r="1694">
          <cell r="J1694">
            <v>17010</v>
          </cell>
          <cell r="L1694">
            <v>0</v>
          </cell>
          <cell r="M1694">
            <v>0</v>
          </cell>
          <cell r="N1694">
            <v>8</v>
          </cell>
          <cell r="O1694">
            <v>0</v>
          </cell>
          <cell r="P1694">
            <v>8</v>
          </cell>
        </row>
        <row r="1695">
          <cell r="J1695">
            <v>17011</v>
          </cell>
          <cell r="L1695">
            <v>0</v>
          </cell>
          <cell r="M1695">
            <v>0</v>
          </cell>
          <cell r="N1695">
            <v>1</v>
          </cell>
          <cell r="O1695">
            <v>0</v>
          </cell>
          <cell r="P1695">
            <v>1</v>
          </cell>
        </row>
        <row r="1696">
          <cell r="J1696">
            <v>17012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</row>
        <row r="1697">
          <cell r="J1697">
            <v>17013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</row>
        <row r="1698">
          <cell r="J1698">
            <v>17014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</row>
        <row r="1699">
          <cell r="J1699">
            <v>17015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</row>
        <row r="1700">
          <cell r="J1700">
            <v>17016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</row>
        <row r="1701">
          <cell r="J1701">
            <v>17017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</row>
        <row r="1702">
          <cell r="J1702">
            <v>17018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</row>
        <row r="1703">
          <cell r="J1703">
            <v>17019</v>
          </cell>
          <cell r="L1703">
            <v>0</v>
          </cell>
          <cell r="M1703">
            <v>14</v>
          </cell>
          <cell r="N1703">
            <v>73</v>
          </cell>
          <cell r="O1703">
            <v>1</v>
          </cell>
          <cell r="P1703">
            <v>88</v>
          </cell>
        </row>
        <row r="1704">
          <cell r="J1704">
            <v>17020</v>
          </cell>
          <cell r="L1704">
            <v>0</v>
          </cell>
          <cell r="M1704">
            <v>70</v>
          </cell>
          <cell r="N1704">
            <v>241</v>
          </cell>
          <cell r="O1704">
            <v>5</v>
          </cell>
          <cell r="P1704">
            <v>316</v>
          </cell>
        </row>
        <row r="1705">
          <cell r="J1705">
            <v>17021</v>
          </cell>
          <cell r="L1705" t="e">
            <v>#DIV/0!</v>
          </cell>
          <cell r="M1705">
            <v>5</v>
          </cell>
          <cell r="N1705">
            <v>3.3013698630136985</v>
          </cell>
          <cell r="O1705">
            <v>5</v>
          </cell>
          <cell r="P1705">
            <v>3.5909090909090908</v>
          </cell>
        </row>
        <row r="1706">
          <cell r="J1706">
            <v>17022</v>
          </cell>
        </row>
        <row r="1707">
          <cell r="J1707">
            <v>17023</v>
          </cell>
        </row>
        <row r="1708">
          <cell r="J1708">
            <v>17024</v>
          </cell>
          <cell r="L1708">
            <v>0</v>
          </cell>
          <cell r="M1708">
            <v>0</v>
          </cell>
          <cell r="N1708">
            <v>3096180</v>
          </cell>
          <cell r="O1708">
            <v>0</v>
          </cell>
          <cell r="P1708">
            <v>3096180</v>
          </cell>
        </row>
        <row r="1709">
          <cell r="J1709">
            <v>17025</v>
          </cell>
          <cell r="L1709">
            <v>0</v>
          </cell>
          <cell r="M1709">
            <v>0</v>
          </cell>
          <cell r="N1709">
            <v>3096180</v>
          </cell>
          <cell r="O1709">
            <v>0</v>
          </cell>
          <cell r="P1709">
            <v>3096180</v>
          </cell>
        </row>
        <row r="1710">
          <cell r="J1710">
            <v>17026</v>
          </cell>
          <cell r="L1710">
            <v>0</v>
          </cell>
          <cell r="M1710">
            <v>0</v>
          </cell>
          <cell r="N1710">
            <v>4472260</v>
          </cell>
          <cell r="O1710">
            <v>0</v>
          </cell>
          <cell r="P1710">
            <v>4472260</v>
          </cell>
        </row>
        <row r="1711">
          <cell r="J1711">
            <v>17027</v>
          </cell>
          <cell r="L1711">
            <v>0</v>
          </cell>
          <cell r="M1711">
            <v>0</v>
          </cell>
          <cell r="N1711">
            <v>4128240</v>
          </cell>
          <cell r="O1711">
            <v>0</v>
          </cell>
          <cell r="P1711">
            <v>4128240</v>
          </cell>
        </row>
        <row r="1712">
          <cell r="J1712">
            <v>17028</v>
          </cell>
          <cell r="L1712">
            <v>0</v>
          </cell>
          <cell r="M1712">
            <v>0</v>
          </cell>
          <cell r="N1712">
            <v>1376080</v>
          </cell>
          <cell r="O1712">
            <v>0</v>
          </cell>
          <cell r="P1712">
            <v>1376080</v>
          </cell>
        </row>
        <row r="1713">
          <cell r="J1713">
            <v>17029</v>
          </cell>
          <cell r="L1713">
            <v>0</v>
          </cell>
          <cell r="M1713">
            <v>4421480</v>
          </cell>
          <cell r="N1713">
            <v>4128240</v>
          </cell>
          <cell r="O1713">
            <v>683300</v>
          </cell>
          <cell r="P1713">
            <v>9233020</v>
          </cell>
        </row>
        <row r="1714">
          <cell r="J1714">
            <v>17030</v>
          </cell>
          <cell r="L1714">
            <v>0</v>
          </cell>
          <cell r="M1714">
            <v>0</v>
          </cell>
          <cell r="N1714">
            <v>1720100</v>
          </cell>
          <cell r="O1714">
            <v>0</v>
          </cell>
          <cell r="P1714">
            <v>1720100</v>
          </cell>
        </row>
        <row r="1715">
          <cell r="J1715">
            <v>17031</v>
          </cell>
          <cell r="L1715">
            <v>0</v>
          </cell>
          <cell r="M1715">
            <v>0</v>
          </cell>
          <cell r="N1715">
            <v>2752160</v>
          </cell>
          <cell r="O1715">
            <v>0</v>
          </cell>
          <cell r="P1715">
            <v>2752160</v>
          </cell>
        </row>
        <row r="1716">
          <cell r="J1716">
            <v>17032</v>
          </cell>
          <cell r="L1716">
            <v>0</v>
          </cell>
          <cell r="M1716">
            <v>0</v>
          </cell>
          <cell r="N1716">
            <v>344020</v>
          </cell>
          <cell r="O1716">
            <v>0</v>
          </cell>
          <cell r="P1716">
            <v>344020</v>
          </cell>
        </row>
        <row r="1717">
          <cell r="J1717">
            <v>17033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</row>
        <row r="1718">
          <cell r="J1718">
            <v>17034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</row>
        <row r="1719">
          <cell r="J1719">
            <v>17035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</row>
        <row r="1720">
          <cell r="J1720">
            <v>17036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</row>
        <row r="1721">
          <cell r="J1721">
            <v>17037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</row>
        <row r="1722">
          <cell r="J1722">
            <v>17038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</row>
        <row r="1723">
          <cell r="J1723">
            <v>17039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</row>
        <row r="1724">
          <cell r="J1724">
            <v>17040</v>
          </cell>
          <cell r="L1724">
            <v>0</v>
          </cell>
          <cell r="M1724">
            <v>4421480</v>
          </cell>
          <cell r="N1724">
            <v>25113460</v>
          </cell>
          <cell r="O1724">
            <v>683300</v>
          </cell>
          <cell r="P1724">
            <v>30218240</v>
          </cell>
        </row>
        <row r="1725">
          <cell r="J1725">
            <v>17041</v>
          </cell>
        </row>
        <row r="1726">
          <cell r="J1726">
            <v>17042</v>
          </cell>
        </row>
        <row r="1727">
          <cell r="J1727">
            <v>17043</v>
          </cell>
          <cell r="L1727">
            <v>0</v>
          </cell>
          <cell r="M1727">
            <v>0</v>
          </cell>
          <cell r="N1727">
            <v>-278656.2</v>
          </cell>
          <cell r="O1727">
            <v>0</v>
          </cell>
          <cell r="P1727">
            <v>-278656.2</v>
          </cell>
        </row>
        <row r="1728">
          <cell r="J1728">
            <v>17044</v>
          </cell>
          <cell r="L1728">
            <v>0</v>
          </cell>
          <cell r="M1728">
            <v>0</v>
          </cell>
          <cell r="N1728">
            <v>-278656.2</v>
          </cell>
          <cell r="O1728">
            <v>0</v>
          </cell>
          <cell r="P1728">
            <v>-278656.2</v>
          </cell>
        </row>
        <row r="1729">
          <cell r="J1729">
            <v>17045</v>
          </cell>
          <cell r="L1729">
            <v>0</v>
          </cell>
          <cell r="M1729">
            <v>0</v>
          </cell>
          <cell r="N1729">
            <v>-402503.4</v>
          </cell>
          <cell r="O1729">
            <v>0</v>
          </cell>
          <cell r="P1729">
            <v>-402503.4</v>
          </cell>
        </row>
        <row r="1730">
          <cell r="J1730">
            <v>17046</v>
          </cell>
          <cell r="L1730">
            <v>0</v>
          </cell>
          <cell r="M1730">
            <v>0</v>
          </cell>
          <cell r="N1730">
            <v>-371541.60000000003</v>
          </cell>
          <cell r="O1730">
            <v>0</v>
          </cell>
          <cell r="P1730">
            <v>-371541.60000000003</v>
          </cell>
        </row>
        <row r="1731">
          <cell r="J1731">
            <v>17047</v>
          </cell>
          <cell r="L1731">
            <v>0</v>
          </cell>
          <cell r="M1731">
            <v>0</v>
          </cell>
          <cell r="N1731">
            <v>-123847.20000000004</v>
          </cell>
          <cell r="O1731">
            <v>0</v>
          </cell>
          <cell r="P1731">
            <v>-123847.20000000004</v>
          </cell>
        </row>
        <row r="1732">
          <cell r="J1732">
            <v>17048</v>
          </cell>
          <cell r="L1732">
            <v>0</v>
          </cell>
          <cell r="M1732">
            <v>-469782.25</v>
          </cell>
          <cell r="N1732">
            <v>-371541.60000000009</v>
          </cell>
          <cell r="O1732">
            <v>-61497.000000000015</v>
          </cell>
          <cell r="P1732">
            <v>-902820.85000000009</v>
          </cell>
        </row>
        <row r="1733">
          <cell r="J1733">
            <v>17049</v>
          </cell>
          <cell r="L1733">
            <v>0</v>
          </cell>
          <cell r="M1733">
            <v>0</v>
          </cell>
          <cell r="N1733">
            <v>-154809.00000000003</v>
          </cell>
          <cell r="O1733">
            <v>0</v>
          </cell>
          <cell r="P1733">
            <v>-154809.00000000003</v>
          </cell>
        </row>
        <row r="1734">
          <cell r="J1734">
            <v>17050</v>
          </cell>
          <cell r="L1734">
            <v>0</v>
          </cell>
          <cell r="M1734">
            <v>0</v>
          </cell>
          <cell r="N1734">
            <v>-247694.40000000008</v>
          </cell>
          <cell r="O1734">
            <v>0</v>
          </cell>
          <cell r="P1734">
            <v>-247694.40000000008</v>
          </cell>
        </row>
        <row r="1735">
          <cell r="J1735">
            <v>17051</v>
          </cell>
          <cell r="L1735">
            <v>0</v>
          </cell>
          <cell r="M1735">
            <v>0</v>
          </cell>
          <cell r="N1735">
            <v>-30961.80000000001</v>
          </cell>
          <cell r="O1735">
            <v>0</v>
          </cell>
          <cell r="P1735">
            <v>-30961.80000000001</v>
          </cell>
        </row>
        <row r="1736">
          <cell r="J1736">
            <v>17052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</row>
        <row r="1737">
          <cell r="J1737">
            <v>17053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</row>
        <row r="1738">
          <cell r="J1738">
            <v>17054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</row>
        <row r="1739">
          <cell r="J1739">
            <v>17055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</row>
        <row r="1740">
          <cell r="J1740">
            <v>17056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</row>
        <row r="1741">
          <cell r="J1741">
            <v>17057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</row>
        <row r="1742">
          <cell r="J1742">
            <v>17058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</row>
        <row r="1743">
          <cell r="J1743">
            <v>17059</v>
          </cell>
          <cell r="L1743">
            <v>0</v>
          </cell>
          <cell r="M1743">
            <v>-469782.25</v>
          </cell>
          <cell r="N1743">
            <v>-2260211.4</v>
          </cell>
          <cell r="O1743">
            <v>-61497.000000000015</v>
          </cell>
          <cell r="P1743">
            <v>-2791490.65</v>
          </cell>
        </row>
        <row r="1744">
          <cell r="J1744">
            <v>17060</v>
          </cell>
        </row>
        <row r="1745">
          <cell r="J1745">
            <v>17061</v>
          </cell>
          <cell r="N1745">
            <v>0</v>
          </cell>
        </row>
        <row r="1746">
          <cell r="J1746">
            <v>17062</v>
          </cell>
          <cell r="L1746">
            <v>0</v>
          </cell>
          <cell r="M1746">
            <v>0</v>
          </cell>
          <cell r="N1746">
            <v>-278656.2</v>
          </cell>
          <cell r="O1746">
            <v>0</v>
          </cell>
          <cell r="P1746">
            <v>-278656.2</v>
          </cell>
        </row>
        <row r="1747">
          <cell r="J1747">
            <v>17063</v>
          </cell>
          <cell r="L1747">
            <v>0</v>
          </cell>
          <cell r="M1747">
            <v>0</v>
          </cell>
          <cell r="N1747">
            <v>-557312.4</v>
          </cell>
          <cell r="O1747">
            <v>0</v>
          </cell>
          <cell r="P1747">
            <v>-557312.4</v>
          </cell>
        </row>
        <row r="1748">
          <cell r="J1748">
            <v>17064</v>
          </cell>
          <cell r="L1748">
            <v>0</v>
          </cell>
          <cell r="M1748">
            <v>0</v>
          </cell>
          <cell r="N1748">
            <v>-1207510.2000000002</v>
          </cell>
          <cell r="O1748">
            <v>0</v>
          </cell>
          <cell r="P1748">
            <v>-1207510.2000000002</v>
          </cell>
        </row>
        <row r="1749">
          <cell r="J1749">
            <v>17065</v>
          </cell>
          <cell r="L1749">
            <v>0</v>
          </cell>
          <cell r="M1749">
            <v>0</v>
          </cell>
          <cell r="N1749">
            <v>-1486166.4000000001</v>
          </cell>
          <cell r="O1749">
            <v>0</v>
          </cell>
          <cell r="P1749">
            <v>-1486166.4000000001</v>
          </cell>
        </row>
        <row r="1750">
          <cell r="J1750">
            <v>17066</v>
          </cell>
          <cell r="L1750">
            <v>0</v>
          </cell>
          <cell r="M1750">
            <v>0</v>
          </cell>
          <cell r="N1750">
            <v>-619236.00000000012</v>
          </cell>
          <cell r="O1750">
            <v>0</v>
          </cell>
          <cell r="P1750">
            <v>-619236.00000000012</v>
          </cell>
        </row>
        <row r="1751">
          <cell r="J1751">
            <v>17067</v>
          </cell>
          <cell r="L1751">
            <v>0</v>
          </cell>
          <cell r="M1751">
            <v>-2818693.5</v>
          </cell>
          <cell r="N1751">
            <v>-2229249.6</v>
          </cell>
          <cell r="O1751">
            <v>-368982</v>
          </cell>
          <cell r="P1751">
            <v>-5416925.0999999996</v>
          </cell>
        </row>
        <row r="1752">
          <cell r="J1752">
            <v>17068</v>
          </cell>
          <cell r="L1752">
            <v>0</v>
          </cell>
          <cell r="M1752">
            <v>0</v>
          </cell>
          <cell r="N1752">
            <v>-1083663.0000000002</v>
          </cell>
          <cell r="O1752">
            <v>0</v>
          </cell>
          <cell r="P1752">
            <v>-1083663.0000000002</v>
          </cell>
        </row>
        <row r="1753">
          <cell r="J1753">
            <v>17069</v>
          </cell>
          <cell r="L1753">
            <v>0</v>
          </cell>
          <cell r="M1753">
            <v>0</v>
          </cell>
          <cell r="N1753">
            <v>-1981555.2000000007</v>
          </cell>
          <cell r="O1753">
            <v>0</v>
          </cell>
          <cell r="P1753">
            <v>-1981555.2000000007</v>
          </cell>
        </row>
        <row r="1754">
          <cell r="J1754">
            <v>17070</v>
          </cell>
          <cell r="L1754">
            <v>0</v>
          </cell>
          <cell r="M1754">
            <v>0</v>
          </cell>
          <cell r="N1754">
            <v>-278656.20000000007</v>
          </cell>
          <cell r="O1754">
            <v>0</v>
          </cell>
          <cell r="P1754">
            <v>-278656.20000000007</v>
          </cell>
        </row>
        <row r="1755">
          <cell r="J1755">
            <v>17071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J1756">
            <v>17072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</row>
        <row r="1757">
          <cell r="J1757">
            <v>17073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</row>
        <row r="1758">
          <cell r="J1758">
            <v>17074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J1759">
            <v>17075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J1760">
            <v>17076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J1761">
            <v>17077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J1762">
            <v>17078</v>
          </cell>
          <cell r="L1762">
            <v>0</v>
          </cell>
          <cell r="M1762">
            <v>-2818693.5</v>
          </cell>
          <cell r="N1762">
            <v>-9722005.2000000011</v>
          </cell>
          <cell r="O1762">
            <v>-368982</v>
          </cell>
          <cell r="P1762">
            <v>-12909680.700000001</v>
          </cell>
        </row>
        <row r="1763">
          <cell r="J1763">
            <v>17079</v>
          </cell>
        </row>
        <row r="1764">
          <cell r="J1764">
            <v>17080</v>
          </cell>
        </row>
        <row r="1765">
          <cell r="J1765">
            <v>17081</v>
          </cell>
          <cell r="L1765">
            <v>0</v>
          </cell>
          <cell r="M1765">
            <v>4421480</v>
          </cell>
          <cell r="N1765">
            <v>25113460</v>
          </cell>
          <cell r="O1765">
            <v>683300</v>
          </cell>
          <cell r="P1765">
            <v>30218240</v>
          </cell>
        </row>
        <row r="1766">
          <cell r="J1766">
            <v>17082</v>
          </cell>
          <cell r="L1766">
            <v>0</v>
          </cell>
          <cell r="M1766">
            <v>0</v>
          </cell>
          <cell r="N1766">
            <v>3096180</v>
          </cell>
          <cell r="O1766">
            <v>0</v>
          </cell>
          <cell r="P1766">
            <v>3096180</v>
          </cell>
        </row>
        <row r="1767">
          <cell r="J1767">
            <v>17083</v>
          </cell>
          <cell r="L1767">
            <v>0</v>
          </cell>
          <cell r="M1767">
            <v>0</v>
          </cell>
          <cell r="N1767">
            <v>-3096180</v>
          </cell>
          <cell r="O1767">
            <v>0</v>
          </cell>
          <cell r="P1767">
            <v>-3096180</v>
          </cell>
        </row>
        <row r="1768">
          <cell r="J1768">
            <v>17084</v>
          </cell>
          <cell r="L1768">
            <v>0</v>
          </cell>
          <cell r="M1768">
            <v>4421480</v>
          </cell>
          <cell r="N1768">
            <v>25113460</v>
          </cell>
          <cell r="O1768">
            <v>683300</v>
          </cell>
          <cell r="P1768">
            <v>30218240</v>
          </cell>
        </row>
        <row r="1769">
          <cell r="J1769">
            <v>17085</v>
          </cell>
        </row>
        <row r="1770">
          <cell r="J1770">
            <v>17086</v>
          </cell>
        </row>
        <row r="1771">
          <cell r="J1771">
            <v>17087</v>
          </cell>
          <cell r="L1771">
            <v>0</v>
          </cell>
          <cell r="M1771">
            <v>-2348911.25</v>
          </cell>
          <cell r="N1771">
            <v>-9691043.4000000004</v>
          </cell>
          <cell r="O1771">
            <v>-307485.00000000006</v>
          </cell>
          <cell r="P1771">
            <v>-12347439.65</v>
          </cell>
        </row>
        <row r="1772">
          <cell r="J1772">
            <v>17088</v>
          </cell>
          <cell r="L1772">
            <v>0</v>
          </cell>
          <cell r="M1772">
            <v>-469782.25</v>
          </cell>
          <cell r="N1772">
            <v>-2260211.4</v>
          </cell>
          <cell r="O1772">
            <v>-61497.000000000015</v>
          </cell>
          <cell r="P1772">
            <v>-2791490.65</v>
          </cell>
        </row>
        <row r="1773">
          <cell r="J1773">
            <v>17089</v>
          </cell>
          <cell r="L1773">
            <v>0</v>
          </cell>
          <cell r="M1773">
            <v>0</v>
          </cell>
          <cell r="N1773">
            <v>2229249.5999999992</v>
          </cell>
          <cell r="O1773">
            <v>7.2759576141834259E-11</v>
          </cell>
          <cell r="P1773">
            <v>2229249.5999999992</v>
          </cell>
        </row>
        <row r="1774">
          <cell r="J1774">
            <v>17090</v>
          </cell>
          <cell r="L1774">
            <v>0</v>
          </cell>
          <cell r="M1774">
            <v>-2818693.5</v>
          </cell>
          <cell r="N1774">
            <v>-9722005.2000000011</v>
          </cell>
          <cell r="O1774">
            <v>-368982</v>
          </cell>
          <cell r="P1774">
            <v>-12909680.700000001</v>
          </cell>
        </row>
        <row r="1775">
          <cell r="J1775">
            <v>17091</v>
          </cell>
        </row>
        <row r="1776">
          <cell r="J1776">
            <v>17092</v>
          </cell>
          <cell r="L1776">
            <v>0</v>
          </cell>
          <cell r="M1776">
            <v>1602786.5</v>
          </cell>
          <cell r="N1776">
            <v>15391454.799999999</v>
          </cell>
          <cell r="O1776">
            <v>314318</v>
          </cell>
          <cell r="P1776">
            <v>17308559.299999997</v>
          </cell>
        </row>
        <row r="1777">
          <cell r="J1777">
            <v>17093</v>
          </cell>
        </row>
        <row r="1778">
          <cell r="J1778">
            <v>17094</v>
          </cell>
          <cell r="L1778">
            <v>0</v>
          </cell>
          <cell r="M1778">
            <v>0</v>
          </cell>
          <cell r="N1778">
            <v>866930.40000000084</v>
          </cell>
          <cell r="O1778">
            <v>-7.2759576141834259E-11</v>
          </cell>
          <cell r="P1778">
            <v>866930.40000000072</v>
          </cell>
        </row>
        <row r="1779">
          <cell r="J1779">
            <v>17095</v>
          </cell>
          <cell r="L1779">
            <v>0</v>
          </cell>
          <cell r="M1779">
            <v>0</v>
          </cell>
          <cell r="N1779">
            <v>-866930.40000000084</v>
          </cell>
          <cell r="O1779">
            <v>7.2759576141834259E-11</v>
          </cell>
          <cell r="P1779">
            <v>-866930.40000000072</v>
          </cell>
        </row>
        <row r="1781">
          <cell r="J1781">
            <v>18000</v>
          </cell>
          <cell r="L1781" t="str">
            <v>Micro Onibus</v>
          </cell>
          <cell r="M1781" t="str">
            <v>Leve</v>
          </cell>
          <cell r="N1781" t="str">
            <v>Pesado</v>
          </cell>
          <cell r="O1781" t="str">
            <v>Articulado</v>
          </cell>
          <cell r="P1781" t="str">
            <v>Total</v>
          </cell>
        </row>
        <row r="1782">
          <cell r="J1782">
            <v>18001</v>
          </cell>
        </row>
        <row r="1783">
          <cell r="J1783">
            <v>18002</v>
          </cell>
        </row>
        <row r="1784">
          <cell r="J1784">
            <v>18003</v>
          </cell>
          <cell r="L1784">
            <v>0</v>
          </cell>
          <cell r="M1784">
            <v>0</v>
          </cell>
          <cell r="N1784">
            <v>5</v>
          </cell>
          <cell r="O1784">
            <v>0</v>
          </cell>
          <cell r="P1784">
            <v>5</v>
          </cell>
        </row>
        <row r="1785">
          <cell r="J1785">
            <v>18004</v>
          </cell>
          <cell r="L1785">
            <v>0</v>
          </cell>
          <cell r="M1785">
            <v>0</v>
          </cell>
          <cell r="N1785">
            <v>9</v>
          </cell>
          <cell r="O1785">
            <v>0</v>
          </cell>
          <cell r="P1785">
            <v>9</v>
          </cell>
        </row>
        <row r="1786">
          <cell r="J1786">
            <v>18005</v>
          </cell>
          <cell r="L1786">
            <v>0</v>
          </cell>
          <cell r="M1786">
            <v>0</v>
          </cell>
          <cell r="N1786">
            <v>9</v>
          </cell>
          <cell r="O1786">
            <v>0</v>
          </cell>
          <cell r="P1786">
            <v>9</v>
          </cell>
        </row>
        <row r="1787">
          <cell r="J1787">
            <v>18006</v>
          </cell>
          <cell r="L1787">
            <v>0</v>
          </cell>
          <cell r="M1787">
            <v>0</v>
          </cell>
          <cell r="N1787">
            <v>13</v>
          </cell>
          <cell r="O1787">
            <v>0</v>
          </cell>
          <cell r="P1787">
            <v>13</v>
          </cell>
        </row>
        <row r="1788">
          <cell r="J1788">
            <v>18007</v>
          </cell>
          <cell r="L1788">
            <v>0</v>
          </cell>
          <cell r="M1788">
            <v>0</v>
          </cell>
          <cell r="N1788">
            <v>12</v>
          </cell>
          <cell r="O1788">
            <v>0</v>
          </cell>
          <cell r="P1788">
            <v>12</v>
          </cell>
        </row>
        <row r="1789">
          <cell r="J1789">
            <v>18008</v>
          </cell>
          <cell r="L1789">
            <v>0</v>
          </cell>
          <cell r="M1789">
            <v>0</v>
          </cell>
          <cell r="N1789">
            <v>4</v>
          </cell>
          <cell r="O1789">
            <v>0</v>
          </cell>
          <cell r="P1789">
            <v>4</v>
          </cell>
        </row>
        <row r="1790">
          <cell r="J1790">
            <v>18009</v>
          </cell>
          <cell r="L1790">
            <v>0</v>
          </cell>
          <cell r="M1790">
            <v>14</v>
          </cell>
          <cell r="N1790">
            <v>12</v>
          </cell>
          <cell r="O1790">
            <v>1</v>
          </cell>
          <cell r="P1790">
            <v>27</v>
          </cell>
        </row>
        <row r="1791">
          <cell r="J1791">
            <v>18010</v>
          </cell>
          <cell r="L1791">
            <v>0</v>
          </cell>
          <cell r="M1791">
            <v>0</v>
          </cell>
          <cell r="N1791">
            <v>8</v>
          </cell>
          <cell r="O1791">
            <v>0</v>
          </cell>
          <cell r="P1791">
            <v>8</v>
          </cell>
        </row>
        <row r="1792">
          <cell r="J1792">
            <v>18011</v>
          </cell>
          <cell r="L1792">
            <v>0</v>
          </cell>
          <cell r="M1792">
            <v>0</v>
          </cell>
          <cell r="N1792">
            <v>1</v>
          </cell>
          <cell r="O1792">
            <v>0</v>
          </cell>
          <cell r="P1792">
            <v>1</v>
          </cell>
        </row>
        <row r="1793">
          <cell r="J1793">
            <v>18012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</row>
        <row r="1794">
          <cell r="J1794">
            <v>18013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</row>
        <row r="1795">
          <cell r="J1795">
            <v>18014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</row>
        <row r="1796">
          <cell r="J1796">
            <v>18015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</row>
        <row r="1797">
          <cell r="J1797">
            <v>18016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</row>
        <row r="1798">
          <cell r="J1798">
            <v>18017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</row>
        <row r="1799">
          <cell r="J1799">
            <v>18018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</row>
        <row r="1800">
          <cell r="J1800">
            <v>18019</v>
          </cell>
          <cell r="L1800">
            <v>0</v>
          </cell>
          <cell r="M1800">
            <v>14</v>
          </cell>
          <cell r="N1800">
            <v>73</v>
          </cell>
          <cell r="O1800">
            <v>1</v>
          </cell>
          <cell r="P1800">
            <v>88</v>
          </cell>
        </row>
        <row r="1801">
          <cell r="J1801">
            <v>18020</v>
          </cell>
          <cell r="L1801">
            <v>0</v>
          </cell>
          <cell r="M1801">
            <v>84</v>
          </cell>
          <cell r="N1801">
            <v>270</v>
          </cell>
          <cell r="O1801">
            <v>6</v>
          </cell>
          <cell r="P1801">
            <v>360</v>
          </cell>
        </row>
        <row r="1802">
          <cell r="J1802">
            <v>18021</v>
          </cell>
          <cell r="L1802" t="e">
            <v>#DIV/0!</v>
          </cell>
          <cell r="M1802">
            <v>6</v>
          </cell>
          <cell r="N1802">
            <v>3.6986301369863015</v>
          </cell>
          <cell r="O1802">
            <v>6</v>
          </cell>
          <cell r="P1802">
            <v>4.0909090909090908</v>
          </cell>
        </row>
        <row r="1803">
          <cell r="J1803">
            <v>18022</v>
          </cell>
        </row>
        <row r="1804">
          <cell r="J1804">
            <v>18023</v>
          </cell>
        </row>
        <row r="1805">
          <cell r="J1805">
            <v>18024</v>
          </cell>
          <cell r="L1805">
            <v>0</v>
          </cell>
          <cell r="M1805">
            <v>0</v>
          </cell>
          <cell r="N1805">
            <v>1720100</v>
          </cell>
          <cell r="O1805">
            <v>0</v>
          </cell>
          <cell r="P1805">
            <v>1720100</v>
          </cell>
        </row>
        <row r="1806">
          <cell r="J1806">
            <v>18025</v>
          </cell>
          <cell r="L1806">
            <v>0</v>
          </cell>
          <cell r="M1806">
            <v>0</v>
          </cell>
          <cell r="N1806">
            <v>3096180</v>
          </cell>
          <cell r="O1806">
            <v>0</v>
          </cell>
          <cell r="P1806">
            <v>3096180</v>
          </cell>
        </row>
        <row r="1807">
          <cell r="J1807">
            <v>18026</v>
          </cell>
          <cell r="L1807">
            <v>0</v>
          </cell>
          <cell r="M1807">
            <v>0</v>
          </cell>
          <cell r="N1807">
            <v>3096180</v>
          </cell>
          <cell r="O1807">
            <v>0</v>
          </cell>
          <cell r="P1807">
            <v>3096180</v>
          </cell>
        </row>
        <row r="1808">
          <cell r="J1808">
            <v>18027</v>
          </cell>
          <cell r="L1808">
            <v>0</v>
          </cell>
          <cell r="M1808">
            <v>0</v>
          </cell>
          <cell r="N1808">
            <v>4472260</v>
          </cell>
          <cell r="O1808">
            <v>0</v>
          </cell>
          <cell r="P1808">
            <v>4472260</v>
          </cell>
        </row>
        <row r="1809">
          <cell r="J1809">
            <v>18028</v>
          </cell>
          <cell r="L1809">
            <v>0</v>
          </cell>
          <cell r="M1809">
            <v>0</v>
          </cell>
          <cell r="N1809">
            <v>4128240</v>
          </cell>
          <cell r="O1809">
            <v>0</v>
          </cell>
          <cell r="P1809">
            <v>4128240</v>
          </cell>
        </row>
        <row r="1810">
          <cell r="J1810">
            <v>18029</v>
          </cell>
          <cell r="L1810">
            <v>0</v>
          </cell>
          <cell r="M1810">
            <v>0</v>
          </cell>
          <cell r="N1810">
            <v>1376080</v>
          </cell>
          <cell r="O1810">
            <v>0</v>
          </cell>
          <cell r="P1810">
            <v>1376080</v>
          </cell>
        </row>
        <row r="1811">
          <cell r="J1811">
            <v>18030</v>
          </cell>
          <cell r="L1811">
            <v>0</v>
          </cell>
          <cell r="M1811">
            <v>4421480</v>
          </cell>
          <cell r="N1811">
            <v>4128240</v>
          </cell>
          <cell r="O1811">
            <v>683300</v>
          </cell>
          <cell r="P1811">
            <v>9233020</v>
          </cell>
        </row>
        <row r="1812">
          <cell r="J1812">
            <v>18031</v>
          </cell>
          <cell r="L1812">
            <v>0</v>
          </cell>
          <cell r="M1812">
            <v>0</v>
          </cell>
          <cell r="N1812">
            <v>2752160</v>
          </cell>
          <cell r="O1812">
            <v>0</v>
          </cell>
          <cell r="P1812">
            <v>2752160</v>
          </cell>
        </row>
        <row r="1813">
          <cell r="J1813">
            <v>18032</v>
          </cell>
          <cell r="L1813">
            <v>0</v>
          </cell>
          <cell r="M1813">
            <v>0</v>
          </cell>
          <cell r="N1813">
            <v>344020</v>
          </cell>
          <cell r="O1813">
            <v>0</v>
          </cell>
          <cell r="P1813">
            <v>344020</v>
          </cell>
        </row>
        <row r="1814">
          <cell r="J1814">
            <v>18033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J1815">
            <v>18034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J1816">
            <v>18035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J1817">
            <v>18036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J1818">
            <v>18037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J1819">
            <v>18038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</row>
        <row r="1820">
          <cell r="J1820">
            <v>18039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</row>
        <row r="1821">
          <cell r="J1821">
            <v>18040</v>
          </cell>
          <cell r="L1821">
            <v>0</v>
          </cell>
          <cell r="M1821">
            <v>4421480</v>
          </cell>
          <cell r="N1821">
            <v>25113460</v>
          </cell>
          <cell r="O1821">
            <v>683300</v>
          </cell>
          <cell r="P1821">
            <v>30218240</v>
          </cell>
        </row>
        <row r="1822">
          <cell r="J1822">
            <v>18041</v>
          </cell>
        </row>
        <row r="1823">
          <cell r="J1823">
            <v>18042</v>
          </cell>
        </row>
        <row r="1824">
          <cell r="J1824">
            <v>18043</v>
          </cell>
          <cell r="L1824">
            <v>0</v>
          </cell>
          <cell r="M1824">
            <v>0</v>
          </cell>
          <cell r="N1824">
            <v>-154809</v>
          </cell>
          <cell r="O1824">
            <v>0</v>
          </cell>
          <cell r="P1824">
            <v>-154809</v>
          </cell>
        </row>
        <row r="1825">
          <cell r="J1825">
            <v>18044</v>
          </cell>
          <cell r="L1825">
            <v>0</v>
          </cell>
          <cell r="M1825">
            <v>0</v>
          </cell>
          <cell r="N1825">
            <v>-278656.2</v>
          </cell>
          <cell r="O1825">
            <v>0</v>
          </cell>
          <cell r="P1825">
            <v>-278656.2</v>
          </cell>
        </row>
        <row r="1826">
          <cell r="J1826">
            <v>18045</v>
          </cell>
          <cell r="L1826">
            <v>0</v>
          </cell>
          <cell r="M1826">
            <v>0</v>
          </cell>
          <cell r="N1826">
            <v>-278656.2</v>
          </cell>
          <cell r="O1826">
            <v>0</v>
          </cell>
          <cell r="P1826">
            <v>-278656.2</v>
          </cell>
        </row>
        <row r="1827">
          <cell r="J1827">
            <v>18046</v>
          </cell>
          <cell r="L1827">
            <v>0</v>
          </cell>
          <cell r="M1827">
            <v>0</v>
          </cell>
          <cell r="N1827">
            <v>-402503.4</v>
          </cell>
          <cell r="O1827">
            <v>0</v>
          </cell>
          <cell r="P1827">
            <v>-402503.4</v>
          </cell>
        </row>
        <row r="1828">
          <cell r="J1828">
            <v>18047</v>
          </cell>
          <cell r="L1828">
            <v>0</v>
          </cell>
          <cell r="M1828">
            <v>0</v>
          </cell>
          <cell r="N1828">
            <v>-371541.60000000009</v>
          </cell>
          <cell r="O1828">
            <v>0</v>
          </cell>
          <cell r="P1828">
            <v>-371541.60000000009</v>
          </cell>
        </row>
        <row r="1829">
          <cell r="J1829">
            <v>18048</v>
          </cell>
          <cell r="L1829">
            <v>0</v>
          </cell>
          <cell r="M1829">
            <v>0</v>
          </cell>
          <cell r="N1829">
            <v>-123847.20000000004</v>
          </cell>
          <cell r="O1829">
            <v>0</v>
          </cell>
          <cell r="P1829">
            <v>-123847.20000000004</v>
          </cell>
        </row>
        <row r="1830">
          <cell r="J1830">
            <v>18049</v>
          </cell>
          <cell r="L1830">
            <v>0</v>
          </cell>
          <cell r="M1830">
            <v>-469782.24999999994</v>
          </cell>
          <cell r="N1830">
            <v>-371541.60000000009</v>
          </cell>
          <cell r="O1830">
            <v>-61497.000000000015</v>
          </cell>
          <cell r="P1830">
            <v>-902820.85000000009</v>
          </cell>
        </row>
        <row r="1831">
          <cell r="J1831">
            <v>18050</v>
          </cell>
          <cell r="L1831">
            <v>0</v>
          </cell>
          <cell r="M1831">
            <v>0</v>
          </cell>
          <cell r="N1831">
            <v>-247694.40000000008</v>
          </cell>
          <cell r="O1831">
            <v>0</v>
          </cell>
          <cell r="P1831">
            <v>-247694.40000000008</v>
          </cell>
        </row>
        <row r="1832">
          <cell r="J1832">
            <v>18051</v>
          </cell>
          <cell r="L1832">
            <v>0</v>
          </cell>
          <cell r="M1832">
            <v>0</v>
          </cell>
          <cell r="N1832">
            <v>-30961.80000000001</v>
          </cell>
          <cell r="O1832">
            <v>0</v>
          </cell>
          <cell r="P1832">
            <v>-30961.80000000001</v>
          </cell>
        </row>
        <row r="1833">
          <cell r="J1833">
            <v>18052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</row>
        <row r="1834">
          <cell r="J1834">
            <v>18053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</row>
        <row r="1835">
          <cell r="J1835">
            <v>18054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</row>
        <row r="1836">
          <cell r="J1836">
            <v>18055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</row>
        <row r="1837">
          <cell r="J1837">
            <v>18056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J1838">
            <v>18057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</row>
        <row r="1839">
          <cell r="J1839">
            <v>18058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</row>
        <row r="1840">
          <cell r="J1840">
            <v>18059</v>
          </cell>
          <cell r="L1840">
            <v>0</v>
          </cell>
          <cell r="M1840">
            <v>-469782.24999999994</v>
          </cell>
          <cell r="N1840">
            <v>-2260211.4</v>
          </cell>
          <cell r="O1840">
            <v>-61497.000000000015</v>
          </cell>
          <cell r="P1840">
            <v>-2791490.65</v>
          </cell>
        </row>
        <row r="1841">
          <cell r="J1841">
            <v>18060</v>
          </cell>
        </row>
        <row r="1842">
          <cell r="J1842">
            <v>18061</v>
          </cell>
          <cell r="N1842">
            <v>0</v>
          </cell>
        </row>
        <row r="1843">
          <cell r="J1843">
            <v>18062</v>
          </cell>
          <cell r="L1843">
            <v>0</v>
          </cell>
          <cell r="M1843">
            <v>0</v>
          </cell>
          <cell r="N1843">
            <v>-154809</v>
          </cell>
          <cell r="O1843">
            <v>0</v>
          </cell>
          <cell r="P1843">
            <v>-154809</v>
          </cell>
        </row>
        <row r="1844">
          <cell r="J1844">
            <v>18063</v>
          </cell>
          <cell r="L1844">
            <v>0</v>
          </cell>
          <cell r="M1844">
            <v>0</v>
          </cell>
          <cell r="N1844">
            <v>-557312.4</v>
          </cell>
          <cell r="O1844">
            <v>0</v>
          </cell>
          <cell r="P1844">
            <v>-557312.4</v>
          </cell>
        </row>
        <row r="1845">
          <cell r="J1845">
            <v>18064</v>
          </cell>
          <cell r="L1845">
            <v>0</v>
          </cell>
          <cell r="M1845">
            <v>0</v>
          </cell>
          <cell r="N1845">
            <v>-835968.60000000009</v>
          </cell>
          <cell r="O1845">
            <v>0</v>
          </cell>
          <cell r="P1845">
            <v>-835968.60000000009</v>
          </cell>
        </row>
        <row r="1846">
          <cell r="J1846">
            <v>18065</v>
          </cell>
          <cell r="L1846">
            <v>0</v>
          </cell>
          <cell r="M1846">
            <v>0</v>
          </cell>
          <cell r="N1846">
            <v>-1610013.6</v>
          </cell>
          <cell r="O1846">
            <v>0</v>
          </cell>
          <cell r="P1846">
            <v>-1610013.6</v>
          </cell>
        </row>
        <row r="1847">
          <cell r="J1847">
            <v>18066</v>
          </cell>
          <cell r="L1847">
            <v>0</v>
          </cell>
          <cell r="M1847">
            <v>0</v>
          </cell>
          <cell r="N1847">
            <v>-1857708.0000000002</v>
          </cell>
          <cell r="O1847">
            <v>0</v>
          </cell>
          <cell r="P1847">
            <v>-1857708.0000000002</v>
          </cell>
        </row>
        <row r="1848">
          <cell r="J1848">
            <v>18067</v>
          </cell>
          <cell r="L1848">
            <v>0</v>
          </cell>
          <cell r="M1848">
            <v>0</v>
          </cell>
          <cell r="N1848">
            <v>-743083.20000000007</v>
          </cell>
          <cell r="O1848">
            <v>0</v>
          </cell>
          <cell r="P1848">
            <v>-743083.20000000007</v>
          </cell>
        </row>
        <row r="1849">
          <cell r="J1849">
            <v>18068</v>
          </cell>
          <cell r="L1849">
            <v>0</v>
          </cell>
          <cell r="M1849">
            <v>-3288475.7499999995</v>
          </cell>
          <cell r="N1849">
            <v>-2600791.2000000007</v>
          </cell>
          <cell r="O1849">
            <v>-430479.00000000006</v>
          </cell>
          <cell r="P1849">
            <v>-6319745.9500000002</v>
          </cell>
        </row>
        <row r="1850">
          <cell r="J1850">
            <v>18069</v>
          </cell>
          <cell r="L1850">
            <v>0</v>
          </cell>
          <cell r="M1850">
            <v>0</v>
          </cell>
          <cell r="N1850">
            <v>-1981555.2000000007</v>
          </cell>
          <cell r="O1850">
            <v>0</v>
          </cell>
          <cell r="P1850">
            <v>-1981555.2000000007</v>
          </cell>
        </row>
        <row r="1851">
          <cell r="J1851">
            <v>18070</v>
          </cell>
          <cell r="L1851">
            <v>0</v>
          </cell>
          <cell r="M1851">
            <v>0</v>
          </cell>
          <cell r="N1851">
            <v>-278656.20000000007</v>
          </cell>
          <cell r="O1851">
            <v>0</v>
          </cell>
          <cell r="P1851">
            <v>-278656.20000000007</v>
          </cell>
        </row>
        <row r="1852">
          <cell r="J1852">
            <v>18071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</row>
        <row r="1853">
          <cell r="J1853">
            <v>18072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</row>
        <row r="1854">
          <cell r="J1854">
            <v>18073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</row>
        <row r="1855">
          <cell r="J1855">
            <v>18074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</row>
        <row r="1856">
          <cell r="J1856">
            <v>18075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</row>
        <row r="1857">
          <cell r="J1857">
            <v>18076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J1858">
            <v>18077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</row>
        <row r="1859">
          <cell r="J1859">
            <v>18078</v>
          </cell>
          <cell r="L1859">
            <v>0</v>
          </cell>
          <cell r="M1859">
            <v>-3288475.7499999995</v>
          </cell>
          <cell r="N1859">
            <v>-10619897.400000002</v>
          </cell>
          <cell r="O1859">
            <v>-430479.00000000006</v>
          </cell>
          <cell r="P1859">
            <v>-14338852.15</v>
          </cell>
        </row>
        <row r="1860">
          <cell r="J1860">
            <v>18079</v>
          </cell>
        </row>
        <row r="1861">
          <cell r="J1861">
            <v>18080</v>
          </cell>
        </row>
        <row r="1862">
          <cell r="J1862">
            <v>18081</v>
          </cell>
          <cell r="L1862">
            <v>0</v>
          </cell>
          <cell r="M1862">
            <v>4421480</v>
          </cell>
          <cell r="N1862">
            <v>25113460</v>
          </cell>
          <cell r="O1862">
            <v>683300</v>
          </cell>
          <cell r="P1862">
            <v>30218240</v>
          </cell>
        </row>
        <row r="1863">
          <cell r="J1863">
            <v>18082</v>
          </cell>
          <cell r="L1863">
            <v>0</v>
          </cell>
          <cell r="M1863">
            <v>0</v>
          </cell>
          <cell r="N1863">
            <v>1720100</v>
          </cell>
          <cell r="O1863">
            <v>0</v>
          </cell>
          <cell r="P1863">
            <v>1720100</v>
          </cell>
        </row>
        <row r="1864">
          <cell r="J1864">
            <v>18083</v>
          </cell>
          <cell r="L1864">
            <v>0</v>
          </cell>
          <cell r="M1864">
            <v>0</v>
          </cell>
          <cell r="N1864">
            <v>-1720100</v>
          </cell>
          <cell r="O1864">
            <v>0</v>
          </cell>
          <cell r="P1864">
            <v>-1720100</v>
          </cell>
        </row>
        <row r="1865">
          <cell r="J1865">
            <v>18084</v>
          </cell>
          <cell r="L1865">
            <v>0</v>
          </cell>
          <cell r="M1865">
            <v>4421480</v>
          </cell>
          <cell r="N1865">
            <v>25113460</v>
          </cell>
          <cell r="O1865">
            <v>683300</v>
          </cell>
          <cell r="P1865">
            <v>30218240</v>
          </cell>
        </row>
        <row r="1866">
          <cell r="J1866">
            <v>18085</v>
          </cell>
        </row>
        <row r="1867">
          <cell r="J1867">
            <v>18086</v>
          </cell>
        </row>
        <row r="1868">
          <cell r="J1868">
            <v>18087</v>
          </cell>
          <cell r="L1868">
            <v>0</v>
          </cell>
          <cell r="M1868">
            <v>-2818693.5</v>
          </cell>
          <cell r="N1868">
            <v>-9722005.2000000011</v>
          </cell>
          <cell r="O1868">
            <v>-368982</v>
          </cell>
          <cell r="P1868">
            <v>-12909680.700000001</v>
          </cell>
        </row>
        <row r="1869">
          <cell r="J1869">
            <v>18088</v>
          </cell>
          <cell r="L1869">
            <v>0</v>
          </cell>
          <cell r="M1869">
            <v>-469782.24999999994</v>
          </cell>
          <cell r="N1869">
            <v>-2260211.4</v>
          </cell>
          <cell r="O1869">
            <v>-61497.000000000015</v>
          </cell>
          <cell r="P1869">
            <v>-2791490.65</v>
          </cell>
        </row>
        <row r="1870">
          <cell r="J1870">
            <v>18089</v>
          </cell>
          <cell r="L1870">
            <v>0</v>
          </cell>
          <cell r="M1870">
            <v>0</v>
          </cell>
          <cell r="N1870">
            <v>1362319.1999999988</v>
          </cell>
          <cell r="O1870">
            <v>0</v>
          </cell>
          <cell r="P1870">
            <v>1362319.1999999988</v>
          </cell>
        </row>
        <row r="1871">
          <cell r="J1871">
            <v>18090</v>
          </cell>
          <cell r="L1871">
            <v>0</v>
          </cell>
          <cell r="M1871">
            <v>-3288475.7499999995</v>
          </cell>
          <cell r="N1871">
            <v>-10619897.400000002</v>
          </cell>
          <cell r="O1871">
            <v>-430479.00000000006</v>
          </cell>
          <cell r="P1871">
            <v>-14338852.150000002</v>
          </cell>
        </row>
        <row r="1872">
          <cell r="J1872">
            <v>18091</v>
          </cell>
        </row>
        <row r="1873">
          <cell r="J1873">
            <v>18092</v>
          </cell>
          <cell r="L1873">
            <v>0</v>
          </cell>
          <cell r="M1873">
            <v>1133004.2500000005</v>
          </cell>
          <cell r="N1873">
            <v>14493562.599999998</v>
          </cell>
          <cell r="O1873">
            <v>252820.99999999994</v>
          </cell>
          <cell r="P1873">
            <v>15879387.849999998</v>
          </cell>
        </row>
        <row r="1874">
          <cell r="J1874">
            <v>18093</v>
          </cell>
        </row>
        <row r="1875">
          <cell r="J1875">
            <v>18094</v>
          </cell>
          <cell r="L1875">
            <v>0</v>
          </cell>
          <cell r="M1875">
            <v>0</v>
          </cell>
          <cell r="N1875">
            <v>357780.80000000121</v>
          </cell>
          <cell r="O1875">
            <v>0</v>
          </cell>
          <cell r="P1875">
            <v>357780.80000000121</v>
          </cell>
        </row>
        <row r="1876">
          <cell r="J1876">
            <v>18095</v>
          </cell>
          <cell r="L1876">
            <v>0</v>
          </cell>
          <cell r="M1876">
            <v>0</v>
          </cell>
          <cell r="N1876">
            <v>-357780.80000000121</v>
          </cell>
          <cell r="O1876">
            <v>0</v>
          </cell>
          <cell r="P1876">
            <v>-357780.80000000121</v>
          </cell>
        </row>
        <row r="1878">
          <cell r="J1878">
            <v>19000</v>
          </cell>
          <cell r="L1878" t="str">
            <v>Micro Onibus</v>
          </cell>
          <cell r="M1878" t="str">
            <v>Leve</v>
          </cell>
          <cell r="N1878" t="str">
            <v>Pesado</v>
          </cell>
          <cell r="O1878" t="str">
            <v>Articulado</v>
          </cell>
          <cell r="P1878" t="str">
            <v>Total</v>
          </cell>
        </row>
        <row r="1879">
          <cell r="J1879">
            <v>19001</v>
          </cell>
        </row>
        <row r="1880">
          <cell r="J1880">
            <v>19002</v>
          </cell>
        </row>
        <row r="1881">
          <cell r="J1881">
            <v>19003</v>
          </cell>
          <cell r="L1881">
            <v>0</v>
          </cell>
          <cell r="M1881">
            <v>0</v>
          </cell>
          <cell r="N1881">
            <v>12</v>
          </cell>
          <cell r="O1881">
            <v>0</v>
          </cell>
          <cell r="P1881">
            <v>12</v>
          </cell>
        </row>
        <row r="1882">
          <cell r="J1882">
            <v>19004</v>
          </cell>
          <cell r="L1882">
            <v>0</v>
          </cell>
          <cell r="M1882">
            <v>0</v>
          </cell>
          <cell r="N1882">
            <v>5</v>
          </cell>
          <cell r="O1882">
            <v>0</v>
          </cell>
          <cell r="P1882">
            <v>5</v>
          </cell>
        </row>
        <row r="1883">
          <cell r="J1883">
            <v>19005</v>
          </cell>
          <cell r="L1883">
            <v>0</v>
          </cell>
          <cell r="M1883">
            <v>0</v>
          </cell>
          <cell r="N1883">
            <v>9</v>
          </cell>
          <cell r="O1883">
            <v>0</v>
          </cell>
          <cell r="P1883">
            <v>9</v>
          </cell>
        </row>
        <row r="1884">
          <cell r="J1884">
            <v>19006</v>
          </cell>
          <cell r="L1884">
            <v>0</v>
          </cell>
          <cell r="M1884">
            <v>0</v>
          </cell>
          <cell r="N1884">
            <v>9</v>
          </cell>
          <cell r="O1884">
            <v>0</v>
          </cell>
          <cell r="P1884">
            <v>9</v>
          </cell>
        </row>
        <row r="1885">
          <cell r="J1885">
            <v>19007</v>
          </cell>
          <cell r="L1885">
            <v>0</v>
          </cell>
          <cell r="M1885">
            <v>0</v>
          </cell>
          <cell r="N1885">
            <v>13</v>
          </cell>
          <cell r="O1885">
            <v>0</v>
          </cell>
          <cell r="P1885">
            <v>13</v>
          </cell>
        </row>
        <row r="1886">
          <cell r="J1886">
            <v>19008</v>
          </cell>
          <cell r="L1886">
            <v>0</v>
          </cell>
          <cell r="M1886">
            <v>0</v>
          </cell>
          <cell r="N1886">
            <v>12</v>
          </cell>
          <cell r="O1886">
            <v>0</v>
          </cell>
          <cell r="P1886">
            <v>12</v>
          </cell>
        </row>
        <row r="1887">
          <cell r="J1887">
            <v>19009</v>
          </cell>
          <cell r="L1887">
            <v>0</v>
          </cell>
          <cell r="M1887">
            <v>0</v>
          </cell>
          <cell r="N1887">
            <v>4</v>
          </cell>
          <cell r="O1887">
            <v>0</v>
          </cell>
          <cell r="P1887">
            <v>4</v>
          </cell>
        </row>
        <row r="1888">
          <cell r="J1888">
            <v>19010</v>
          </cell>
          <cell r="L1888">
            <v>0</v>
          </cell>
          <cell r="M1888">
            <v>14</v>
          </cell>
          <cell r="N1888">
            <v>8</v>
          </cell>
          <cell r="O1888">
            <v>1</v>
          </cell>
          <cell r="P1888">
            <v>23</v>
          </cell>
        </row>
        <row r="1889">
          <cell r="J1889">
            <v>19011</v>
          </cell>
          <cell r="L1889">
            <v>0</v>
          </cell>
          <cell r="M1889">
            <v>0</v>
          </cell>
          <cell r="N1889">
            <v>1</v>
          </cell>
          <cell r="O1889">
            <v>0</v>
          </cell>
          <cell r="P1889">
            <v>1</v>
          </cell>
        </row>
        <row r="1890">
          <cell r="J1890">
            <v>19012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</row>
        <row r="1891">
          <cell r="J1891">
            <v>19013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J1892">
            <v>19014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J1893">
            <v>19015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</row>
        <row r="1894">
          <cell r="J1894">
            <v>19016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</row>
        <row r="1895">
          <cell r="J1895">
            <v>19017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J1896">
            <v>19018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</row>
        <row r="1897">
          <cell r="J1897">
            <v>19019</v>
          </cell>
          <cell r="L1897">
            <v>0</v>
          </cell>
          <cell r="M1897">
            <v>14</v>
          </cell>
          <cell r="N1897">
            <v>73</v>
          </cell>
          <cell r="O1897">
            <v>1</v>
          </cell>
          <cell r="P1897">
            <v>88</v>
          </cell>
        </row>
        <row r="1898">
          <cell r="J1898">
            <v>19020</v>
          </cell>
          <cell r="L1898">
            <v>0</v>
          </cell>
          <cell r="M1898">
            <v>98</v>
          </cell>
          <cell r="N1898">
            <v>250</v>
          </cell>
          <cell r="O1898">
            <v>7</v>
          </cell>
          <cell r="P1898">
            <v>355</v>
          </cell>
        </row>
        <row r="1899">
          <cell r="J1899">
            <v>19021</v>
          </cell>
          <cell r="L1899" t="e">
            <v>#DIV/0!</v>
          </cell>
          <cell r="M1899">
            <v>7</v>
          </cell>
          <cell r="N1899">
            <v>3.4246575342465753</v>
          </cell>
          <cell r="O1899">
            <v>7</v>
          </cell>
          <cell r="P1899">
            <v>4.0340909090909092</v>
          </cell>
        </row>
        <row r="1900">
          <cell r="J1900">
            <v>19022</v>
          </cell>
        </row>
        <row r="1901">
          <cell r="J1901">
            <v>19023</v>
          </cell>
        </row>
        <row r="1902">
          <cell r="J1902">
            <v>19024</v>
          </cell>
          <cell r="L1902">
            <v>0</v>
          </cell>
          <cell r="M1902">
            <v>0</v>
          </cell>
          <cell r="N1902">
            <v>4128240</v>
          </cell>
          <cell r="O1902">
            <v>0</v>
          </cell>
          <cell r="P1902">
            <v>4128240</v>
          </cell>
        </row>
        <row r="1903">
          <cell r="J1903">
            <v>19025</v>
          </cell>
          <cell r="L1903">
            <v>0</v>
          </cell>
          <cell r="M1903">
            <v>0</v>
          </cell>
          <cell r="N1903">
            <v>1720100</v>
          </cell>
          <cell r="O1903">
            <v>0</v>
          </cell>
          <cell r="P1903">
            <v>1720100</v>
          </cell>
        </row>
        <row r="1904">
          <cell r="J1904">
            <v>19026</v>
          </cell>
          <cell r="L1904">
            <v>0</v>
          </cell>
          <cell r="M1904">
            <v>0</v>
          </cell>
          <cell r="N1904">
            <v>3096180</v>
          </cell>
          <cell r="O1904">
            <v>0</v>
          </cell>
          <cell r="P1904">
            <v>3096180</v>
          </cell>
        </row>
        <row r="1905">
          <cell r="J1905">
            <v>19027</v>
          </cell>
          <cell r="L1905">
            <v>0</v>
          </cell>
          <cell r="M1905">
            <v>0</v>
          </cell>
          <cell r="N1905">
            <v>3096180</v>
          </cell>
          <cell r="O1905">
            <v>0</v>
          </cell>
          <cell r="P1905">
            <v>3096180</v>
          </cell>
        </row>
        <row r="1906">
          <cell r="J1906">
            <v>19028</v>
          </cell>
          <cell r="L1906">
            <v>0</v>
          </cell>
          <cell r="M1906">
            <v>0</v>
          </cell>
          <cell r="N1906">
            <v>4472260</v>
          </cell>
          <cell r="O1906">
            <v>0</v>
          </cell>
          <cell r="P1906">
            <v>4472260</v>
          </cell>
        </row>
        <row r="1907">
          <cell r="J1907">
            <v>19029</v>
          </cell>
          <cell r="L1907">
            <v>0</v>
          </cell>
          <cell r="M1907">
            <v>0</v>
          </cell>
          <cell r="N1907">
            <v>4128240</v>
          </cell>
          <cell r="O1907">
            <v>0</v>
          </cell>
          <cell r="P1907">
            <v>4128240</v>
          </cell>
        </row>
        <row r="1908">
          <cell r="J1908">
            <v>19030</v>
          </cell>
          <cell r="L1908">
            <v>0</v>
          </cell>
          <cell r="M1908">
            <v>0</v>
          </cell>
          <cell r="N1908">
            <v>1376080</v>
          </cell>
          <cell r="O1908">
            <v>0</v>
          </cell>
          <cell r="P1908">
            <v>1376080</v>
          </cell>
        </row>
        <row r="1909">
          <cell r="J1909">
            <v>19031</v>
          </cell>
          <cell r="L1909">
            <v>0</v>
          </cell>
          <cell r="M1909">
            <v>4421480</v>
          </cell>
          <cell r="N1909">
            <v>2752160</v>
          </cell>
          <cell r="O1909">
            <v>683300</v>
          </cell>
          <cell r="P1909">
            <v>7856940</v>
          </cell>
        </row>
        <row r="1910">
          <cell r="J1910">
            <v>19032</v>
          </cell>
          <cell r="L1910">
            <v>0</v>
          </cell>
          <cell r="M1910">
            <v>0</v>
          </cell>
          <cell r="N1910">
            <v>344020</v>
          </cell>
          <cell r="O1910">
            <v>0</v>
          </cell>
          <cell r="P1910">
            <v>344020</v>
          </cell>
        </row>
        <row r="1911">
          <cell r="J1911">
            <v>19033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J1912">
            <v>19034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</row>
        <row r="1913">
          <cell r="J1913">
            <v>19035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</row>
        <row r="1914">
          <cell r="J1914">
            <v>19036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</row>
        <row r="1915">
          <cell r="J1915">
            <v>19037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</row>
        <row r="1916">
          <cell r="J1916">
            <v>19038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</row>
        <row r="1917">
          <cell r="J1917">
            <v>19039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</row>
        <row r="1918">
          <cell r="J1918">
            <v>19040</v>
          </cell>
          <cell r="L1918">
            <v>0</v>
          </cell>
          <cell r="M1918">
            <v>4421480</v>
          </cell>
          <cell r="N1918">
            <v>25113460</v>
          </cell>
          <cell r="O1918">
            <v>683300</v>
          </cell>
          <cell r="P1918">
            <v>30218240</v>
          </cell>
        </row>
        <row r="1919">
          <cell r="J1919">
            <v>19041</v>
          </cell>
        </row>
        <row r="1920">
          <cell r="J1920">
            <v>19042</v>
          </cell>
        </row>
        <row r="1921">
          <cell r="J1921">
            <v>19043</v>
          </cell>
          <cell r="L1921">
            <v>0</v>
          </cell>
          <cell r="M1921">
            <v>0</v>
          </cell>
          <cell r="N1921">
            <v>-371541.6</v>
          </cell>
          <cell r="O1921">
            <v>0</v>
          </cell>
          <cell r="P1921">
            <v>-371541.6</v>
          </cell>
        </row>
        <row r="1922">
          <cell r="J1922">
            <v>19044</v>
          </cell>
          <cell r="L1922">
            <v>0</v>
          </cell>
          <cell r="M1922">
            <v>0</v>
          </cell>
          <cell r="N1922">
            <v>-154809.00000000003</v>
          </cell>
          <cell r="O1922">
            <v>0</v>
          </cell>
          <cell r="P1922">
            <v>-154809.00000000003</v>
          </cell>
        </row>
        <row r="1923">
          <cell r="J1923">
            <v>19045</v>
          </cell>
          <cell r="L1923">
            <v>0</v>
          </cell>
          <cell r="M1923">
            <v>0</v>
          </cell>
          <cell r="N1923">
            <v>-278656.2</v>
          </cell>
          <cell r="O1923">
            <v>0</v>
          </cell>
          <cell r="P1923">
            <v>-278656.2</v>
          </cell>
        </row>
        <row r="1924">
          <cell r="J1924">
            <v>19046</v>
          </cell>
          <cell r="L1924">
            <v>0</v>
          </cell>
          <cell r="M1924">
            <v>0</v>
          </cell>
          <cell r="N1924">
            <v>-278656.2</v>
          </cell>
          <cell r="O1924">
            <v>0</v>
          </cell>
          <cell r="P1924">
            <v>-278656.2</v>
          </cell>
        </row>
        <row r="1925">
          <cell r="J1925">
            <v>19047</v>
          </cell>
          <cell r="L1925">
            <v>0</v>
          </cell>
          <cell r="M1925">
            <v>0</v>
          </cell>
          <cell r="N1925">
            <v>-402503.40000000008</v>
          </cell>
          <cell r="O1925">
            <v>0</v>
          </cell>
          <cell r="P1925">
            <v>-402503.40000000008</v>
          </cell>
        </row>
        <row r="1926">
          <cell r="J1926">
            <v>19048</v>
          </cell>
          <cell r="L1926">
            <v>0</v>
          </cell>
          <cell r="M1926">
            <v>0</v>
          </cell>
          <cell r="N1926">
            <v>-371541.60000000009</v>
          </cell>
          <cell r="O1926">
            <v>0</v>
          </cell>
          <cell r="P1926">
            <v>-371541.60000000009</v>
          </cell>
        </row>
        <row r="1927">
          <cell r="J1927">
            <v>19049</v>
          </cell>
          <cell r="L1927">
            <v>0</v>
          </cell>
          <cell r="M1927">
            <v>0</v>
          </cell>
          <cell r="N1927">
            <v>-123847.20000000004</v>
          </cell>
          <cell r="O1927">
            <v>0</v>
          </cell>
          <cell r="P1927">
            <v>-123847.20000000004</v>
          </cell>
        </row>
        <row r="1928">
          <cell r="J1928">
            <v>19050</v>
          </cell>
          <cell r="L1928">
            <v>0</v>
          </cell>
          <cell r="M1928">
            <v>-469782.24999999994</v>
          </cell>
          <cell r="N1928">
            <v>-247694.40000000008</v>
          </cell>
          <cell r="O1928">
            <v>-61497.000000000015</v>
          </cell>
          <cell r="P1928">
            <v>-778973.65</v>
          </cell>
        </row>
        <row r="1929">
          <cell r="J1929">
            <v>19051</v>
          </cell>
          <cell r="L1929">
            <v>0</v>
          </cell>
          <cell r="M1929">
            <v>0</v>
          </cell>
          <cell r="N1929">
            <v>-30961.80000000001</v>
          </cell>
          <cell r="O1929">
            <v>0</v>
          </cell>
          <cell r="P1929">
            <v>-30961.80000000001</v>
          </cell>
        </row>
        <row r="1930">
          <cell r="J1930">
            <v>19052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</row>
        <row r="1931">
          <cell r="J1931">
            <v>19053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</row>
        <row r="1932">
          <cell r="J1932">
            <v>19054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</row>
        <row r="1933">
          <cell r="J1933">
            <v>19055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J1934">
            <v>19056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</row>
        <row r="1935">
          <cell r="J1935">
            <v>19057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</row>
        <row r="1936">
          <cell r="J1936">
            <v>19058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</row>
        <row r="1937">
          <cell r="J1937">
            <v>19059</v>
          </cell>
          <cell r="L1937">
            <v>0</v>
          </cell>
          <cell r="M1937">
            <v>-469782.24999999994</v>
          </cell>
          <cell r="N1937">
            <v>-2260211.4</v>
          </cell>
          <cell r="O1937">
            <v>-61497.000000000015</v>
          </cell>
          <cell r="P1937">
            <v>-2791490.65</v>
          </cell>
        </row>
        <row r="1938">
          <cell r="J1938">
            <v>19060</v>
          </cell>
        </row>
        <row r="1939">
          <cell r="J1939">
            <v>19061</v>
          </cell>
          <cell r="N1939">
            <v>0</v>
          </cell>
        </row>
        <row r="1940">
          <cell r="J1940">
            <v>19062</v>
          </cell>
          <cell r="L1940">
            <v>0</v>
          </cell>
          <cell r="M1940">
            <v>0</v>
          </cell>
          <cell r="N1940">
            <v>-371541.6</v>
          </cell>
          <cell r="O1940">
            <v>0</v>
          </cell>
          <cell r="P1940">
            <v>-371541.6</v>
          </cell>
        </row>
        <row r="1941">
          <cell r="J1941">
            <v>19063</v>
          </cell>
          <cell r="L1941">
            <v>0</v>
          </cell>
          <cell r="M1941">
            <v>0</v>
          </cell>
          <cell r="N1941">
            <v>-309618</v>
          </cell>
          <cell r="O1941">
            <v>0</v>
          </cell>
          <cell r="P1941">
            <v>-309618</v>
          </cell>
        </row>
        <row r="1942">
          <cell r="J1942">
            <v>19064</v>
          </cell>
          <cell r="L1942">
            <v>0</v>
          </cell>
          <cell r="M1942">
            <v>0</v>
          </cell>
          <cell r="N1942">
            <v>-835968.60000000009</v>
          </cell>
          <cell r="O1942">
            <v>0</v>
          </cell>
          <cell r="P1942">
            <v>-835968.60000000009</v>
          </cell>
        </row>
        <row r="1943">
          <cell r="J1943">
            <v>19065</v>
          </cell>
          <cell r="L1943">
            <v>0</v>
          </cell>
          <cell r="M1943">
            <v>0</v>
          </cell>
          <cell r="N1943">
            <v>-1114624.8</v>
          </cell>
          <cell r="O1943">
            <v>0</v>
          </cell>
          <cell r="P1943">
            <v>-1114624.8</v>
          </cell>
        </row>
        <row r="1944">
          <cell r="J1944">
            <v>19066</v>
          </cell>
          <cell r="L1944">
            <v>0</v>
          </cell>
          <cell r="M1944">
            <v>0</v>
          </cell>
          <cell r="N1944">
            <v>-2012517.0000000002</v>
          </cell>
          <cell r="O1944">
            <v>0</v>
          </cell>
          <cell r="P1944">
            <v>-2012517.0000000002</v>
          </cell>
        </row>
        <row r="1945">
          <cell r="J1945">
            <v>19067</v>
          </cell>
          <cell r="L1945">
            <v>0</v>
          </cell>
          <cell r="M1945">
            <v>0</v>
          </cell>
          <cell r="N1945">
            <v>-2229249.6</v>
          </cell>
          <cell r="O1945">
            <v>0</v>
          </cell>
          <cell r="P1945">
            <v>-2229249.6</v>
          </cell>
        </row>
        <row r="1946">
          <cell r="J1946">
            <v>19068</v>
          </cell>
          <cell r="L1946">
            <v>0</v>
          </cell>
          <cell r="M1946">
            <v>0</v>
          </cell>
          <cell r="N1946">
            <v>-866930.40000000014</v>
          </cell>
          <cell r="O1946">
            <v>0</v>
          </cell>
          <cell r="P1946">
            <v>-866930.40000000014</v>
          </cell>
        </row>
        <row r="1947">
          <cell r="J1947">
            <v>19069</v>
          </cell>
          <cell r="L1947">
            <v>0</v>
          </cell>
          <cell r="M1947">
            <v>-3758257.9999999995</v>
          </cell>
          <cell r="N1947">
            <v>-1981555.2000000007</v>
          </cell>
          <cell r="O1947">
            <v>-491976.00000000012</v>
          </cell>
          <cell r="P1947">
            <v>-6231789.2000000002</v>
          </cell>
        </row>
        <row r="1948">
          <cell r="J1948">
            <v>19070</v>
          </cell>
          <cell r="L1948">
            <v>0</v>
          </cell>
          <cell r="M1948">
            <v>0</v>
          </cell>
          <cell r="N1948">
            <v>-278656.20000000007</v>
          </cell>
          <cell r="O1948">
            <v>0</v>
          </cell>
          <cell r="P1948">
            <v>-278656.20000000007</v>
          </cell>
        </row>
        <row r="1949">
          <cell r="J1949">
            <v>19071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</row>
        <row r="1950">
          <cell r="J1950">
            <v>19072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</row>
        <row r="1951">
          <cell r="J1951">
            <v>19073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</row>
        <row r="1952">
          <cell r="J1952">
            <v>19074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J1953">
            <v>19075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</row>
        <row r="1954">
          <cell r="J1954">
            <v>19076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</row>
        <row r="1955">
          <cell r="J1955">
            <v>19077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</row>
        <row r="1956">
          <cell r="J1956">
            <v>19078</v>
          </cell>
          <cell r="L1956">
            <v>0</v>
          </cell>
          <cell r="M1956">
            <v>-3758257.9999999995</v>
          </cell>
          <cell r="N1956">
            <v>-10000661.4</v>
          </cell>
          <cell r="O1956">
            <v>-491976.00000000012</v>
          </cell>
          <cell r="P1956">
            <v>-14250895.399999999</v>
          </cell>
        </row>
        <row r="1957">
          <cell r="J1957">
            <v>19079</v>
          </cell>
        </row>
        <row r="1958">
          <cell r="J1958">
            <v>19080</v>
          </cell>
        </row>
        <row r="1959">
          <cell r="J1959">
            <v>19081</v>
          </cell>
          <cell r="L1959">
            <v>0</v>
          </cell>
          <cell r="M1959">
            <v>4421480</v>
          </cell>
          <cell r="N1959">
            <v>25113460</v>
          </cell>
          <cell r="O1959">
            <v>683300</v>
          </cell>
          <cell r="P1959">
            <v>30218240</v>
          </cell>
        </row>
        <row r="1960">
          <cell r="J1960">
            <v>19082</v>
          </cell>
          <cell r="L1960">
            <v>0</v>
          </cell>
          <cell r="M1960">
            <v>0</v>
          </cell>
          <cell r="N1960">
            <v>4128240</v>
          </cell>
          <cell r="O1960">
            <v>0</v>
          </cell>
          <cell r="P1960">
            <v>4128240</v>
          </cell>
        </row>
        <row r="1961">
          <cell r="J1961">
            <v>19083</v>
          </cell>
          <cell r="L1961">
            <v>0</v>
          </cell>
          <cell r="M1961">
            <v>0</v>
          </cell>
          <cell r="N1961">
            <v>-4128240</v>
          </cell>
          <cell r="O1961">
            <v>0</v>
          </cell>
          <cell r="P1961">
            <v>-4128240</v>
          </cell>
        </row>
        <row r="1962">
          <cell r="J1962">
            <v>19084</v>
          </cell>
          <cell r="L1962">
            <v>0</v>
          </cell>
          <cell r="M1962">
            <v>4421480</v>
          </cell>
          <cell r="N1962">
            <v>25113460</v>
          </cell>
          <cell r="O1962">
            <v>683300</v>
          </cell>
          <cell r="P1962">
            <v>30218240</v>
          </cell>
        </row>
        <row r="1963">
          <cell r="J1963">
            <v>19085</v>
          </cell>
        </row>
        <row r="1964">
          <cell r="J1964">
            <v>19086</v>
          </cell>
        </row>
        <row r="1965">
          <cell r="J1965">
            <v>19087</v>
          </cell>
          <cell r="L1965">
            <v>0</v>
          </cell>
          <cell r="M1965">
            <v>-3288475.7499999995</v>
          </cell>
          <cell r="N1965">
            <v>-10619897.400000002</v>
          </cell>
          <cell r="O1965">
            <v>-430479.00000000006</v>
          </cell>
          <cell r="P1965">
            <v>-14338852.150000002</v>
          </cell>
        </row>
        <row r="1966">
          <cell r="J1966">
            <v>19088</v>
          </cell>
          <cell r="L1966">
            <v>0</v>
          </cell>
          <cell r="M1966">
            <v>-469782.24999999994</v>
          </cell>
          <cell r="N1966">
            <v>-2260211.4</v>
          </cell>
          <cell r="O1966">
            <v>-61497.000000000015</v>
          </cell>
          <cell r="P1966">
            <v>-2791490.65</v>
          </cell>
        </row>
        <row r="1967">
          <cell r="J1967">
            <v>19089</v>
          </cell>
          <cell r="L1967">
            <v>0</v>
          </cell>
          <cell r="M1967">
            <v>0</v>
          </cell>
          <cell r="N1967">
            <v>2879447.4000000018</v>
          </cell>
          <cell r="O1967">
            <v>0</v>
          </cell>
          <cell r="P1967">
            <v>2879447.4000000018</v>
          </cell>
        </row>
        <row r="1968">
          <cell r="J1968">
            <v>19090</v>
          </cell>
          <cell r="L1968">
            <v>0</v>
          </cell>
          <cell r="M1968">
            <v>-3758257.9999999995</v>
          </cell>
          <cell r="N1968">
            <v>-10000661.4</v>
          </cell>
          <cell r="O1968">
            <v>-491976.00000000012</v>
          </cell>
          <cell r="P1968">
            <v>-14250895.4</v>
          </cell>
        </row>
        <row r="1969">
          <cell r="J1969">
            <v>19091</v>
          </cell>
        </row>
        <row r="1970">
          <cell r="J1970">
            <v>19092</v>
          </cell>
          <cell r="L1970">
            <v>0</v>
          </cell>
          <cell r="M1970">
            <v>663222.00000000047</v>
          </cell>
          <cell r="N1970">
            <v>15112798.6</v>
          </cell>
          <cell r="O1970">
            <v>191323.99999999988</v>
          </cell>
          <cell r="P1970">
            <v>15967344.6</v>
          </cell>
        </row>
        <row r="1971">
          <cell r="J1971">
            <v>19093</v>
          </cell>
        </row>
        <row r="1972">
          <cell r="J1972">
            <v>19094</v>
          </cell>
          <cell r="L1972">
            <v>0</v>
          </cell>
          <cell r="M1972">
            <v>0</v>
          </cell>
          <cell r="N1972">
            <v>1248792.5999999982</v>
          </cell>
          <cell r="O1972">
            <v>0</v>
          </cell>
          <cell r="P1972">
            <v>1248792.5999999982</v>
          </cell>
        </row>
        <row r="1973">
          <cell r="J1973">
            <v>19095</v>
          </cell>
          <cell r="L1973">
            <v>0</v>
          </cell>
          <cell r="M1973">
            <v>0</v>
          </cell>
          <cell r="N1973">
            <v>-1248792.5999999982</v>
          </cell>
          <cell r="O1973">
            <v>0</v>
          </cell>
          <cell r="P1973">
            <v>-1248792.5999999982</v>
          </cell>
        </row>
        <row r="1975">
          <cell r="J1975">
            <v>20000</v>
          </cell>
          <cell r="L1975" t="str">
            <v>Micro Onibus</v>
          </cell>
          <cell r="M1975" t="str">
            <v>Leve</v>
          </cell>
          <cell r="N1975" t="str">
            <v>Pesado</v>
          </cell>
          <cell r="O1975" t="str">
            <v>Articulado</v>
          </cell>
          <cell r="P1975" t="str">
            <v>Total</v>
          </cell>
        </row>
        <row r="1976">
          <cell r="J1976">
            <v>20001</v>
          </cell>
        </row>
        <row r="1977">
          <cell r="J1977">
            <v>20002</v>
          </cell>
        </row>
        <row r="1978">
          <cell r="J1978">
            <v>20003</v>
          </cell>
          <cell r="L1978">
            <v>0</v>
          </cell>
          <cell r="M1978">
            <v>14</v>
          </cell>
          <cell r="N1978">
            <v>4</v>
          </cell>
          <cell r="O1978">
            <v>0</v>
          </cell>
          <cell r="P1978">
            <v>18</v>
          </cell>
        </row>
        <row r="1979">
          <cell r="J1979">
            <v>20004</v>
          </cell>
          <cell r="L1979">
            <v>0</v>
          </cell>
          <cell r="M1979">
            <v>0</v>
          </cell>
          <cell r="N1979">
            <v>12</v>
          </cell>
          <cell r="O1979">
            <v>0</v>
          </cell>
          <cell r="P1979">
            <v>12</v>
          </cell>
        </row>
        <row r="1980">
          <cell r="J1980">
            <v>20005</v>
          </cell>
          <cell r="L1980">
            <v>0</v>
          </cell>
          <cell r="M1980">
            <v>0</v>
          </cell>
          <cell r="N1980">
            <v>5</v>
          </cell>
          <cell r="O1980">
            <v>0</v>
          </cell>
          <cell r="P1980">
            <v>5</v>
          </cell>
        </row>
        <row r="1981">
          <cell r="J1981">
            <v>20006</v>
          </cell>
          <cell r="L1981">
            <v>0</v>
          </cell>
          <cell r="M1981">
            <v>0</v>
          </cell>
          <cell r="N1981">
            <v>9</v>
          </cell>
          <cell r="O1981">
            <v>0</v>
          </cell>
          <cell r="P1981">
            <v>9</v>
          </cell>
        </row>
        <row r="1982">
          <cell r="J1982">
            <v>20007</v>
          </cell>
          <cell r="L1982">
            <v>0</v>
          </cell>
          <cell r="M1982">
            <v>0</v>
          </cell>
          <cell r="N1982">
            <v>9</v>
          </cell>
          <cell r="O1982">
            <v>0</v>
          </cell>
          <cell r="P1982">
            <v>9</v>
          </cell>
        </row>
        <row r="1983">
          <cell r="J1983">
            <v>20008</v>
          </cell>
          <cell r="L1983">
            <v>0</v>
          </cell>
          <cell r="M1983">
            <v>0</v>
          </cell>
          <cell r="N1983">
            <v>13</v>
          </cell>
          <cell r="O1983">
            <v>0</v>
          </cell>
          <cell r="P1983">
            <v>13</v>
          </cell>
        </row>
        <row r="1984">
          <cell r="J1984">
            <v>20009</v>
          </cell>
          <cell r="L1984">
            <v>0</v>
          </cell>
          <cell r="M1984">
            <v>0</v>
          </cell>
          <cell r="N1984">
            <v>12</v>
          </cell>
          <cell r="O1984">
            <v>0</v>
          </cell>
          <cell r="P1984">
            <v>12</v>
          </cell>
        </row>
        <row r="1985">
          <cell r="J1985">
            <v>20010</v>
          </cell>
          <cell r="L1985">
            <v>0</v>
          </cell>
          <cell r="M1985">
            <v>0</v>
          </cell>
          <cell r="N1985">
            <v>8</v>
          </cell>
          <cell r="O1985">
            <v>0</v>
          </cell>
          <cell r="P1985">
            <v>8</v>
          </cell>
        </row>
        <row r="1986">
          <cell r="J1986">
            <v>20011</v>
          </cell>
          <cell r="L1986">
            <v>0</v>
          </cell>
          <cell r="M1986">
            <v>0</v>
          </cell>
          <cell r="N1986">
            <v>1</v>
          </cell>
          <cell r="O1986">
            <v>1</v>
          </cell>
          <cell r="P1986">
            <v>2</v>
          </cell>
        </row>
        <row r="1987">
          <cell r="J1987">
            <v>20012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</row>
        <row r="1988">
          <cell r="J1988">
            <v>20013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J1989">
            <v>20014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</row>
        <row r="1990">
          <cell r="J1990">
            <v>20015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</row>
        <row r="1991">
          <cell r="J1991">
            <v>20016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J1992">
            <v>20017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</row>
        <row r="1993">
          <cell r="J1993">
            <v>20018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</row>
        <row r="1994">
          <cell r="J1994">
            <v>20019</v>
          </cell>
          <cell r="L1994">
            <v>0</v>
          </cell>
          <cell r="M1994">
            <v>14</v>
          </cell>
          <cell r="N1994">
            <v>73</v>
          </cell>
          <cell r="O1994">
            <v>1</v>
          </cell>
          <cell r="P1994">
            <v>88</v>
          </cell>
        </row>
        <row r="1995">
          <cell r="J1995">
            <v>20020</v>
          </cell>
          <cell r="L1995">
            <v>0</v>
          </cell>
          <cell r="M1995">
            <v>0</v>
          </cell>
          <cell r="N1995">
            <v>286</v>
          </cell>
          <cell r="O1995">
            <v>8</v>
          </cell>
          <cell r="P1995">
            <v>294</v>
          </cell>
        </row>
        <row r="1996">
          <cell r="J1996">
            <v>20021</v>
          </cell>
          <cell r="L1996" t="e">
            <v>#DIV/0!</v>
          </cell>
          <cell r="M1996">
            <v>0</v>
          </cell>
          <cell r="N1996">
            <v>3.9178082191780823</v>
          </cell>
          <cell r="O1996">
            <v>8</v>
          </cell>
          <cell r="P1996">
            <v>3.3409090909090908</v>
          </cell>
        </row>
        <row r="1997">
          <cell r="J1997">
            <v>20022</v>
          </cell>
        </row>
        <row r="1998">
          <cell r="J1998">
            <v>20023</v>
          </cell>
        </row>
        <row r="1999">
          <cell r="J1999">
            <v>20024</v>
          </cell>
          <cell r="L1999">
            <v>0</v>
          </cell>
          <cell r="M1999">
            <v>4421480</v>
          </cell>
          <cell r="N1999">
            <v>1376080</v>
          </cell>
          <cell r="O1999">
            <v>0</v>
          </cell>
          <cell r="P1999">
            <v>5797560</v>
          </cell>
        </row>
        <row r="2000">
          <cell r="J2000">
            <v>20025</v>
          </cell>
          <cell r="L2000">
            <v>0</v>
          </cell>
          <cell r="M2000">
            <v>0</v>
          </cell>
          <cell r="N2000">
            <v>4128240</v>
          </cell>
          <cell r="O2000">
            <v>0</v>
          </cell>
          <cell r="P2000">
            <v>4128240</v>
          </cell>
        </row>
        <row r="2001">
          <cell r="J2001">
            <v>20026</v>
          </cell>
          <cell r="L2001">
            <v>0</v>
          </cell>
          <cell r="M2001">
            <v>0</v>
          </cell>
          <cell r="N2001">
            <v>1720100</v>
          </cell>
          <cell r="O2001">
            <v>0</v>
          </cell>
          <cell r="P2001">
            <v>1720100</v>
          </cell>
        </row>
        <row r="2002">
          <cell r="J2002">
            <v>20027</v>
          </cell>
          <cell r="L2002">
            <v>0</v>
          </cell>
          <cell r="M2002">
            <v>0</v>
          </cell>
          <cell r="N2002">
            <v>3096180</v>
          </cell>
          <cell r="O2002">
            <v>0</v>
          </cell>
          <cell r="P2002">
            <v>3096180</v>
          </cell>
        </row>
        <row r="2003">
          <cell r="J2003">
            <v>20028</v>
          </cell>
          <cell r="L2003">
            <v>0</v>
          </cell>
          <cell r="M2003">
            <v>0</v>
          </cell>
          <cell r="N2003">
            <v>3096180</v>
          </cell>
          <cell r="O2003">
            <v>0</v>
          </cell>
          <cell r="P2003">
            <v>3096180</v>
          </cell>
        </row>
        <row r="2004">
          <cell r="J2004">
            <v>20029</v>
          </cell>
          <cell r="L2004">
            <v>0</v>
          </cell>
          <cell r="M2004">
            <v>0</v>
          </cell>
          <cell r="N2004">
            <v>4472260</v>
          </cell>
          <cell r="O2004">
            <v>0</v>
          </cell>
          <cell r="P2004">
            <v>4472260</v>
          </cell>
        </row>
        <row r="2005">
          <cell r="J2005">
            <v>20030</v>
          </cell>
          <cell r="L2005">
            <v>0</v>
          </cell>
          <cell r="M2005">
            <v>0</v>
          </cell>
          <cell r="N2005">
            <v>4128240</v>
          </cell>
          <cell r="O2005">
            <v>0</v>
          </cell>
          <cell r="P2005">
            <v>4128240</v>
          </cell>
        </row>
        <row r="2006">
          <cell r="J2006">
            <v>20031</v>
          </cell>
          <cell r="L2006">
            <v>0</v>
          </cell>
          <cell r="M2006">
            <v>0</v>
          </cell>
          <cell r="N2006">
            <v>2752160</v>
          </cell>
          <cell r="O2006">
            <v>0</v>
          </cell>
          <cell r="P2006">
            <v>2752160</v>
          </cell>
        </row>
        <row r="2007">
          <cell r="J2007">
            <v>20032</v>
          </cell>
          <cell r="L2007">
            <v>0</v>
          </cell>
          <cell r="M2007">
            <v>0</v>
          </cell>
          <cell r="N2007">
            <v>344020</v>
          </cell>
          <cell r="O2007">
            <v>683300</v>
          </cell>
          <cell r="P2007">
            <v>1027320</v>
          </cell>
        </row>
        <row r="2008">
          <cell r="J2008">
            <v>20033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</row>
        <row r="2009">
          <cell r="J2009">
            <v>20034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</row>
        <row r="2010">
          <cell r="J2010">
            <v>20035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</row>
        <row r="2011">
          <cell r="J2011">
            <v>20036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</row>
        <row r="2012">
          <cell r="J2012">
            <v>20037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J2013">
            <v>20038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</row>
        <row r="2014">
          <cell r="J2014">
            <v>20039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</row>
        <row r="2015">
          <cell r="J2015">
            <v>20040</v>
          </cell>
          <cell r="L2015">
            <v>0</v>
          </cell>
          <cell r="M2015">
            <v>4421480</v>
          </cell>
          <cell r="N2015">
            <v>25113460</v>
          </cell>
          <cell r="O2015">
            <v>683300</v>
          </cell>
          <cell r="P2015">
            <v>30218240</v>
          </cell>
        </row>
        <row r="2016">
          <cell r="J2016">
            <v>20041</v>
          </cell>
        </row>
        <row r="2017">
          <cell r="J2017">
            <v>20042</v>
          </cell>
        </row>
        <row r="2018">
          <cell r="J2018">
            <v>20043</v>
          </cell>
          <cell r="L2018">
            <v>0</v>
          </cell>
          <cell r="M2018">
            <v>-469782.25</v>
          </cell>
          <cell r="N2018">
            <v>-123847.2</v>
          </cell>
          <cell r="O2018">
            <v>0</v>
          </cell>
          <cell r="P2018">
            <v>-593629.44999999995</v>
          </cell>
        </row>
        <row r="2019">
          <cell r="J2019">
            <v>20044</v>
          </cell>
          <cell r="L2019">
            <v>0</v>
          </cell>
          <cell r="M2019">
            <v>0</v>
          </cell>
          <cell r="N2019">
            <v>-371541.60000000003</v>
          </cell>
          <cell r="O2019">
            <v>0</v>
          </cell>
          <cell r="P2019">
            <v>-371541.60000000003</v>
          </cell>
        </row>
        <row r="2020">
          <cell r="J2020">
            <v>20045</v>
          </cell>
          <cell r="L2020">
            <v>0</v>
          </cell>
          <cell r="M2020">
            <v>0</v>
          </cell>
          <cell r="N2020">
            <v>-154809.00000000003</v>
          </cell>
          <cell r="O2020">
            <v>0</v>
          </cell>
          <cell r="P2020">
            <v>-154809.00000000003</v>
          </cell>
        </row>
        <row r="2021">
          <cell r="J2021">
            <v>20046</v>
          </cell>
          <cell r="L2021">
            <v>0</v>
          </cell>
          <cell r="M2021">
            <v>0</v>
          </cell>
          <cell r="N2021">
            <v>-278656.2</v>
          </cell>
          <cell r="O2021">
            <v>0</v>
          </cell>
          <cell r="P2021">
            <v>-278656.2</v>
          </cell>
        </row>
        <row r="2022">
          <cell r="J2022">
            <v>20047</v>
          </cell>
          <cell r="L2022">
            <v>0</v>
          </cell>
          <cell r="M2022">
            <v>0</v>
          </cell>
          <cell r="N2022">
            <v>-278656.20000000007</v>
          </cell>
          <cell r="O2022">
            <v>0</v>
          </cell>
          <cell r="P2022">
            <v>-278656.20000000007</v>
          </cell>
        </row>
        <row r="2023">
          <cell r="J2023">
            <v>20048</v>
          </cell>
          <cell r="L2023">
            <v>0</v>
          </cell>
          <cell r="M2023">
            <v>0</v>
          </cell>
          <cell r="N2023">
            <v>-402503.40000000008</v>
          </cell>
          <cell r="O2023">
            <v>0</v>
          </cell>
          <cell r="P2023">
            <v>-402503.40000000008</v>
          </cell>
        </row>
        <row r="2024">
          <cell r="J2024">
            <v>20049</v>
          </cell>
          <cell r="L2024">
            <v>0</v>
          </cell>
          <cell r="M2024">
            <v>0</v>
          </cell>
          <cell r="N2024">
            <v>-371541.60000000009</v>
          </cell>
          <cell r="O2024">
            <v>0</v>
          </cell>
          <cell r="P2024">
            <v>-371541.60000000009</v>
          </cell>
        </row>
        <row r="2025">
          <cell r="J2025">
            <v>20050</v>
          </cell>
          <cell r="L2025">
            <v>0</v>
          </cell>
          <cell r="M2025">
            <v>0</v>
          </cell>
          <cell r="N2025">
            <v>-247694.40000000008</v>
          </cell>
          <cell r="O2025">
            <v>0</v>
          </cell>
          <cell r="P2025">
            <v>-247694.40000000008</v>
          </cell>
        </row>
        <row r="2026">
          <cell r="J2026">
            <v>20051</v>
          </cell>
          <cell r="L2026">
            <v>0</v>
          </cell>
          <cell r="M2026">
            <v>0</v>
          </cell>
          <cell r="N2026">
            <v>-30961.80000000001</v>
          </cell>
          <cell r="O2026">
            <v>-61497.000000000015</v>
          </cell>
          <cell r="P2026">
            <v>-92458.800000000017</v>
          </cell>
        </row>
        <row r="2027">
          <cell r="J2027">
            <v>20052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</row>
        <row r="2028">
          <cell r="J2028">
            <v>20053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</row>
        <row r="2029">
          <cell r="J2029">
            <v>20054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</row>
        <row r="2030">
          <cell r="J2030">
            <v>20055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J2031">
            <v>20056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J2032">
            <v>20057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</row>
        <row r="2033">
          <cell r="J2033">
            <v>20058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</row>
        <row r="2034">
          <cell r="J2034">
            <v>20059</v>
          </cell>
          <cell r="L2034">
            <v>0</v>
          </cell>
          <cell r="M2034">
            <v>-469782.25</v>
          </cell>
          <cell r="N2034">
            <v>-2260211.4000000004</v>
          </cell>
          <cell r="O2034">
            <v>-61497.000000000015</v>
          </cell>
          <cell r="P2034">
            <v>-2791490.65</v>
          </cell>
        </row>
        <row r="2035">
          <cell r="J2035">
            <v>20060</v>
          </cell>
        </row>
        <row r="2036">
          <cell r="J2036">
            <v>20061</v>
          </cell>
          <cell r="N2036">
            <v>0</v>
          </cell>
        </row>
        <row r="2037">
          <cell r="J2037">
            <v>20062</v>
          </cell>
          <cell r="L2037">
            <v>0</v>
          </cell>
          <cell r="M2037">
            <v>-469782.25</v>
          </cell>
          <cell r="N2037">
            <v>-123847.2</v>
          </cell>
          <cell r="O2037">
            <v>0</v>
          </cell>
          <cell r="P2037">
            <v>-593629.44999999995</v>
          </cell>
        </row>
        <row r="2038">
          <cell r="J2038">
            <v>20063</v>
          </cell>
          <cell r="L2038">
            <v>0</v>
          </cell>
          <cell r="M2038">
            <v>0</v>
          </cell>
          <cell r="N2038">
            <v>-743083.2</v>
          </cell>
          <cell r="O2038">
            <v>0</v>
          </cell>
          <cell r="P2038">
            <v>-743083.2</v>
          </cell>
        </row>
        <row r="2039">
          <cell r="J2039">
            <v>20064</v>
          </cell>
          <cell r="L2039">
            <v>0</v>
          </cell>
          <cell r="M2039">
            <v>0</v>
          </cell>
          <cell r="N2039">
            <v>-464427.00000000006</v>
          </cell>
          <cell r="O2039">
            <v>0</v>
          </cell>
          <cell r="P2039">
            <v>-464427.00000000006</v>
          </cell>
        </row>
        <row r="2040">
          <cell r="J2040">
            <v>20065</v>
          </cell>
          <cell r="L2040">
            <v>0</v>
          </cell>
          <cell r="M2040">
            <v>0</v>
          </cell>
          <cell r="N2040">
            <v>-1114624.8</v>
          </cell>
          <cell r="O2040">
            <v>0</v>
          </cell>
          <cell r="P2040">
            <v>-1114624.8</v>
          </cell>
        </row>
        <row r="2041">
          <cell r="J2041">
            <v>20066</v>
          </cell>
          <cell r="L2041">
            <v>0</v>
          </cell>
          <cell r="M2041">
            <v>0</v>
          </cell>
          <cell r="N2041">
            <v>-1393281.0000000002</v>
          </cell>
          <cell r="O2041">
            <v>0</v>
          </cell>
          <cell r="P2041">
            <v>-1393281.0000000002</v>
          </cell>
        </row>
        <row r="2042">
          <cell r="J2042">
            <v>20067</v>
          </cell>
          <cell r="L2042">
            <v>0</v>
          </cell>
          <cell r="M2042">
            <v>0</v>
          </cell>
          <cell r="N2042">
            <v>-2415020.4000000004</v>
          </cell>
          <cell r="O2042">
            <v>0</v>
          </cell>
          <cell r="P2042">
            <v>-2415020.4000000004</v>
          </cell>
        </row>
        <row r="2043">
          <cell r="J2043">
            <v>20068</v>
          </cell>
          <cell r="L2043">
            <v>0</v>
          </cell>
          <cell r="M2043">
            <v>0</v>
          </cell>
          <cell r="N2043">
            <v>-2600791.2000000007</v>
          </cell>
          <cell r="O2043">
            <v>0</v>
          </cell>
          <cell r="P2043">
            <v>-2600791.2000000007</v>
          </cell>
        </row>
        <row r="2044">
          <cell r="J2044">
            <v>20069</v>
          </cell>
          <cell r="L2044">
            <v>0</v>
          </cell>
          <cell r="M2044">
            <v>0</v>
          </cell>
          <cell r="N2044">
            <v>-1981555.2000000007</v>
          </cell>
          <cell r="O2044">
            <v>0</v>
          </cell>
          <cell r="P2044">
            <v>-1981555.2000000007</v>
          </cell>
        </row>
        <row r="2045">
          <cell r="J2045">
            <v>20070</v>
          </cell>
          <cell r="L2045">
            <v>0</v>
          </cell>
          <cell r="M2045">
            <v>0</v>
          </cell>
          <cell r="N2045">
            <v>-278656.20000000007</v>
          </cell>
          <cell r="O2045">
            <v>-553473.00000000023</v>
          </cell>
          <cell r="P2045">
            <v>-832129.2000000003</v>
          </cell>
        </row>
        <row r="2046">
          <cell r="J2046">
            <v>20071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J2047">
            <v>20072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J2048">
            <v>20073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J2049">
            <v>20074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J2050">
            <v>20075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</row>
        <row r="2051">
          <cell r="J2051">
            <v>20076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</row>
        <row r="2052">
          <cell r="J2052">
            <v>20077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</row>
        <row r="2053">
          <cell r="J2053">
            <v>20078</v>
          </cell>
          <cell r="L2053">
            <v>0</v>
          </cell>
          <cell r="M2053">
            <v>-469782.25</v>
          </cell>
          <cell r="N2053">
            <v>-11115286.200000001</v>
          </cell>
          <cell r="O2053">
            <v>-553473.00000000023</v>
          </cell>
          <cell r="P2053">
            <v>-12138541.450000003</v>
          </cell>
        </row>
        <row r="2054">
          <cell r="J2054">
            <v>20079</v>
          </cell>
        </row>
        <row r="2055">
          <cell r="J2055">
            <v>20080</v>
          </cell>
        </row>
        <row r="2056">
          <cell r="J2056">
            <v>20081</v>
          </cell>
          <cell r="L2056">
            <v>0</v>
          </cell>
          <cell r="M2056">
            <v>4421480</v>
          </cell>
          <cell r="N2056">
            <v>25113460</v>
          </cell>
          <cell r="O2056">
            <v>683300</v>
          </cell>
          <cell r="P2056">
            <v>30218240</v>
          </cell>
        </row>
        <row r="2057">
          <cell r="J2057">
            <v>20082</v>
          </cell>
          <cell r="L2057">
            <v>0</v>
          </cell>
          <cell r="M2057">
            <v>4421480</v>
          </cell>
          <cell r="N2057">
            <v>1376080</v>
          </cell>
          <cell r="O2057">
            <v>0</v>
          </cell>
          <cell r="P2057">
            <v>5797560</v>
          </cell>
        </row>
        <row r="2058">
          <cell r="J2058">
            <v>20083</v>
          </cell>
          <cell r="L2058">
            <v>0</v>
          </cell>
          <cell r="M2058">
            <v>-4421480</v>
          </cell>
          <cell r="N2058">
            <v>-1376080</v>
          </cell>
          <cell r="O2058">
            <v>0</v>
          </cell>
          <cell r="P2058">
            <v>-5797560</v>
          </cell>
        </row>
        <row r="2059">
          <cell r="J2059">
            <v>20084</v>
          </cell>
          <cell r="L2059">
            <v>0</v>
          </cell>
          <cell r="M2059">
            <v>4421480</v>
          </cell>
          <cell r="N2059">
            <v>25113460</v>
          </cell>
          <cell r="O2059">
            <v>683300</v>
          </cell>
          <cell r="P2059">
            <v>30218240</v>
          </cell>
        </row>
        <row r="2060">
          <cell r="J2060">
            <v>20085</v>
          </cell>
        </row>
        <row r="2061">
          <cell r="J2061">
            <v>20086</v>
          </cell>
        </row>
        <row r="2062">
          <cell r="J2062">
            <v>20087</v>
          </cell>
          <cell r="L2062">
            <v>0</v>
          </cell>
          <cell r="M2062">
            <v>-3758257.9999999995</v>
          </cell>
          <cell r="N2062">
            <v>-10000661.4</v>
          </cell>
          <cell r="O2062">
            <v>-491976.00000000012</v>
          </cell>
          <cell r="P2062">
            <v>-14250895.4</v>
          </cell>
        </row>
        <row r="2063">
          <cell r="J2063">
            <v>20088</v>
          </cell>
          <cell r="L2063">
            <v>0</v>
          </cell>
          <cell r="M2063">
            <v>-469782.25</v>
          </cell>
          <cell r="N2063">
            <v>-2260211.4000000004</v>
          </cell>
          <cell r="O2063">
            <v>-61497.000000000015</v>
          </cell>
          <cell r="P2063">
            <v>-2791490.6500000004</v>
          </cell>
        </row>
        <row r="2064">
          <cell r="J2064">
            <v>20089</v>
          </cell>
          <cell r="L2064">
            <v>0</v>
          </cell>
          <cell r="M2064">
            <v>3758257.9999999995</v>
          </cell>
          <cell r="N2064">
            <v>1145586.5999999996</v>
          </cell>
          <cell r="O2064">
            <v>-1.0186340659856796E-10</v>
          </cell>
          <cell r="P2064">
            <v>4903844.5999999996</v>
          </cell>
        </row>
        <row r="2065">
          <cell r="J2065">
            <v>20090</v>
          </cell>
          <cell r="L2065">
            <v>0</v>
          </cell>
          <cell r="M2065">
            <v>-469782.25</v>
          </cell>
          <cell r="N2065">
            <v>-11115286.200000001</v>
          </cell>
          <cell r="O2065">
            <v>-553473.00000000023</v>
          </cell>
          <cell r="P2065">
            <v>-12138541.450000001</v>
          </cell>
        </row>
        <row r="2066">
          <cell r="J2066">
            <v>20091</v>
          </cell>
        </row>
        <row r="2067">
          <cell r="J2067">
            <v>20092</v>
          </cell>
          <cell r="L2067">
            <v>0</v>
          </cell>
          <cell r="M2067">
            <v>3951697.75</v>
          </cell>
          <cell r="N2067">
            <v>13998173.799999999</v>
          </cell>
          <cell r="O2067">
            <v>129826.99999999977</v>
          </cell>
          <cell r="P2067">
            <v>18079698.549999997</v>
          </cell>
        </row>
        <row r="2068">
          <cell r="J2068">
            <v>20093</v>
          </cell>
        </row>
        <row r="2069">
          <cell r="J2069">
            <v>20094</v>
          </cell>
          <cell r="L2069">
            <v>0</v>
          </cell>
          <cell r="M2069">
            <v>663222.00000000047</v>
          </cell>
          <cell r="N2069">
            <v>230493.40000000037</v>
          </cell>
          <cell r="O2069">
            <v>1.0186340659856796E-10</v>
          </cell>
          <cell r="P2069">
            <v>893715.40000000095</v>
          </cell>
        </row>
        <row r="2070">
          <cell r="J2070">
            <v>20095</v>
          </cell>
          <cell r="L2070">
            <v>0</v>
          </cell>
          <cell r="M2070">
            <v>-663222.00000000047</v>
          </cell>
          <cell r="N2070">
            <v>-230493.40000000037</v>
          </cell>
          <cell r="O2070">
            <v>-1.0186340659856796E-10</v>
          </cell>
          <cell r="P2070">
            <v>-893715.40000000095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4">
          <cell r="AZ14">
            <v>1</v>
          </cell>
          <cell r="BA14" t="str">
            <v>Cristo Rei</v>
          </cell>
          <cell r="BB14" t="str">
            <v>AVC</v>
          </cell>
        </row>
        <row r="15">
          <cell r="AZ15">
            <v>2</v>
          </cell>
          <cell r="BA15" t="str">
            <v>Tomazelli</v>
          </cell>
          <cell r="BB15" t="str">
            <v>AVC</v>
          </cell>
        </row>
        <row r="16">
          <cell r="AZ16">
            <v>3</v>
          </cell>
          <cell r="BA16" t="str">
            <v>Parque das Palmeiras</v>
          </cell>
          <cell r="BB16" t="str">
            <v>AVC</v>
          </cell>
        </row>
        <row r="17">
          <cell r="AZ17">
            <v>4</v>
          </cell>
          <cell r="BA17" t="str">
            <v>Vila Real</v>
          </cell>
          <cell r="BB17" t="str">
            <v>AVC</v>
          </cell>
        </row>
        <row r="18">
          <cell r="AZ18">
            <v>5</v>
          </cell>
          <cell r="BA18" t="str">
            <v>Quedas do Palmital</v>
          </cell>
          <cell r="BB18" t="str">
            <v>AVC</v>
          </cell>
        </row>
        <row r="19">
          <cell r="AZ19">
            <v>6</v>
          </cell>
          <cell r="BA19" t="str">
            <v>São Pedro</v>
          </cell>
          <cell r="BB19" t="str">
            <v>TTT</v>
          </cell>
        </row>
        <row r="20">
          <cell r="AZ20">
            <v>7</v>
          </cell>
          <cell r="BA20" t="str">
            <v>Trevo</v>
          </cell>
          <cell r="BB20" t="str">
            <v>AVC</v>
          </cell>
        </row>
        <row r="21">
          <cell r="AZ21">
            <v>8</v>
          </cell>
          <cell r="BA21" t="str">
            <v>Seminário</v>
          </cell>
          <cell r="BB21" t="str">
            <v>TTT</v>
          </cell>
        </row>
        <row r="22">
          <cell r="AZ22">
            <v>9</v>
          </cell>
          <cell r="BA22" t="str">
            <v>Presidente Medici</v>
          </cell>
          <cell r="BB22" t="str">
            <v>TTT</v>
          </cell>
        </row>
        <row r="23">
          <cell r="AZ23">
            <v>10</v>
          </cell>
          <cell r="BA23" t="str">
            <v>Hospital Regional</v>
          </cell>
          <cell r="BB23" t="str">
            <v>TTT</v>
          </cell>
        </row>
        <row r="24">
          <cell r="AZ24">
            <v>11</v>
          </cell>
          <cell r="BA24" t="str">
            <v>Santo Antônio</v>
          </cell>
          <cell r="BB24" t="str">
            <v>AVC</v>
          </cell>
        </row>
        <row r="25">
          <cell r="AZ25">
            <v>12</v>
          </cell>
          <cell r="BA25" t="str">
            <v>Fernando Machado</v>
          </cell>
          <cell r="BB25" t="str">
            <v>AVC</v>
          </cell>
        </row>
        <row r="26">
          <cell r="AZ26">
            <v>13</v>
          </cell>
          <cell r="BA26" t="str">
            <v>Passo dos Fortes</v>
          </cell>
          <cell r="BB26" t="str">
            <v>AVC</v>
          </cell>
        </row>
        <row r="27">
          <cell r="AZ27">
            <v>14</v>
          </cell>
          <cell r="BA27" t="str">
            <v>Vitoria</v>
          </cell>
          <cell r="BB27" t="str">
            <v>AVC</v>
          </cell>
        </row>
        <row r="28">
          <cell r="AZ28">
            <v>15</v>
          </cell>
          <cell r="BA28" t="str">
            <v>Cachenere</v>
          </cell>
          <cell r="BB28" t="str">
            <v>AVC</v>
          </cell>
        </row>
        <row r="29">
          <cell r="AZ29">
            <v>16</v>
          </cell>
          <cell r="BA29" t="str">
            <v>Bela Vista</v>
          </cell>
          <cell r="BB29" t="str">
            <v>AVC</v>
          </cell>
        </row>
        <row r="30">
          <cell r="AZ30">
            <v>17</v>
          </cell>
          <cell r="BA30" t="str">
            <v>Vila Esperança</v>
          </cell>
          <cell r="BB30" t="str">
            <v>AVC</v>
          </cell>
        </row>
        <row r="31">
          <cell r="AZ31">
            <v>18</v>
          </cell>
          <cell r="BA31" t="str">
            <v>Vila Rica</v>
          </cell>
          <cell r="BB31" t="str">
            <v>AVC</v>
          </cell>
        </row>
        <row r="32">
          <cell r="AZ32">
            <v>19</v>
          </cell>
          <cell r="BA32" t="str">
            <v>Universitário</v>
          </cell>
          <cell r="BB32" t="str">
            <v>AVC</v>
          </cell>
        </row>
        <row r="33">
          <cell r="AZ33">
            <v>20</v>
          </cell>
          <cell r="BA33" t="str">
            <v>Transporte Especial</v>
          </cell>
          <cell r="BB33" t="str">
            <v>AVC</v>
          </cell>
        </row>
        <row r="34">
          <cell r="AZ34">
            <v>21</v>
          </cell>
          <cell r="BA34" t="str">
            <v>Saic</v>
          </cell>
          <cell r="BB34" t="str">
            <v>AVC</v>
          </cell>
        </row>
        <row r="35">
          <cell r="AZ35">
            <v>22</v>
          </cell>
          <cell r="BA35" t="str">
            <v>Santa Luzia</v>
          </cell>
          <cell r="BB35" t="str">
            <v>AVC</v>
          </cell>
        </row>
        <row r="36">
          <cell r="AZ36">
            <v>23</v>
          </cell>
          <cell r="BA36" t="str">
            <v>Marechal Bormann/Distrito Industrial</v>
          </cell>
          <cell r="BB36" t="str">
            <v>AVC</v>
          </cell>
        </row>
        <row r="37">
          <cell r="AZ37">
            <v>24</v>
          </cell>
          <cell r="BA37" t="str">
            <v>Universidade Federal</v>
          </cell>
          <cell r="BB37" t="str">
            <v>AVC</v>
          </cell>
        </row>
      </sheetData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."/>
      <sheetName val="(01)Ins."/>
      <sheetName val="(02)Opr."/>
      <sheetName val="(03)Frota"/>
      <sheetName val="(04)Enc.Soc."/>
      <sheetName val="(05)Coef.Param."/>
      <sheetName val="(06)SBE"/>
      <sheetName val="(07)GPS"/>
      <sheetName val="(08)CFTV"/>
      <sheetName val="(09)SCG"/>
      <sheetName val="(10)Cust_Var."/>
      <sheetName val="(11)Cust_Fixo"/>
      <sheetName val="(12)Compos."/>
      <sheetName val="(13)Tarifa"/>
      <sheetName val="(14)Orcam."/>
      <sheetName val="(15)Plan_Frot."/>
      <sheetName val="(16)FXC"/>
      <sheetName val="lista"/>
      <sheetName val="(17)WACC"/>
      <sheetName val="(18)CMPC"/>
      <sheetName val="Patam.Tarifa"/>
      <sheetName val="VN"/>
      <sheetName val="P.F.C.O."/>
      <sheetName val="AUX."/>
      <sheetName val="V.T."/>
      <sheetName val="EPI"/>
      <sheetName val="Relac_Linhas"/>
      <sheetName val="Prog_Opr."/>
      <sheetName val="H-101"/>
      <sheetName val="H-102"/>
      <sheetName val="H-102A"/>
      <sheetName val="H-103"/>
      <sheetName val="H-104"/>
      <sheetName val="H-107"/>
      <sheetName val="H-109"/>
      <sheetName val="H-201"/>
      <sheetName val="H-202"/>
      <sheetName val="H-301"/>
      <sheetName val="H-302"/>
      <sheetName val="H-303"/>
      <sheetName val="H-304"/>
      <sheetName val="H-305"/>
      <sheetName val="H-306"/>
      <sheetName val="H-307"/>
      <sheetName val="H-308"/>
      <sheetName val="H-401"/>
      <sheetName val="H-401A"/>
      <sheetName val="H-402"/>
      <sheetName val="H-403"/>
      <sheetName val="H-405"/>
      <sheetName val="H-406"/>
      <sheetName val="H-407"/>
      <sheetName val="H-408"/>
      <sheetName val="H-409"/>
      <sheetName val="H-410"/>
      <sheetName val="H-411"/>
      <sheetName val="H-411A"/>
      <sheetName val="H-501"/>
      <sheetName val="H-601"/>
      <sheetName val="H-602"/>
      <sheetName val="H-603"/>
      <sheetName val="H-604"/>
      <sheetName val="H-605"/>
      <sheetName val="I-101"/>
      <sheetName val="I-102"/>
      <sheetName val="I-102A"/>
      <sheetName val="I-103"/>
      <sheetName val="I-104"/>
      <sheetName val="I-107"/>
      <sheetName val="I-109"/>
      <sheetName val="I-201"/>
      <sheetName val="I-202"/>
      <sheetName val="I-301"/>
      <sheetName val="I-302"/>
      <sheetName val="I-303"/>
      <sheetName val="I-304"/>
      <sheetName val="I-305"/>
      <sheetName val="I-306"/>
      <sheetName val="I-307"/>
      <sheetName val="I-308"/>
      <sheetName val="I-401"/>
      <sheetName val="I-401A"/>
      <sheetName val="I-402"/>
      <sheetName val="I-403"/>
      <sheetName val="I-405"/>
      <sheetName val="I-406"/>
      <sheetName val="I-407"/>
      <sheetName val="I-408"/>
      <sheetName val="I-409"/>
      <sheetName val="I-410"/>
      <sheetName val="I-411"/>
      <sheetName val="I-411A"/>
      <sheetName val="I-501"/>
      <sheetName val="I-601"/>
      <sheetName val="I-602"/>
      <sheetName val="I-603"/>
      <sheetName val="I-604"/>
      <sheetName val="I-605"/>
    </sheetNames>
    <sheetDataSet>
      <sheetData sheetId="0"/>
      <sheetData sheetId="1"/>
      <sheetData sheetId="2"/>
      <sheetData sheetId="3"/>
      <sheetData sheetId="4"/>
      <sheetData sheetId="5">
        <row r="33">
          <cell r="B33">
            <v>0.4016304</v>
          </cell>
        </row>
      </sheetData>
      <sheetData sheetId="6">
        <row r="7">
          <cell r="E7">
            <v>0.40250000000000002</v>
          </cell>
        </row>
        <row r="16">
          <cell r="E16">
            <v>0.05</v>
          </cell>
        </row>
        <row r="18">
          <cell r="E18">
            <v>125000</v>
          </cell>
        </row>
        <row r="25">
          <cell r="E25">
            <v>0.12</v>
          </cell>
        </row>
        <row r="28">
          <cell r="E28">
            <v>1E-4</v>
          </cell>
        </row>
        <row r="29">
          <cell r="E29">
            <v>4.0000000000000002E-4</v>
          </cell>
        </row>
        <row r="30">
          <cell r="E30">
            <v>2.9999999999999997E-4</v>
          </cell>
        </row>
        <row r="31">
          <cell r="E31">
            <v>2.2000000000000002</v>
          </cell>
        </row>
        <row r="32">
          <cell r="E32">
            <v>2.2000000000000002</v>
          </cell>
        </row>
        <row r="33">
          <cell r="E33">
            <v>0.2</v>
          </cell>
        </row>
        <row r="34">
          <cell r="E34">
            <v>0.12</v>
          </cell>
        </row>
        <row r="35">
          <cell r="E35">
            <v>0.09</v>
          </cell>
        </row>
        <row r="36">
          <cell r="E36">
            <v>3.3E-3</v>
          </cell>
        </row>
        <row r="37">
          <cell r="E37">
            <v>1.6999999999999999E-3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LOTE_01"/>
      <sheetName val="(01)Orc(16)(L1)"/>
      <sheetName val="(02)Orc(17)(L1)"/>
      <sheetName val="(03)Orc(18)(L1)"/>
      <sheetName val="(04)Orc(19)(L1)"/>
      <sheetName val="(05)Comp.Veic.(L1)"/>
      <sheetName val="(06)Coefic.(L1)"/>
      <sheetName val="(07)Rem.Dep(L1)"/>
      <sheetName val="(08)Plan_Frot(L1)"/>
      <sheetName val="(09)FxCx(L1)"/>
      <sheetName val="(A)VN(L1)"/>
      <sheetName val="(B)P.F.C.O.(L1)"/>
      <sheetName val="LOTE_02"/>
      <sheetName val="(01)Orc(16)(L2)"/>
      <sheetName val="(02)Orc(17)(L2)"/>
      <sheetName val="(03)Orc(18)(L2)"/>
      <sheetName val="(04)Orc(19)(L2)"/>
      <sheetName val="(05)Comp.Veic.(L2)"/>
      <sheetName val="(06)Coefic.(L2)"/>
      <sheetName val="(07)Rem.Dep(L2)"/>
      <sheetName val="(08)Plan_Frot(L2)"/>
      <sheetName val="(09)FxCx(L2)"/>
      <sheetName val="(A)VN(L2)"/>
      <sheetName val="(B)P.F.C.O.(L2)"/>
      <sheetName val="LOTE(01_02)"/>
      <sheetName val="FxCx(L01_02)"/>
      <sheetName val="(A)VN(L01_02)"/>
      <sheetName val="(B)P.F.C.O.(L01_02)"/>
      <sheetName val="(C)WACC(L01_0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(1)Res."/>
      <sheetName val="(2)Ins."/>
      <sheetName val="(3)Dad.Opr."/>
      <sheetName val="(4)Prog.Opr."/>
      <sheetName val="(5)SBE"/>
      <sheetName val="(6)SAP e SIU"/>
      <sheetName val="(7)SAO e CCO"/>
      <sheetName val="(8)SVFE"/>
      <sheetName val="(9)S.M.Trab."/>
      <sheetName val="(10)F.U."/>
      <sheetName val="(11)Enc.Soc."/>
      <sheetName val="(12)Coef."/>
      <sheetName val="(13)Inv.Imob."/>
      <sheetName val="(14)Dep_Out."/>
      <sheetName val="(15)Mem.Calc."/>
      <sheetName val="(16)Orçam."/>
      <sheetName val="(17)PlanFrot"/>
      <sheetName val="(18)FXC"/>
      <sheetName val="(19)WACC"/>
      <sheetName val="AUX(1)"/>
      <sheetName val="VN"/>
      <sheetName val="P.F.C.O."/>
      <sheetName val="AUX(2)"/>
      <sheetName val="RPS(Simplificado)"/>
      <sheetName val="RPS(DetalhadoI)"/>
      <sheetName val="RPS(DetalhadoII)"/>
      <sheetName val="RPS(Base Nu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Preliminares"/>
      <sheetName val="Coeficientes"/>
      <sheetName val="REM-DEP"/>
      <sheetName val="Plano Frota"/>
      <sheetName val="Planilha"/>
      <sheetName val="PlanoContas"/>
      <sheetName val="DRMM"/>
      <sheetName val="Inv-Obrigatorios"/>
      <sheetName val="Imobilizações"/>
      <sheetName val="RE"/>
      <sheetName val="FluxoCaixa"/>
      <sheetName val="Resumo"/>
      <sheetName val="COO"/>
      <sheetName val="FIN-00"/>
      <sheetName val="FIN-01"/>
      <sheetName val="FIN-02"/>
      <sheetName val="FIN-03"/>
      <sheetName val="FIN-04"/>
      <sheetName val="FIN-05"/>
      <sheetName val="FIN-06"/>
      <sheetName val="FIN-07"/>
      <sheetName val="FIN-08"/>
      <sheetName val="FIN-09"/>
      <sheetName val="FIN-10"/>
      <sheetName val="FIN-11"/>
      <sheetName val="FIN-12"/>
      <sheetName val="FIN-13"/>
      <sheetName val="FIN-14"/>
      <sheetName val="FIN-15"/>
      <sheetName val="FIN-16"/>
      <sheetName val="FIN-17"/>
      <sheetName val="FIN-18"/>
      <sheetName val="FIN-19"/>
      <sheetName val="FIN-20"/>
      <sheetName val="Total-Juros-Amor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1">
          <cell r="D11">
            <v>36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"/>
      <sheetName val="01 Preços"/>
      <sheetName val="Coeficiente teste"/>
      <sheetName val="02 Coeficientes"/>
      <sheetName val="03 Dados Operacionais"/>
      <sheetName val="04 Frota"/>
      <sheetName val="05 CustVar"/>
      <sheetName val="06 Peças Acessorios"/>
      <sheetName val="07 Depreciac"/>
      <sheetName val="08 Remuner"/>
      <sheetName val="09 Custos Pessoal"/>
      <sheetName val="10 Custos Admin"/>
      <sheetName val="11 Outros custos"/>
      <sheetName val="Análise Tarifária"/>
      <sheetName val="Coeficientes nao vinculados"/>
    </sheetNames>
    <sheetDataSet>
      <sheetData sheetId="0" refreshError="1"/>
      <sheetData sheetId="1" refreshError="1"/>
      <sheetData sheetId="2" refreshError="1"/>
      <sheetData sheetId="3">
        <row r="64">
          <cell r="B64">
            <v>1.6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">
          <cell r="C4">
            <v>355123</v>
          </cell>
        </row>
        <row r="9">
          <cell r="C9">
            <v>3388.7291666666665</v>
          </cell>
        </row>
        <row r="10">
          <cell r="C10">
            <v>2.1832360951438283</v>
          </cell>
        </row>
        <row r="11">
          <cell r="C11">
            <v>44</v>
          </cell>
        </row>
        <row r="12">
          <cell r="C12">
            <v>4</v>
          </cell>
        </row>
        <row r="13">
          <cell r="C13">
            <v>48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id="1" name="impostos" displayName="impostos" ref="A1:J5" totalsRowShown="0" headerRowDxfId="9" headerRowCellStyle="Normal 28" dataCellStyle="Normal 28">
  <autoFilter ref="A1:J5"/>
  <tableColumns count="10">
    <tableColumn id="1" name="Regime" dataCellStyle="Normal 28"/>
    <tableColumn id="2" name="Cofins" dataDxfId="8" dataCellStyle="Normal 28"/>
    <tableColumn id="3" name="PIS" dataDxfId="7" dataCellStyle="Normal 28"/>
    <tableColumn id="4" name="ISS" dataDxfId="6" dataCellStyle="Normal 28"/>
    <tableColumn id="5" name="CPRB" dataDxfId="5" dataCellStyle="Normal 28"/>
    <tableColumn id="6" name="CSLL" dataDxfId="4" dataCellStyle="Normal 28"/>
    <tableColumn id="7" name="IRPJ" dataDxfId="3" dataCellStyle="Normal 28"/>
    <tableColumn id="8" name="Adicional" dataDxfId="2" dataCellStyle="Normal 28"/>
    <tableColumn id="9" name="Simples" dataDxfId="1" dataCellStyle="Normal 28"/>
    <tableColumn id="10" name="Deducoes" dataDxfId="0" dataCellStyle="Normal 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pt.global-rates.com/estatisticas-economicas/inflacao/indice-de-precos-ao-consumidor/ipc/brasil.aspx" TargetMode="External"/><Relationship Id="rId13" Type="http://schemas.openxmlformats.org/officeDocument/2006/relationships/hyperlink" Target="https://www.bndes.gov.br/wps/portal/site/home/financiamento/guia/taxa-de-juros" TargetMode="External"/><Relationship Id="rId18" Type="http://schemas.openxmlformats.org/officeDocument/2006/relationships/hyperlink" Target="https://tradingeconomics.com/brazil/government-bond-yield" TargetMode="External"/><Relationship Id="rId26" Type="http://schemas.openxmlformats.org/officeDocument/2006/relationships/drawing" Target="../drawings/drawing6.xml"/><Relationship Id="rId3" Type="http://schemas.openxmlformats.org/officeDocument/2006/relationships/hyperlink" Target="https://www.bcb.gov.br/acessoinformacao/legado?url=https:%2F%2Fwww4.bcb.gov.br%2Fpec%2Ftaxas%2Fport%2Fptaxnpesq.asp%3Fid%3Dtxcotacao" TargetMode="External"/><Relationship Id="rId21" Type="http://schemas.openxmlformats.org/officeDocument/2006/relationships/hyperlink" Target="http://ipeadata.gov.br/ExibeSerie.aspx?serid=40940&amp;module=Mhttp://ipeadata.gov.br/ExibeSerie.aspx?serid=40940&amp;module=M" TargetMode="External"/><Relationship Id="rId7" Type="http://schemas.openxmlformats.org/officeDocument/2006/relationships/hyperlink" Target="https://pt.inflation.eu/taxas-de-inflacao/estados-unidos/inflacao-historica/ipc-inflacao-estados-unidos.aspx" TargetMode="External"/><Relationship Id="rId12" Type="http://schemas.openxmlformats.org/officeDocument/2006/relationships/hyperlink" Target="http://pages.stern.nyu.edu/~adamodar/" TargetMode="External"/><Relationship Id="rId17" Type="http://schemas.openxmlformats.org/officeDocument/2006/relationships/hyperlink" Target="https://www.bloomberg.com/quote/USGG10YR:IND" TargetMode="External"/><Relationship Id="rId25" Type="http://schemas.openxmlformats.org/officeDocument/2006/relationships/printerSettings" Target="../printerSettings/printerSettings17.bin"/><Relationship Id="rId2" Type="http://schemas.openxmlformats.org/officeDocument/2006/relationships/hyperlink" Target="https://www.bcb.gov.br/controleinflacao/historicotaxasjuros" TargetMode="External"/><Relationship Id="rId16" Type="http://schemas.openxmlformats.org/officeDocument/2006/relationships/hyperlink" Target="https://www1.folha.uol.com.br/mercado/2019/05/banco-central-dos-eua-mantem-juros-entre-225-e-25-ao-ano.shtml" TargetMode="External"/><Relationship Id="rId20" Type="http://schemas.openxmlformats.org/officeDocument/2006/relationships/hyperlink" Target="https://www.bcb.gov.br/controleinflacao/historicotaxasjuros" TargetMode="External"/><Relationship Id="rId1" Type="http://schemas.openxmlformats.org/officeDocument/2006/relationships/hyperlink" Target="http://ipeadata.gov.br/ExibeSerie.aspx?serid=40940&amp;module=Mhttp://ipeadata.gov.br/ExibeSerie.aspx?serid=40940&amp;module=M" TargetMode="External"/><Relationship Id="rId6" Type="http://schemas.openxmlformats.org/officeDocument/2006/relationships/hyperlink" Target="https://www1.folha.uol.com.br/mercado/2019/05/banco-central-dos-eua-mantem-juros-entre-225-e-25-ao-ano.shtml" TargetMode="External"/><Relationship Id="rId11" Type="http://schemas.openxmlformats.org/officeDocument/2006/relationships/hyperlink" Target="http://pages.stern.nyu.edu/~adamodar/" TargetMode="External"/><Relationship Id="rId24" Type="http://schemas.openxmlformats.org/officeDocument/2006/relationships/hyperlink" Target="https://www.bndes.gov.br/wps/portal/site/home/financiamento/guia/taxa-de-juros" TargetMode="External"/><Relationship Id="rId5" Type="http://schemas.openxmlformats.org/officeDocument/2006/relationships/hyperlink" Target="https://www.bloomberg.com/quote/USGG10YR:IND" TargetMode="External"/><Relationship Id="rId15" Type="http://schemas.openxmlformats.org/officeDocument/2006/relationships/hyperlink" Target="https://pt.inflation.eu/taxas-de-inflacao/estados-unidos/inflacao-historica/ipc-inflacao-estados-unidos.aspx" TargetMode="External"/><Relationship Id="rId23" Type="http://schemas.openxmlformats.org/officeDocument/2006/relationships/hyperlink" Target="https://www.bndes.gov.br/wps/portal/site/home/financiamento/guia/taxa-de-juros" TargetMode="External"/><Relationship Id="rId10" Type="http://schemas.openxmlformats.org/officeDocument/2006/relationships/hyperlink" Target="http://pages.stern.nyu.edu/~adamodar/" TargetMode="External"/><Relationship Id="rId19" Type="http://schemas.openxmlformats.org/officeDocument/2006/relationships/hyperlink" Target="https://www.bcb.gov.br/acessoinformacao/legado?url=https:%2F%2Fwww4.bcb.gov.br%2Fpec%2Ftaxas%2Fport%2Fptaxnpesq.asp%3Fid%3Dtxcotacao" TargetMode="External"/><Relationship Id="rId4" Type="http://schemas.openxmlformats.org/officeDocument/2006/relationships/hyperlink" Target="https://tradingeconomics.com/brazil/government-bond-yield" TargetMode="External"/><Relationship Id="rId9" Type="http://schemas.openxmlformats.org/officeDocument/2006/relationships/hyperlink" Target="https://www.bndes.gov.br/wps/portal/site/home/financiamento/guia/taxa-de-juros" TargetMode="External"/><Relationship Id="rId14" Type="http://schemas.openxmlformats.org/officeDocument/2006/relationships/hyperlink" Target="https://pt.global-rates.com/estatisticas-economicas/inflacao/indice-de-precos-ao-consumidor/ipc/brasil.aspx" TargetMode="External"/><Relationship Id="rId22" Type="http://schemas.openxmlformats.org/officeDocument/2006/relationships/hyperlink" Target="https://www.bndes.gov.br/wps/portal/site/home/financiamento/guia/taxa-de-juros" TargetMode="External"/><Relationship Id="rId27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leismunicipais.com.br/a/sc/j/joinville/decreto/2016/2798/27974/decreto-n-27974-2016-atualiza-as-tarifas-dos-servicos-de-recolhimento-por-guincho-deposito-e-guarda-de-veiculos-automotores-recolhidos-por-infracao-de-transito-no-municipio-de-joinville?q=tarifa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s://leismunicipais.com.br/a1/sc/c/chapeco/decreto/2002/1128/11277/decreto-n-11277-2002-institui-o-servico-municipal-de-remocao-guarda-e-deposito-de-veiculos-automotores-envolvidos-em-infracoes-previstas-na-legislacao-de-transito-e-da-outras-providencias?q=ufrm%20automotores" TargetMode="External"/><Relationship Id="rId1" Type="http://schemas.openxmlformats.org/officeDocument/2006/relationships/hyperlink" Target="https://leismunicipais.com.br/a1/sc/i/itajai/decreto/2016/1084/10833/decreto-n-10833-2016-fixa-precos-publicos-de-servicos-de-remocao-e-diaria-custodia-de-veiculos-apreendidos-removidos-e-mantidos-em-deposito-publico-em-decorrencia-de-infracao-a-legislacao-de-transito-nas-vias-publicas-deste-municipio?q=remo%C3%A7%C3%A3o+de+ve%C3%ADculos" TargetMode="External"/><Relationship Id="rId6" Type="http://schemas.openxmlformats.org/officeDocument/2006/relationships/hyperlink" Target="https://leismunicipais.com.br/a/sc/s/sao-jose/lei-complementar/2017/8/81/lei-complementar-n-81-2017-dispoe-sobre-a-remocao-a-guarda-o-deposito-e-leilao-de-veiculos-removidos-apreendidos-e-retirados-de-circulacao-das-vias-publicas-e-autorizacao-para-o-executivo-municipal-efetuar-a-exploracao-dos-servicos-de-forma-direta-ou-indireta" TargetMode="External"/><Relationship Id="rId5" Type="http://schemas.openxmlformats.org/officeDocument/2006/relationships/hyperlink" Target="https://leismunicipais.com.br/a1/sc/p/palhoca/lei-ordinaria/2002/137/1379/lei-ordinaria-n-1379-2002-dispoe-sobre-a-guarda-o-deposito-e-a-venda-de-veiculos-removidos-apreendidos-e-retirados-de-circulacao-bem-como-sobre-o-servico-de-remocao-de-veiculos-em-decorrencia-de-infracao-a-legislacao-de-transito-nas-vias-publicas-deste-municipio" TargetMode="External"/><Relationship Id="rId4" Type="http://schemas.openxmlformats.org/officeDocument/2006/relationships/hyperlink" Target="https://leismunicipais.com.br/a/sc/a/antonio-carlos/lei-ordinaria/2016/150/1500/lei-ordinaria-n-1500-2016-dispoe-sobre-a-remocao-guarda-deposito-e-a-alienacao-de-veiculos-removidos-apreendidos-e-retirados-de-circulacao-em-decorrencia-de-infracao-a-legislacao-de-transito-nas-vias-publicas-deste-municipio-com-fundamentacao-na-lei-n-9503-de-23-de-setembro-de-1997?q=remo%C3%A7%C3%A3o+e+guard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H48"/>
  <sheetViews>
    <sheetView zoomScaleNormal="100" zoomScaleSheetLayoutView="85" workbookViewId="0">
      <selection activeCell="H18" sqref="H18"/>
    </sheetView>
  </sheetViews>
  <sheetFormatPr defaultColWidth="9.140625" defaultRowHeight="12" x14ac:dyDescent="0.2"/>
  <cols>
    <col min="1" max="4" width="14.140625" style="49" customWidth="1"/>
    <col min="5" max="5" width="18.7109375" style="49" customWidth="1"/>
    <col min="6" max="6" width="7.5703125" style="49" customWidth="1"/>
    <col min="7" max="9" width="5.7109375" style="49" customWidth="1"/>
    <col min="10" max="10" width="5.140625" style="49" customWidth="1"/>
    <col min="11" max="11" width="5.85546875" style="49" customWidth="1"/>
    <col min="12" max="16384" width="9.140625" style="49"/>
  </cols>
  <sheetData>
    <row r="1" spans="1:5" ht="14.1" customHeight="1" x14ac:dyDescent="0.2">
      <c r="A1" s="937" t="s">
        <v>718</v>
      </c>
      <c r="B1" s="937"/>
      <c r="C1" s="937"/>
      <c r="D1" s="937"/>
      <c r="E1" s="937"/>
    </row>
    <row r="2" spans="1:5" ht="14.1" customHeight="1" x14ac:dyDescent="0.2">
      <c r="A2" s="937"/>
      <c r="B2" s="937"/>
      <c r="C2" s="937"/>
      <c r="D2" s="937"/>
      <c r="E2" s="937"/>
    </row>
    <row r="3" spans="1:5" ht="14.1" customHeight="1" x14ac:dyDescent="0.2">
      <c r="A3" s="937"/>
      <c r="B3" s="937"/>
      <c r="C3" s="937"/>
      <c r="D3" s="937"/>
      <c r="E3" s="937"/>
    </row>
    <row r="4" spans="1:5" ht="14.1" customHeight="1" x14ac:dyDescent="0.2">
      <c r="A4" s="140"/>
      <c r="B4" s="140"/>
      <c r="C4" s="140"/>
      <c r="D4" s="140"/>
      <c r="E4" s="140"/>
    </row>
    <row r="5" spans="1:5" ht="14.1" customHeight="1" x14ac:dyDescent="0.2">
      <c r="A5" s="140"/>
      <c r="B5" s="140"/>
      <c r="C5" s="140"/>
      <c r="D5" s="140"/>
      <c r="E5" s="140"/>
    </row>
    <row r="6" spans="1:5" ht="14.1" customHeight="1" x14ac:dyDescent="0.2">
      <c r="A6" s="140"/>
      <c r="B6" s="140"/>
      <c r="C6" s="140"/>
      <c r="D6" s="140"/>
      <c r="E6" s="140"/>
    </row>
    <row r="7" spans="1:5" ht="14.1" customHeight="1" x14ac:dyDescent="0.2">
      <c r="A7" s="140"/>
      <c r="B7" s="140"/>
      <c r="C7" s="140"/>
      <c r="D7" s="140"/>
      <c r="E7" s="140"/>
    </row>
    <row r="8" spans="1:5" ht="14.1" customHeight="1" x14ac:dyDescent="0.2">
      <c r="A8" s="50"/>
    </row>
    <row r="9" spans="1:5" ht="14.1" customHeight="1" x14ac:dyDescent="0.2">
      <c r="A9" s="50"/>
    </row>
    <row r="10" spans="1:5" ht="14.1" customHeight="1" x14ac:dyDescent="0.2">
      <c r="A10" s="50"/>
    </row>
    <row r="11" spans="1:5" ht="14.1" customHeight="1" x14ac:dyDescent="0.2">
      <c r="A11" s="50"/>
    </row>
    <row r="12" spans="1:5" ht="14.1" customHeight="1" x14ac:dyDescent="0.2">
      <c r="A12" s="50"/>
    </row>
    <row r="13" spans="1:5" ht="14.1" customHeight="1" x14ac:dyDescent="0.2">
      <c r="A13" s="50"/>
    </row>
    <row r="14" spans="1:5" ht="14.1" customHeight="1" x14ac:dyDescent="0.2">
      <c r="A14" s="50"/>
    </row>
    <row r="15" spans="1:5" ht="14.1" customHeight="1" x14ac:dyDescent="0.2"/>
    <row r="16" spans="1:5" ht="14.1" customHeight="1" x14ac:dyDescent="0.2"/>
    <row r="17" spans="1:8" ht="14.1" customHeight="1" x14ac:dyDescent="0.2"/>
    <row r="18" spans="1:8" ht="14.1" customHeight="1" x14ac:dyDescent="0.2"/>
    <row r="19" spans="1:8" ht="14.1" customHeight="1" x14ac:dyDescent="0.2"/>
    <row r="20" spans="1:8" ht="14.1" customHeight="1" x14ac:dyDescent="0.2"/>
    <row r="21" spans="1:8" ht="14.1" customHeight="1" x14ac:dyDescent="0.2"/>
    <row r="22" spans="1:8" ht="14.1" customHeight="1" x14ac:dyDescent="0.2"/>
    <row r="23" spans="1:8" ht="14.1" customHeight="1" x14ac:dyDescent="0.2">
      <c r="A23" s="50"/>
    </row>
    <row r="24" spans="1:8" ht="14.1" customHeight="1" x14ac:dyDescent="0.2">
      <c r="A24" s="50"/>
    </row>
    <row r="25" spans="1:8" ht="14.1" customHeight="1" x14ac:dyDescent="0.2">
      <c r="A25" s="935" t="s">
        <v>716</v>
      </c>
      <c r="B25" s="936"/>
      <c r="C25" s="936"/>
      <c r="D25" s="936"/>
      <c r="E25" s="936"/>
    </row>
    <row r="26" spans="1:8" ht="14.1" customHeight="1" x14ac:dyDescent="0.2">
      <c r="A26" s="936"/>
      <c r="B26" s="936"/>
      <c r="C26" s="936"/>
      <c r="D26" s="936"/>
      <c r="E26" s="936"/>
    </row>
    <row r="27" spans="1:8" ht="14.1" customHeight="1" x14ac:dyDescent="0.2">
      <c r="A27" s="936"/>
      <c r="B27" s="936"/>
      <c r="C27" s="936"/>
      <c r="D27" s="936"/>
      <c r="E27" s="936"/>
    </row>
    <row r="28" spans="1:8" ht="14.1" customHeight="1" x14ac:dyDescent="0.2">
      <c r="A28" s="936"/>
      <c r="B28" s="936"/>
      <c r="C28" s="936"/>
      <c r="D28" s="936"/>
      <c r="E28" s="936"/>
    </row>
    <row r="29" spans="1:8" ht="14.1" customHeight="1" x14ac:dyDescent="0.2">
      <c r="A29" s="264" t="s">
        <v>475</v>
      </c>
    </row>
    <row r="30" spans="1:8" ht="14.1" customHeight="1" x14ac:dyDescent="0.2">
      <c r="A30" s="50"/>
    </row>
    <row r="31" spans="1:8" ht="14.1" customHeight="1" x14ac:dyDescent="0.2">
      <c r="A31" s="297" t="s">
        <v>234</v>
      </c>
      <c r="H31" s="58"/>
    </row>
    <row r="32" spans="1:8" ht="14.1" customHeight="1" x14ac:dyDescent="0.2">
      <c r="A32" s="58" t="str">
        <f>'(1)_Resumo_Exec'!A1:C1</f>
        <v>Planilha 1 - Resumo Executivo</v>
      </c>
      <c r="H32" s="58"/>
    </row>
    <row r="33" spans="1:8" ht="14.1" customHeight="1" x14ac:dyDescent="0.2">
      <c r="A33" s="58" t="str">
        <f>'(2)_Insumos'!A1</f>
        <v>Planilha 2 - Insumos Básicos</v>
      </c>
      <c r="H33" s="58"/>
    </row>
    <row r="34" spans="1:8" ht="14.1" customHeight="1" x14ac:dyDescent="0.2">
      <c r="A34" s="58" t="str">
        <f>'(3)_Investimentos'!A1</f>
        <v>Planilha 3 - Investimentos Iniciais</v>
      </c>
      <c r="H34" s="58"/>
    </row>
    <row r="35" spans="1:8" ht="14.1" customHeight="1" x14ac:dyDescent="0.2">
      <c r="A35" s="58" t="str">
        <f>'(4)_Comp._Pessoal'!A1</f>
        <v>Planilha 4 - Composição da Despesa com Pessoal</v>
      </c>
    </row>
    <row r="36" spans="1:8" ht="14.1" customHeight="1" x14ac:dyDescent="0.2">
      <c r="A36" s="58" t="str">
        <f>'(5)_Comp._Benef.'!A1</f>
        <v>Planilha 5 - Composição da Despesa com Benefício Social</v>
      </c>
    </row>
    <row r="37" spans="1:8" ht="14.1" customHeight="1" x14ac:dyDescent="0.2">
      <c r="A37" s="58" t="str">
        <f>'(6)_Comp._Desp.G'!A1</f>
        <v>Planilha 6 - Composição da Despesa Geral</v>
      </c>
    </row>
    <row r="38" spans="1:8" ht="14.1" customHeight="1" x14ac:dyDescent="0.2">
      <c r="A38" s="58" t="str">
        <f>'(7)_Comp._Veic._Camionete'!A1</f>
        <v>Planilha 7 - Composição da Despesa com Veículo - Camionete Capacidade de no mínimo 500 quilos</v>
      </c>
    </row>
    <row r="39" spans="1:8" ht="14.1" customHeight="1" x14ac:dyDescent="0.2">
      <c r="A39" s="58" t="str">
        <f>'(8)_Comp._Veic._Guinch_I'!A1</f>
        <v>Planilha 8 - Composição da Despesa com Veículo - Guincho Plataforma Capacidade até 3,5 ton.</v>
      </c>
    </row>
    <row r="40" spans="1:8" ht="14.1" customHeight="1" x14ac:dyDescent="0.2">
      <c r="A40" s="58" t="str">
        <f>'(9)_Comp._Veic._Reboque_II'!A1</f>
        <v>Planilha 9 - Composição da Despesa com Veículo - Guincho Reboque acima de 7,0 ton.</v>
      </c>
    </row>
    <row r="41" spans="1:8" ht="14.1" customHeight="1" x14ac:dyDescent="0.2">
      <c r="A41" s="58" t="str">
        <f>'(10)_Comp._Deprec.'!A1</f>
        <v>Planilha 10 - Composição da Depreciação de Veículo, Máquina e Equipamento</v>
      </c>
    </row>
    <row r="42" spans="1:8" ht="14.1" customHeight="1" x14ac:dyDescent="0.2">
      <c r="A42" s="58" t="str">
        <f>'(11)_Remun.'!A1:H1</f>
        <v>Planilha 11 - Composição da Remuneração de Capital</v>
      </c>
      <c r="D42" s="58"/>
    </row>
    <row r="43" spans="1:8" ht="14.1" customHeight="1" x14ac:dyDescent="0.2">
      <c r="A43" s="58" t="str">
        <f>'(12)_Enc._Soc.'!A1</f>
        <v xml:space="preserve">Planilha 12 - Composição dos Encargos Sociais </v>
      </c>
      <c r="D43" s="58"/>
    </row>
    <row r="44" spans="1:8" ht="14.1" customHeight="1" x14ac:dyDescent="0.2">
      <c r="A44" s="58" t="str">
        <f>'(13)_Orçam.'!A1</f>
        <v>Planilha 13 - Orçamento Anual do Custo do Serviço</v>
      </c>
      <c r="D44" s="58"/>
      <c r="E44" s="51"/>
    </row>
    <row r="45" spans="1:8" ht="14.1" customHeight="1" x14ac:dyDescent="0.2">
      <c r="A45" s="58" t="str">
        <f>'(14)_Fluxo_Caixa'!A1</f>
        <v>Planilha 14 - Fluxo de Caixa Projetado</v>
      </c>
      <c r="D45" s="58"/>
      <c r="E45" s="51"/>
    </row>
    <row r="46" spans="1:8" ht="14.1" customHeight="1" x14ac:dyDescent="0.2">
      <c r="A46" s="58" t="str">
        <f>'(15)_Est._Receita'!A1</f>
        <v>Planilha 15 - Estimativa de Receita</v>
      </c>
      <c r="D46" s="58"/>
      <c r="E46" s="51"/>
    </row>
    <row r="47" spans="1:8" x14ac:dyDescent="0.2">
      <c r="A47" s="58" t="str">
        <f>'(16)_WACC'!A1:H1</f>
        <v>Planilha 16 - Composição da WACC (Weighted Average Capital Cost)</v>
      </c>
    </row>
    <row r="48" spans="1:8" x14ac:dyDescent="0.2">
      <c r="C48" s="58"/>
    </row>
  </sheetData>
  <sheetProtection algorithmName="SHA-512" hashValue="4yZ8fJ+0HUF3mUCE/kqGu37liRmQMxYu80ALk1iE1CwLYH1bObuGpN9kou2GiMBr9zVZkGXClGeYj72qFfzokQ==" saltValue="SiZ6nA67ZSdnADuQBiRXww==" spinCount="100000" sheet="1" formatCells="0" formatColumns="0" formatRows="0" insertColumns="0" insertRows="0" insertHyperlinks="0" deleteColumns="0" deleteRows="0" sort="0" autoFilter="0" pivotTables="0"/>
  <mergeCells count="2">
    <mergeCell ref="A25:E28"/>
    <mergeCell ref="A1:E3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4" tint="0.79998168889431442"/>
  </sheetPr>
  <dimension ref="A1:M75"/>
  <sheetViews>
    <sheetView topLeftCell="A13" zoomScaleNormal="100" zoomScaleSheetLayoutView="100" workbookViewId="0">
      <selection activeCell="E33" sqref="E33:F33"/>
    </sheetView>
  </sheetViews>
  <sheetFormatPr defaultRowHeight="14.1" customHeight="1" x14ac:dyDescent="0.2"/>
  <cols>
    <col min="1" max="1" width="4.7109375" style="32" customWidth="1"/>
    <col min="2" max="2" width="3.7109375" style="32" customWidth="1"/>
    <col min="3" max="3" width="31.7109375" style="32" customWidth="1"/>
    <col min="4" max="4" width="10.7109375" style="32" customWidth="1"/>
    <col min="5" max="5" width="9.7109375" style="13" customWidth="1"/>
    <col min="6" max="7" width="9.7109375" style="32" customWidth="1"/>
    <col min="8" max="10" width="10.7109375" style="32" customWidth="1"/>
    <col min="11" max="12" width="9.140625" style="32"/>
    <col min="13" max="13" width="10.140625" style="32" bestFit="1" customWidth="1"/>
    <col min="14" max="253" width="9.140625" style="32"/>
    <col min="254" max="254" width="3.85546875" style="32" customWidth="1"/>
    <col min="255" max="255" width="3.5703125" style="32" customWidth="1"/>
    <col min="256" max="256" width="10.140625" style="32" customWidth="1"/>
    <col min="257" max="257" width="13.28515625" style="32" customWidth="1"/>
    <col min="258" max="258" width="4.140625" style="32" bestFit="1" customWidth="1"/>
    <col min="259" max="259" width="9.140625" style="32" customWidth="1"/>
    <col min="260" max="261" width="10.7109375" style="32" customWidth="1"/>
    <col min="262" max="262" width="8.5703125" style="32" customWidth="1"/>
    <col min="263" max="263" width="9.85546875" style="32" customWidth="1"/>
    <col min="264" max="264" width="6.5703125" style="32" customWidth="1"/>
    <col min="265" max="268" width="9.140625" style="32"/>
    <col min="269" max="269" width="10.140625" style="32" bestFit="1" customWidth="1"/>
    <col min="270" max="509" width="9.140625" style="32"/>
    <col min="510" max="510" width="3.85546875" style="32" customWidth="1"/>
    <col min="511" max="511" width="3.5703125" style="32" customWidth="1"/>
    <col min="512" max="512" width="10.140625" style="32" customWidth="1"/>
    <col min="513" max="513" width="13.28515625" style="32" customWidth="1"/>
    <col min="514" max="514" width="4.140625" style="32" bestFit="1" customWidth="1"/>
    <col min="515" max="515" width="9.140625" style="32" customWidth="1"/>
    <col min="516" max="517" width="10.7109375" style="32" customWidth="1"/>
    <col min="518" max="518" width="8.5703125" style="32" customWidth="1"/>
    <col min="519" max="519" width="9.85546875" style="32" customWidth="1"/>
    <col min="520" max="520" width="6.5703125" style="32" customWidth="1"/>
    <col min="521" max="524" width="9.140625" style="32"/>
    <col min="525" max="525" width="10.140625" style="32" bestFit="1" customWidth="1"/>
    <col min="526" max="765" width="9.140625" style="32"/>
    <col min="766" max="766" width="3.85546875" style="32" customWidth="1"/>
    <col min="767" max="767" width="3.5703125" style="32" customWidth="1"/>
    <col min="768" max="768" width="10.140625" style="32" customWidth="1"/>
    <col min="769" max="769" width="13.28515625" style="32" customWidth="1"/>
    <col min="770" max="770" width="4.140625" style="32" bestFit="1" customWidth="1"/>
    <col min="771" max="771" width="9.140625" style="32" customWidth="1"/>
    <col min="772" max="773" width="10.7109375" style="32" customWidth="1"/>
    <col min="774" max="774" width="8.5703125" style="32" customWidth="1"/>
    <col min="775" max="775" width="9.85546875" style="32" customWidth="1"/>
    <col min="776" max="776" width="6.5703125" style="32" customWidth="1"/>
    <col min="777" max="780" width="9.140625" style="32"/>
    <col min="781" max="781" width="10.140625" style="32" bestFit="1" customWidth="1"/>
    <col min="782" max="1021" width="9.140625" style="32"/>
    <col min="1022" max="1022" width="3.85546875" style="32" customWidth="1"/>
    <col min="1023" max="1023" width="3.5703125" style="32" customWidth="1"/>
    <col min="1024" max="1024" width="10.140625" style="32" customWidth="1"/>
    <col min="1025" max="1025" width="13.28515625" style="32" customWidth="1"/>
    <col min="1026" max="1026" width="4.140625" style="32" bestFit="1" customWidth="1"/>
    <col min="1027" max="1027" width="9.140625" style="32" customWidth="1"/>
    <col min="1028" max="1029" width="10.7109375" style="32" customWidth="1"/>
    <col min="1030" max="1030" width="8.5703125" style="32" customWidth="1"/>
    <col min="1031" max="1031" width="9.85546875" style="32" customWidth="1"/>
    <col min="1032" max="1032" width="6.5703125" style="32" customWidth="1"/>
    <col min="1033" max="1036" width="9.140625" style="32"/>
    <col min="1037" max="1037" width="10.140625" style="32" bestFit="1" customWidth="1"/>
    <col min="1038" max="1277" width="9.140625" style="32"/>
    <col min="1278" max="1278" width="3.85546875" style="32" customWidth="1"/>
    <col min="1279" max="1279" width="3.5703125" style="32" customWidth="1"/>
    <col min="1280" max="1280" width="10.140625" style="32" customWidth="1"/>
    <col min="1281" max="1281" width="13.28515625" style="32" customWidth="1"/>
    <col min="1282" max="1282" width="4.140625" style="32" bestFit="1" customWidth="1"/>
    <col min="1283" max="1283" width="9.140625" style="32" customWidth="1"/>
    <col min="1284" max="1285" width="10.7109375" style="32" customWidth="1"/>
    <col min="1286" max="1286" width="8.5703125" style="32" customWidth="1"/>
    <col min="1287" max="1287" width="9.85546875" style="32" customWidth="1"/>
    <col min="1288" max="1288" width="6.5703125" style="32" customWidth="1"/>
    <col min="1289" max="1292" width="9.140625" style="32"/>
    <col min="1293" max="1293" width="10.140625" style="32" bestFit="1" customWidth="1"/>
    <col min="1294" max="1533" width="9.140625" style="32"/>
    <col min="1534" max="1534" width="3.85546875" style="32" customWidth="1"/>
    <col min="1535" max="1535" width="3.5703125" style="32" customWidth="1"/>
    <col min="1536" max="1536" width="10.140625" style="32" customWidth="1"/>
    <col min="1537" max="1537" width="13.28515625" style="32" customWidth="1"/>
    <col min="1538" max="1538" width="4.140625" style="32" bestFit="1" customWidth="1"/>
    <col min="1539" max="1539" width="9.140625" style="32" customWidth="1"/>
    <col min="1540" max="1541" width="10.7109375" style="32" customWidth="1"/>
    <col min="1542" max="1542" width="8.5703125" style="32" customWidth="1"/>
    <col min="1543" max="1543" width="9.85546875" style="32" customWidth="1"/>
    <col min="1544" max="1544" width="6.5703125" style="32" customWidth="1"/>
    <col min="1545" max="1548" width="9.140625" style="32"/>
    <col min="1549" max="1549" width="10.140625" style="32" bestFit="1" customWidth="1"/>
    <col min="1550" max="1789" width="9.140625" style="32"/>
    <col min="1790" max="1790" width="3.85546875" style="32" customWidth="1"/>
    <col min="1791" max="1791" width="3.5703125" style="32" customWidth="1"/>
    <col min="1792" max="1792" width="10.140625" style="32" customWidth="1"/>
    <col min="1793" max="1793" width="13.28515625" style="32" customWidth="1"/>
    <col min="1794" max="1794" width="4.140625" style="32" bestFit="1" customWidth="1"/>
    <col min="1795" max="1795" width="9.140625" style="32" customWidth="1"/>
    <col min="1796" max="1797" width="10.7109375" style="32" customWidth="1"/>
    <col min="1798" max="1798" width="8.5703125" style="32" customWidth="1"/>
    <col min="1799" max="1799" width="9.85546875" style="32" customWidth="1"/>
    <col min="1800" max="1800" width="6.5703125" style="32" customWidth="1"/>
    <col min="1801" max="1804" width="9.140625" style="32"/>
    <col min="1805" max="1805" width="10.140625" style="32" bestFit="1" customWidth="1"/>
    <col min="1806" max="2045" width="9.140625" style="32"/>
    <col min="2046" max="2046" width="3.85546875" style="32" customWidth="1"/>
    <col min="2047" max="2047" width="3.5703125" style="32" customWidth="1"/>
    <col min="2048" max="2048" width="10.140625" style="32" customWidth="1"/>
    <col min="2049" max="2049" width="13.28515625" style="32" customWidth="1"/>
    <col min="2050" max="2050" width="4.140625" style="32" bestFit="1" customWidth="1"/>
    <col min="2051" max="2051" width="9.140625" style="32" customWidth="1"/>
    <col min="2052" max="2053" width="10.7109375" style="32" customWidth="1"/>
    <col min="2054" max="2054" width="8.5703125" style="32" customWidth="1"/>
    <col min="2055" max="2055" width="9.85546875" style="32" customWidth="1"/>
    <col min="2056" max="2056" width="6.5703125" style="32" customWidth="1"/>
    <col min="2057" max="2060" width="9.140625" style="32"/>
    <col min="2061" max="2061" width="10.140625" style="32" bestFit="1" customWidth="1"/>
    <col min="2062" max="2301" width="9.140625" style="32"/>
    <col min="2302" max="2302" width="3.85546875" style="32" customWidth="1"/>
    <col min="2303" max="2303" width="3.5703125" style="32" customWidth="1"/>
    <col min="2304" max="2304" width="10.140625" style="32" customWidth="1"/>
    <col min="2305" max="2305" width="13.28515625" style="32" customWidth="1"/>
    <col min="2306" max="2306" width="4.140625" style="32" bestFit="1" customWidth="1"/>
    <col min="2307" max="2307" width="9.140625" style="32" customWidth="1"/>
    <col min="2308" max="2309" width="10.7109375" style="32" customWidth="1"/>
    <col min="2310" max="2310" width="8.5703125" style="32" customWidth="1"/>
    <col min="2311" max="2311" width="9.85546875" style="32" customWidth="1"/>
    <col min="2312" max="2312" width="6.5703125" style="32" customWidth="1"/>
    <col min="2313" max="2316" width="9.140625" style="32"/>
    <col min="2317" max="2317" width="10.140625" style="32" bestFit="1" customWidth="1"/>
    <col min="2318" max="2557" width="9.140625" style="32"/>
    <col min="2558" max="2558" width="3.85546875" style="32" customWidth="1"/>
    <col min="2559" max="2559" width="3.5703125" style="32" customWidth="1"/>
    <col min="2560" max="2560" width="10.140625" style="32" customWidth="1"/>
    <col min="2561" max="2561" width="13.28515625" style="32" customWidth="1"/>
    <col min="2562" max="2562" width="4.140625" style="32" bestFit="1" customWidth="1"/>
    <col min="2563" max="2563" width="9.140625" style="32" customWidth="1"/>
    <col min="2564" max="2565" width="10.7109375" style="32" customWidth="1"/>
    <col min="2566" max="2566" width="8.5703125" style="32" customWidth="1"/>
    <col min="2567" max="2567" width="9.85546875" style="32" customWidth="1"/>
    <col min="2568" max="2568" width="6.5703125" style="32" customWidth="1"/>
    <col min="2569" max="2572" width="9.140625" style="32"/>
    <col min="2573" max="2573" width="10.140625" style="32" bestFit="1" customWidth="1"/>
    <col min="2574" max="2813" width="9.140625" style="32"/>
    <col min="2814" max="2814" width="3.85546875" style="32" customWidth="1"/>
    <col min="2815" max="2815" width="3.5703125" style="32" customWidth="1"/>
    <col min="2816" max="2816" width="10.140625" style="32" customWidth="1"/>
    <col min="2817" max="2817" width="13.28515625" style="32" customWidth="1"/>
    <col min="2818" max="2818" width="4.140625" style="32" bestFit="1" customWidth="1"/>
    <col min="2819" max="2819" width="9.140625" style="32" customWidth="1"/>
    <col min="2820" max="2821" width="10.7109375" style="32" customWidth="1"/>
    <col min="2822" max="2822" width="8.5703125" style="32" customWidth="1"/>
    <col min="2823" max="2823" width="9.85546875" style="32" customWidth="1"/>
    <col min="2824" max="2824" width="6.5703125" style="32" customWidth="1"/>
    <col min="2825" max="2828" width="9.140625" style="32"/>
    <col min="2829" max="2829" width="10.140625" style="32" bestFit="1" customWidth="1"/>
    <col min="2830" max="3069" width="9.140625" style="32"/>
    <col min="3070" max="3070" width="3.85546875" style="32" customWidth="1"/>
    <col min="3071" max="3071" width="3.5703125" style="32" customWidth="1"/>
    <col min="3072" max="3072" width="10.140625" style="32" customWidth="1"/>
    <col min="3073" max="3073" width="13.28515625" style="32" customWidth="1"/>
    <col min="3074" max="3074" width="4.140625" style="32" bestFit="1" customWidth="1"/>
    <col min="3075" max="3075" width="9.140625" style="32" customWidth="1"/>
    <col min="3076" max="3077" width="10.7109375" style="32" customWidth="1"/>
    <col min="3078" max="3078" width="8.5703125" style="32" customWidth="1"/>
    <col min="3079" max="3079" width="9.85546875" style="32" customWidth="1"/>
    <col min="3080" max="3080" width="6.5703125" style="32" customWidth="1"/>
    <col min="3081" max="3084" width="9.140625" style="32"/>
    <col min="3085" max="3085" width="10.140625" style="32" bestFit="1" customWidth="1"/>
    <col min="3086" max="3325" width="9.140625" style="32"/>
    <col min="3326" max="3326" width="3.85546875" style="32" customWidth="1"/>
    <col min="3327" max="3327" width="3.5703125" style="32" customWidth="1"/>
    <col min="3328" max="3328" width="10.140625" style="32" customWidth="1"/>
    <col min="3329" max="3329" width="13.28515625" style="32" customWidth="1"/>
    <col min="3330" max="3330" width="4.140625" style="32" bestFit="1" customWidth="1"/>
    <col min="3331" max="3331" width="9.140625" style="32" customWidth="1"/>
    <col min="3332" max="3333" width="10.7109375" style="32" customWidth="1"/>
    <col min="3334" max="3334" width="8.5703125" style="32" customWidth="1"/>
    <col min="3335" max="3335" width="9.85546875" style="32" customWidth="1"/>
    <col min="3336" max="3336" width="6.5703125" style="32" customWidth="1"/>
    <col min="3337" max="3340" width="9.140625" style="32"/>
    <col min="3341" max="3341" width="10.140625" style="32" bestFit="1" customWidth="1"/>
    <col min="3342" max="3581" width="9.140625" style="32"/>
    <col min="3582" max="3582" width="3.85546875" style="32" customWidth="1"/>
    <col min="3583" max="3583" width="3.5703125" style="32" customWidth="1"/>
    <col min="3584" max="3584" width="10.140625" style="32" customWidth="1"/>
    <col min="3585" max="3585" width="13.28515625" style="32" customWidth="1"/>
    <col min="3586" max="3586" width="4.140625" style="32" bestFit="1" customWidth="1"/>
    <col min="3587" max="3587" width="9.140625" style="32" customWidth="1"/>
    <col min="3588" max="3589" width="10.7109375" style="32" customWidth="1"/>
    <col min="3590" max="3590" width="8.5703125" style="32" customWidth="1"/>
    <col min="3591" max="3591" width="9.85546875" style="32" customWidth="1"/>
    <col min="3592" max="3592" width="6.5703125" style="32" customWidth="1"/>
    <col min="3593" max="3596" width="9.140625" style="32"/>
    <col min="3597" max="3597" width="10.140625" style="32" bestFit="1" customWidth="1"/>
    <col min="3598" max="3837" width="9.140625" style="32"/>
    <col min="3838" max="3838" width="3.85546875" style="32" customWidth="1"/>
    <col min="3839" max="3839" width="3.5703125" style="32" customWidth="1"/>
    <col min="3840" max="3840" width="10.140625" style="32" customWidth="1"/>
    <col min="3841" max="3841" width="13.28515625" style="32" customWidth="1"/>
    <col min="3842" max="3842" width="4.140625" style="32" bestFit="1" customWidth="1"/>
    <col min="3843" max="3843" width="9.140625" style="32" customWidth="1"/>
    <col min="3844" max="3845" width="10.7109375" style="32" customWidth="1"/>
    <col min="3846" max="3846" width="8.5703125" style="32" customWidth="1"/>
    <col min="3847" max="3847" width="9.85546875" style="32" customWidth="1"/>
    <col min="3848" max="3848" width="6.5703125" style="32" customWidth="1"/>
    <col min="3849" max="3852" width="9.140625" style="32"/>
    <col min="3853" max="3853" width="10.140625" style="32" bestFit="1" customWidth="1"/>
    <col min="3854" max="4093" width="9.140625" style="32"/>
    <col min="4094" max="4094" width="3.85546875" style="32" customWidth="1"/>
    <col min="4095" max="4095" width="3.5703125" style="32" customWidth="1"/>
    <col min="4096" max="4096" width="10.140625" style="32" customWidth="1"/>
    <col min="4097" max="4097" width="13.28515625" style="32" customWidth="1"/>
    <col min="4098" max="4098" width="4.140625" style="32" bestFit="1" customWidth="1"/>
    <col min="4099" max="4099" width="9.140625" style="32" customWidth="1"/>
    <col min="4100" max="4101" width="10.7109375" style="32" customWidth="1"/>
    <col min="4102" max="4102" width="8.5703125" style="32" customWidth="1"/>
    <col min="4103" max="4103" width="9.85546875" style="32" customWidth="1"/>
    <col min="4104" max="4104" width="6.5703125" style="32" customWidth="1"/>
    <col min="4105" max="4108" width="9.140625" style="32"/>
    <col min="4109" max="4109" width="10.140625" style="32" bestFit="1" customWidth="1"/>
    <col min="4110" max="4349" width="9.140625" style="32"/>
    <col min="4350" max="4350" width="3.85546875" style="32" customWidth="1"/>
    <col min="4351" max="4351" width="3.5703125" style="32" customWidth="1"/>
    <col min="4352" max="4352" width="10.140625" style="32" customWidth="1"/>
    <col min="4353" max="4353" width="13.28515625" style="32" customWidth="1"/>
    <col min="4354" max="4354" width="4.140625" style="32" bestFit="1" customWidth="1"/>
    <col min="4355" max="4355" width="9.140625" style="32" customWidth="1"/>
    <col min="4356" max="4357" width="10.7109375" style="32" customWidth="1"/>
    <col min="4358" max="4358" width="8.5703125" style="32" customWidth="1"/>
    <col min="4359" max="4359" width="9.85546875" style="32" customWidth="1"/>
    <col min="4360" max="4360" width="6.5703125" style="32" customWidth="1"/>
    <col min="4361" max="4364" width="9.140625" style="32"/>
    <col min="4365" max="4365" width="10.140625" style="32" bestFit="1" customWidth="1"/>
    <col min="4366" max="4605" width="9.140625" style="32"/>
    <col min="4606" max="4606" width="3.85546875" style="32" customWidth="1"/>
    <col min="4607" max="4607" width="3.5703125" style="32" customWidth="1"/>
    <col min="4608" max="4608" width="10.140625" style="32" customWidth="1"/>
    <col min="4609" max="4609" width="13.28515625" style="32" customWidth="1"/>
    <col min="4610" max="4610" width="4.140625" style="32" bestFit="1" customWidth="1"/>
    <col min="4611" max="4611" width="9.140625" style="32" customWidth="1"/>
    <col min="4612" max="4613" width="10.7109375" style="32" customWidth="1"/>
    <col min="4614" max="4614" width="8.5703125" style="32" customWidth="1"/>
    <col min="4615" max="4615" width="9.85546875" style="32" customWidth="1"/>
    <col min="4616" max="4616" width="6.5703125" style="32" customWidth="1"/>
    <col min="4617" max="4620" width="9.140625" style="32"/>
    <col min="4621" max="4621" width="10.140625" style="32" bestFit="1" customWidth="1"/>
    <col min="4622" max="4861" width="9.140625" style="32"/>
    <col min="4862" max="4862" width="3.85546875" style="32" customWidth="1"/>
    <col min="4863" max="4863" width="3.5703125" style="32" customWidth="1"/>
    <col min="4864" max="4864" width="10.140625" style="32" customWidth="1"/>
    <col min="4865" max="4865" width="13.28515625" style="32" customWidth="1"/>
    <col min="4866" max="4866" width="4.140625" style="32" bestFit="1" customWidth="1"/>
    <col min="4867" max="4867" width="9.140625" style="32" customWidth="1"/>
    <col min="4868" max="4869" width="10.7109375" style="32" customWidth="1"/>
    <col min="4870" max="4870" width="8.5703125" style="32" customWidth="1"/>
    <col min="4871" max="4871" width="9.85546875" style="32" customWidth="1"/>
    <col min="4872" max="4872" width="6.5703125" style="32" customWidth="1"/>
    <col min="4873" max="4876" width="9.140625" style="32"/>
    <col min="4877" max="4877" width="10.140625" style="32" bestFit="1" customWidth="1"/>
    <col min="4878" max="5117" width="9.140625" style="32"/>
    <col min="5118" max="5118" width="3.85546875" style="32" customWidth="1"/>
    <col min="5119" max="5119" width="3.5703125" style="32" customWidth="1"/>
    <col min="5120" max="5120" width="10.140625" style="32" customWidth="1"/>
    <col min="5121" max="5121" width="13.28515625" style="32" customWidth="1"/>
    <col min="5122" max="5122" width="4.140625" style="32" bestFit="1" customWidth="1"/>
    <col min="5123" max="5123" width="9.140625" style="32" customWidth="1"/>
    <col min="5124" max="5125" width="10.7109375" style="32" customWidth="1"/>
    <col min="5126" max="5126" width="8.5703125" style="32" customWidth="1"/>
    <col min="5127" max="5127" width="9.85546875" style="32" customWidth="1"/>
    <col min="5128" max="5128" width="6.5703125" style="32" customWidth="1"/>
    <col min="5129" max="5132" width="9.140625" style="32"/>
    <col min="5133" max="5133" width="10.140625" style="32" bestFit="1" customWidth="1"/>
    <col min="5134" max="5373" width="9.140625" style="32"/>
    <col min="5374" max="5374" width="3.85546875" style="32" customWidth="1"/>
    <col min="5375" max="5375" width="3.5703125" style="32" customWidth="1"/>
    <col min="5376" max="5376" width="10.140625" style="32" customWidth="1"/>
    <col min="5377" max="5377" width="13.28515625" style="32" customWidth="1"/>
    <col min="5378" max="5378" width="4.140625" style="32" bestFit="1" customWidth="1"/>
    <col min="5379" max="5379" width="9.140625" style="32" customWidth="1"/>
    <col min="5380" max="5381" width="10.7109375" style="32" customWidth="1"/>
    <col min="5382" max="5382" width="8.5703125" style="32" customWidth="1"/>
    <col min="5383" max="5383" width="9.85546875" style="32" customWidth="1"/>
    <col min="5384" max="5384" width="6.5703125" style="32" customWidth="1"/>
    <col min="5385" max="5388" width="9.140625" style="32"/>
    <col min="5389" max="5389" width="10.140625" style="32" bestFit="1" customWidth="1"/>
    <col min="5390" max="5629" width="9.140625" style="32"/>
    <col min="5630" max="5630" width="3.85546875" style="32" customWidth="1"/>
    <col min="5631" max="5631" width="3.5703125" style="32" customWidth="1"/>
    <col min="5632" max="5632" width="10.140625" style="32" customWidth="1"/>
    <col min="5633" max="5633" width="13.28515625" style="32" customWidth="1"/>
    <col min="5634" max="5634" width="4.140625" style="32" bestFit="1" customWidth="1"/>
    <col min="5635" max="5635" width="9.140625" style="32" customWidth="1"/>
    <col min="5636" max="5637" width="10.7109375" style="32" customWidth="1"/>
    <col min="5638" max="5638" width="8.5703125" style="32" customWidth="1"/>
    <col min="5639" max="5639" width="9.85546875" style="32" customWidth="1"/>
    <col min="5640" max="5640" width="6.5703125" style="32" customWidth="1"/>
    <col min="5641" max="5644" width="9.140625" style="32"/>
    <col min="5645" max="5645" width="10.140625" style="32" bestFit="1" customWidth="1"/>
    <col min="5646" max="5885" width="9.140625" style="32"/>
    <col min="5886" max="5886" width="3.85546875" style="32" customWidth="1"/>
    <col min="5887" max="5887" width="3.5703125" style="32" customWidth="1"/>
    <col min="5888" max="5888" width="10.140625" style="32" customWidth="1"/>
    <col min="5889" max="5889" width="13.28515625" style="32" customWidth="1"/>
    <col min="5890" max="5890" width="4.140625" style="32" bestFit="1" customWidth="1"/>
    <col min="5891" max="5891" width="9.140625" style="32" customWidth="1"/>
    <col min="5892" max="5893" width="10.7109375" style="32" customWidth="1"/>
    <col min="5894" max="5894" width="8.5703125" style="32" customWidth="1"/>
    <col min="5895" max="5895" width="9.85546875" style="32" customWidth="1"/>
    <col min="5896" max="5896" width="6.5703125" style="32" customWidth="1"/>
    <col min="5897" max="5900" width="9.140625" style="32"/>
    <col min="5901" max="5901" width="10.140625" style="32" bestFit="1" customWidth="1"/>
    <col min="5902" max="6141" width="9.140625" style="32"/>
    <col min="6142" max="6142" width="3.85546875" style="32" customWidth="1"/>
    <col min="6143" max="6143" width="3.5703125" style="32" customWidth="1"/>
    <col min="6144" max="6144" width="10.140625" style="32" customWidth="1"/>
    <col min="6145" max="6145" width="13.28515625" style="32" customWidth="1"/>
    <col min="6146" max="6146" width="4.140625" style="32" bestFit="1" customWidth="1"/>
    <col min="6147" max="6147" width="9.140625" style="32" customWidth="1"/>
    <col min="6148" max="6149" width="10.7109375" style="32" customWidth="1"/>
    <col min="6150" max="6150" width="8.5703125" style="32" customWidth="1"/>
    <col min="6151" max="6151" width="9.85546875" style="32" customWidth="1"/>
    <col min="6152" max="6152" width="6.5703125" style="32" customWidth="1"/>
    <col min="6153" max="6156" width="9.140625" style="32"/>
    <col min="6157" max="6157" width="10.140625" style="32" bestFit="1" customWidth="1"/>
    <col min="6158" max="6397" width="9.140625" style="32"/>
    <col min="6398" max="6398" width="3.85546875" style="32" customWidth="1"/>
    <col min="6399" max="6399" width="3.5703125" style="32" customWidth="1"/>
    <col min="6400" max="6400" width="10.140625" style="32" customWidth="1"/>
    <col min="6401" max="6401" width="13.28515625" style="32" customWidth="1"/>
    <col min="6402" max="6402" width="4.140625" style="32" bestFit="1" customWidth="1"/>
    <col min="6403" max="6403" width="9.140625" style="32" customWidth="1"/>
    <col min="6404" max="6405" width="10.7109375" style="32" customWidth="1"/>
    <col min="6406" max="6406" width="8.5703125" style="32" customWidth="1"/>
    <col min="6407" max="6407" width="9.85546875" style="32" customWidth="1"/>
    <col min="6408" max="6408" width="6.5703125" style="32" customWidth="1"/>
    <col min="6409" max="6412" width="9.140625" style="32"/>
    <col min="6413" max="6413" width="10.140625" style="32" bestFit="1" customWidth="1"/>
    <col min="6414" max="6653" width="9.140625" style="32"/>
    <col min="6654" max="6654" width="3.85546875" style="32" customWidth="1"/>
    <col min="6655" max="6655" width="3.5703125" style="32" customWidth="1"/>
    <col min="6656" max="6656" width="10.140625" style="32" customWidth="1"/>
    <col min="6657" max="6657" width="13.28515625" style="32" customWidth="1"/>
    <col min="6658" max="6658" width="4.140625" style="32" bestFit="1" customWidth="1"/>
    <col min="6659" max="6659" width="9.140625" style="32" customWidth="1"/>
    <col min="6660" max="6661" width="10.7109375" style="32" customWidth="1"/>
    <col min="6662" max="6662" width="8.5703125" style="32" customWidth="1"/>
    <col min="6663" max="6663" width="9.85546875" style="32" customWidth="1"/>
    <col min="6664" max="6664" width="6.5703125" style="32" customWidth="1"/>
    <col min="6665" max="6668" width="9.140625" style="32"/>
    <col min="6669" max="6669" width="10.140625" style="32" bestFit="1" customWidth="1"/>
    <col min="6670" max="6909" width="9.140625" style="32"/>
    <col min="6910" max="6910" width="3.85546875" style="32" customWidth="1"/>
    <col min="6911" max="6911" width="3.5703125" style="32" customWidth="1"/>
    <col min="6912" max="6912" width="10.140625" style="32" customWidth="1"/>
    <col min="6913" max="6913" width="13.28515625" style="32" customWidth="1"/>
    <col min="6914" max="6914" width="4.140625" style="32" bestFit="1" customWidth="1"/>
    <col min="6915" max="6915" width="9.140625" style="32" customWidth="1"/>
    <col min="6916" max="6917" width="10.7109375" style="32" customWidth="1"/>
    <col min="6918" max="6918" width="8.5703125" style="32" customWidth="1"/>
    <col min="6919" max="6919" width="9.85546875" style="32" customWidth="1"/>
    <col min="6920" max="6920" width="6.5703125" style="32" customWidth="1"/>
    <col min="6921" max="6924" width="9.140625" style="32"/>
    <col min="6925" max="6925" width="10.140625" style="32" bestFit="1" customWidth="1"/>
    <col min="6926" max="7165" width="9.140625" style="32"/>
    <col min="7166" max="7166" width="3.85546875" style="32" customWidth="1"/>
    <col min="7167" max="7167" width="3.5703125" style="32" customWidth="1"/>
    <col min="7168" max="7168" width="10.140625" style="32" customWidth="1"/>
    <col min="7169" max="7169" width="13.28515625" style="32" customWidth="1"/>
    <col min="7170" max="7170" width="4.140625" style="32" bestFit="1" customWidth="1"/>
    <col min="7171" max="7171" width="9.140625" style="32" customWidth="1"/>
    <col min="7172" max="7173" width="10.7109375" style="32" customWidth="1"/>
    <col min="7174" max="7174" width="8.5703125" style="32" customWidth="1"/>
    <col min="7175" max="7175" width="9.85546875" style="32" customWidth="1"/>
    <col min="7176" max="7176" width="6.5703125" style="32" customWidth="1"/>
    <col min="7177" max="7180" width="9.140625" style="32"/>
    <col min="7181" max="7181" width="10.140625" style="32" bestFit="1" customWidth="1"/>
    <col min="7182" max="7421" width="9.140625" style="32"/>
    <col min="7422" max="7422" width="3.85546875" style="32" customWidth="1"/>
    <col min="7423" max="7423" width="3.5703125" style="32" customWidth="1"/>
    <col min="7424" max="7424" width="10.140625" style="32" customWidth="1"/>
    <col min="7425" max="7425" width="13.28515625" style="32" customWidth="1"/>
    <col min="7426" max="7426" width="4.140625" style="32" bestFit="1" customWidth="1"/>
    <col min="7427" max="7427" width="9.140625" style="32" customWidth="1"/>
    <col min="7428" max="7429" width="10.7109375" style="32" customWidth="1"/>
    <col min="7430" max="7430" width="8.5703125" style="32" customWidth="1"/>
    <col min="7431" max="7431" width="9.85546875" style="32" customWidth="1"/>
    <col min="7432" max="7432" width="6.5703125" style="32" customWidth="1"/>
    <col min="7433" max="7436" width="9.140625" style="32"/>
    <col min="7437" max="7437" width="10.140625" style="32" bestFit="1" customWidth="1"/>
    <col min="7438" max="7677" width="9.140625" style="32"/>
    <col min="7678" max="7678" width="3.85546875" style="32" customWidth="1"/>
    <col min="7679" max="7679" width="3.5703125" style="32" customWidth="1"/>
    <col min="7680" max="7680" width="10.140625" style="32" customWidth="1"/>
    <col min="7681" max="7681" width="13.28515625" style="32" customWidth="1"/>
    <col min="7682" max="7682" width="4.140625" style="32" bestFit="1" customWidth="1"/>
    <col min="7683" max="7683" width="9.140625" style="32" customWidth="1"/>
    <col min="7684" max="7685" width="10.7109375" style="32" customWidth="1"/>
    <col min="7686" max="7686" width="8.5703125" style="32" customWidth="1"/>
    <col min="7687" max="7687" width="9.85546875" style="32" customWidth="1"/>
    <col min="7688" max="7688" width="6.5703125" style="32" customWidth="1"/>
    <col min="7689" max="7692" width="9.140625" style="32"/>
    <col min="7693" max="7693" width="10.140625" style="32" bestFit="1" customWidth="1"/>
    <col min="7694" max="7933" width="9.140625" style="32"/>
    <col min="7934" max="7934" width="3.85546875" style="32" customWidth="1"/>
    <col min="7935" max="7935" width="3.5703125" style="32" customWidth="1"/>
    <col min="7936" max="7936" width="10.140625" style="32" customWidth="1"/>
    <col min="7937" max="7937" width="13.28515625" style="32" customWidth="1"/>
    <col min="7938" max="7938" width="4.140625" style="32" bestFit="1" customWidth="1"/>
    <col min="7939" max="7939" width="9.140625" style="32" customWidth="1"/>
    <col min="7940" max="7941" width="10.7109375" style="32" customWidth="1"/>
    <col min="7942" max="7942" width="8.5703125" style="32" customWidth="1"/>
    <col min="7943" max="7943" width="9.85546875" style="32" customWidth="1"/>
    <col min="7944" max="7944" width="6.5703125" style="32" customWidth="1"/>
    <col min="7945" max="7948" width="9.140625" style="32"/>
    <col min="7949" max="7949" width="10.140625" style="32" bestFit="1" customWidth="1"/>
    <col min="7950" max="8189" width="9.140625" style="32"/>
    <col min="8190" max="8190" width="3.85546875" style="32" customWidth="1"/>
    <col min="8191" max="8191" width="3.5703125" style="32" customWidth="1"/>
    <col min="8192" max="8192" width="10.140625" style="32" customWidth="1"/>
    <col min="8193" max="8193" width="13.28515625" style="32" customWidth="1"/>
    <col min="8194" max="8194" width="4.140625" style="32" bestFit="1" customWidth="1"/>
    <col min="8195" max="8195" width="9.140625" style="32" customWidth="1"/>
    <col min="8196" max="8197" width="10.7109375" style="32" customWidth="1"/>
    <col min="8198" max="8198" width="8.5703125" style="32" customWidth="1"/>
    <col min="8199" max="8199" width="9.85546875" style="32" customWidth="1"/>
    <col min="8200" max="8200" width="6.5703125" style="32" customWidth="1"/>
    <col min="8201" max="8204" width="9.140625" style="32"/>
    <col min="8205" max="8205" width="10.140625" style="32" bestFit="1" customWidth="1"/>
    <col min="8206" max="8445" width="9.140625" style="32"/>
    <col min="8446" max="8446" width="3.85546875" style="32" customWidth="1"/>
    <col min="8447" max="8447" width="3.5703125" style="32" customWidth="1"/>
    <col min="8448" max="8448" width="10.140625" style="32" customWidth="1"/>
    <col min="8449" max="8449" width="13.28515625" style="32" customWidth="1"/>
    <col min="8450" max="8450" width="4.140625" style="32" bestFit="1" customWidth="1"/>
    <col min="8451" max="8451" width="9.140625" style="32" customWidth="1"/>
    <col min="8452" max="8453" width="10.7109375" style="32" customWidth="1"/>
    <col min="8454" max="8454" width="8.5703125" style="32" customWidth="1"/>
    <col min="8455" max="8455" width="9.85546875" style="32" customWidth="1"/>
    <col min="8456" max="8456" width="6.5703125" style="32" customWidth="1"/>
    <col min="8457" max="8460" width="9.140625" style="32"/>
    <col min="8461" max="8461" width="10.140625" style="32" bestFit="1" customWidth="1"/>
    <col min="8462" max="8701" width="9.140625" style="32"/>
    <col min="8702" max="8702" width="3.85546875" style="32" customWidth="1"/>
    <col min="8703" max="8703" width="3.5703125" style="32" customWidth="1"/>
    <col min="8704" max="8704" width="10.140625" style="32" customWidth="1"/>
    <col min="8705" max="8705" width="13.28515625" style="32" customWidth="1"/>
    <col min="8706" max="8706" width="4.140625" style="32" bestFit="1" customWidth="1"/>
    <col min="8707" max="8707" width="9.140625" style="32" customWidth="1"/>
    <col min="8708" max="8709" width="10.7109375" style="32" customWidth="1"/>
    <col min="8710" max="8710" width="8.5703125" style="32" customWidth="1"/>
    <col min="8711" max="8711" width="9.85546875" style="32" customWidth="1"/>
    <col min="8712" max="8712" width="6.5703125" style="32" customWidth="1"/>
    <col min="8713" max="8716" width="9.140625" style="32"/>
    <col min="8717" max="8717" width="10.140625" style="32" bestFit="1" customWidth="1"/>
    <col min="8718" max="8957" width="9.140625" style="32"/>
    <col min="8958" max="8958" width="3.85546875" style="32" customWidth="1"/>
    <col min="8959" max="8959" width="3.5703125" style="32" customWidth="1"/>
    <col min="8960" max="8960" width="10.140625" style="32" customWidth="1"/>
    <col min="8961" max="8961" width="13.28515625" style="32" customWidth="1"/>
    <col min="8962" max="8962" width="4.140625" style="32" bestFit="1" customWidth="1"/>
    <col min="8963" max="8963" width="9.140625" style="32" customWidth="1"/>
    <col min="8964" max="8965" width="10.7109375" style="32" customWidth="1"/>
    <col min="8966" max="8966" width="8.5703125" style="32" customWidth="1"/>
    <col min="8967" max="8967" width="9.85546875" style="32" customWidth="1"/>
    <col min="8968" max="8968" width="6.5703125" style="32" customWidth="1"/>
    <col min="8969" max="8972" width="9.140625" style="32"/>
    <col min="8973" max="8973" width="10.140625" style="32" bestFit="1" customWidth="1"/>
    <col min="8974" max="9213" width="9.140625" style="32"/>
    <col min="9214" max="9214" width="3.85546875" style="32" customWidth="1"/>
    <col min="9215" max="9215" width="3.5703125" style="32" customWidth="1"/>
    <col min="9216" max="9216" width="10.140625" style="32" customWidth="1"/>
    <col min="9217" max="9217" width="13.28515625" style="32" customWidth="1"/>
    <col min="9218" max="9218" width="4.140625" style="32" bestFit="1" customWidth="1"/>
    <col min="9219" max="9219" width="9.140625" style="32" customWidth="1"/>
    <col min="9220" max="9221" width="10.7109375" style="32" customWidth="1"/>
    <col min="9222" max="9222" width="8.5703125" style="32" customWidth="1"/>
    <col min="9223" max="9223" width="9.85546875" style="32" customWidth="1"/>
    <col min="9224" max="9224" width="6.5703125" style="32" customWidth="1"/>
    <col min="9225" max="9228" width="9.140625" style="32"/>
    <col min="9229" max="9229" width="10.140625" style="32" bestFit="1" customWidth="1"/>
    <col min="9230" max="9469" width="9.140625" style="32"/>
    <col min="9470" max="9470" width="3.85546875" style="32" customWidth="1"/>
    <col min="9471" max="9471" width="3.5703125" style="32" customWidth="1"/>
    <col min="9472" max="9472" width="10.140625" style="32" customWidth="1"/>
    <col min="9473" max="9473" width="13.28515625" style="32" customWidth="1"/>
    <col min="9474" max="9474" width="4.140625" style="32" bestFit="1" customWidth="1"/>
    <col min="9475" max="9475" width="9.140625" style="32" customWidth="1"/>
    <col min="9476" max="9477" width="10.7109375" style="32" customWidth="1"/>
    <col min="9478" max="9478" width="8.5703125" style="32" customWidth="1"/>
    <col min="9479" max="9479" width="9.85546875" style="32" customWidth="1"/>
    <col min="9480" max="9480" width="6.5703125" style="32" customWidth="1"/>
    <col min="9481" max="9484" width="9.140625" style="32"/>
    <col min="9485" max="9485" width="10.140625" style="32" bestFit="1" customWidth="1"/>
    <col min="9486" max="9725" width="9.140625" style="32"/>
    <col min="9726" max="9726" width="3.85546875" style="32" customWidth="1"/>
    <col min="9727" max="9727" width="3.5703125" style="32" customWidth="1"/>
    <col min="9728" max="9728" width="10.140625" style="32" customWidth="1"/>
    <col min="9729" max="9729" width="13.28515625" style="32" customWidth="1"/>
    <col min="9730" max="9730" width="4.140625" style="32" bestFit="1" customWidth="1"/>
    <col min="9731" max="9731" width="9.140625" style="32" customWidth="1"/>
    <col min="9732" max="9733" width="10.7109375" style="32" customWidth="1"/>
    <col min="9734" max="9734" width="8.5703125" style="32" customWidth="1"/>
    <col min="9735" max="9735" width="9.85546875" style="32" customWidth="1"/>
    <col min="9736" max="9736" width="6.5703125" style="32" customWidth="1"/>
    <col min="9737" max="9740" width="9.140625" style="32"/>
    <col min="9741" max="9741" width="10.140625" style="32" bestFit="1" customWidth="1"/>
    <col min="9742" max="9981" width="9.140625" style="32"/>
    <col min="9982" max="9982" width="3.85546875" style="32" customWidth="1"/>
    <col min="9983" max="9983" width="3.5703125" style="32" customWidth="1"/>
    <col min="9984" max="9984" width="10.140625" style="32" customWidth="1"/>
    <col min="9985" max="9985" width="13.28515625" style="32" customWidth="1"/>
    <col min="9986" max="9986" width="4.140625" style="32" bestFit="1" customWidth="1"/>
    <col min="9987" max="9987" width="9.140625" style="32" customWidth="1"/>
    <col min="9988" max="9989" width="10.7109375" style="32" customWidth="1"/>
    <col min="9990" max="9990" width="8.5703125" style="32" customWidth="1"/>
    <col min="9991" max="9991" width="9.85546875" style="32" customWidth="1"/>
    <col min="9992" max="9992" width="6.5703125" style="32" customWidth="1"/>
    <col min="9993" max="9996" width="9.140625" style="32"/>
    <col min="9997" max="9997" width="10.140625" style="32" bestFit="1" customWidth="1"/>
    <col min="9998" max="10237" width="9.140625" style="32"/>
    <col min="10238" max="10238" width="3.85546875" style="32" customWidth="1"/>
    <col min="10239" max="10239" width="3.5703125" style="32" customWidth="1"/>
    <col min="10240" max="10240" width="10.140625" style="32" customWidth="1"/>
    <col min="10241" max="10241" width="13.28515625" style="32" customWidth="1"/>
    <col min="10242" max="10242" width="4.140625" style="32" bestFit="1" customWidth="1"/>
    <col min="10243" max="10243" width="9.140625" style="32" customWidth="1"/>
    <col min="10244" max="10245" width="10.7109375" style="32" customWidth="1"/>
    <col min="10246" max="10246" width="8.5703125" style="32" customWidth="1"/>
    <col min="10247" max="10247" width="9.85546875" style="32" customWidth="1"/>
    <col min="10248" max="10248" width="6.5703125" style="32" customWidth="1"/>
    <col min="10249" max="10252" width="9.140625" style="32"/>
    <col min="10253" max="10253" width="10.140625" style="32" bestFit="1" customWidth="1"/>
    <col min="10254" max="10493" width="9.140625" style="32"/>
    <col min="10494" max="10494" width="3.85546875" style="32" customWidth="1"/>
    <col min="10495" max="10495" width="3.5703125" style="32" customWidth="1"/>
    <col min="10496" max="10496" width="10.140625" style="32" customWidth="1"/>
    <col min="10497" max="10497" width="13.28515625" style="32" customWidth="1"/>
    <col min="10498" max="10498" width="4.140625" style="32" bestFit="1" customWidth="1"/>
    <col min="10499" max="10499" width="9.140625" style="32" customWidth="1"/>
    <col min="10500" max="10501" width="10.7109375" style="32" customWidth="1"/>
    <col min="10502" max="10502" width="8.5703125" style="32" customWidth="1"/>
    <col min="10503" max="10503" width="9.85546875" style="32" customWidth="1"/>
    <col min="10504" max="10504" width="6.5703125" style="32" customWidth="1"/>
    <col min="10505" max="10508" width="9.140625" style="32"/>
    <col min="10509" max="10509" width="10.140625" style="32" bestFit="1" customWidth="1"/>
    <col min="10510" max="10749" width="9.140625" style="32"/>
    <col min="10750" max="10750" width="3.85546875" style="32" customWidth="1"/>
    <col min="10751" max="10751" width="3.5703125" style="32" customWidth="1"/>
    <col min="10752" max="10752" width="10.140625" style="32" customWidth="1"/>
    <col min="10753" max="10753" width="13.28515625" style="32" customWidth="1"/>
    <col min="10754" max="10754" width="4.140625" style="32" bestFit="1" customWidth="1"/>
    <col min="10755" max="10755" width="9.140625" style="32" customWidth="1"/>
    <col min="10756" max="10757" width="10.7109375" style="32" customWidth="1"/>
    <col min="10758" max="10758" width="8.5703125" style="32" customWidth="1"/>
    <col min="10759" max="10759" width="9.85546875" style="32" customWidth="1"/>
    <col min="10760" max="10760" width="6.5703125" style="32" customWidth="1"/>
    <col min="10761" max="10764" width="9.140625" style="32"/>
    <col min="10765" max="10765" width="10.140625" style="32" bestFit="1" customWidth="1"/>
    <col min="10766" max="11005" width="9.140625" style="32"/>
    <col min="11006" max="11006" width="3.85546875" style="32" customWidth="1"/>
    <col min="11007" max="11007" width="3.5703125" style="32" customWidth="1"/>
    <col min="11008" max="11008" width="10.140625" style="32" customWidth="1"/>
    <col min="11009" max="11009" width="13.28515625" style="32" customWidth="1"/>
    <col min="11010" max="11010" width="4.140625" style="32" bestFit="1" customWidth="1"/>
    <col min="11011" max="11011" width="9.140625" style="32" customWidth="1"/>
    <col min="11012" max="11013" width="10.7109375" style="32" customWidth="1"/>
    <col min="11014" max="11014" width="8.5703125" style="32" customWidth="1"/>
    <col min="11015" max="11015" width="9.85546875" style="32" customWidth="1"/>
    <col min="11016" max="11016" width="6.5703125" style="32" customWidth="1"/>
    <col min="11017" max="11020" width="9.140625" style="32"/>
    <col min="11021" max="11021" width="10.140625" style="32" bestFit="1" customWidth="1"/>
    <col min="11022" max="11261" width="9.140625" style="32"/>
    <col min="11262" max="11262" width="3.85546875" style="32" customWidth="1"/>
    <col min="11263" max="11263" width="3.5703125" style="32" customWidth="1"/>
    <col min="11264" max="11264" width="10.140625" style="32" customWidth="1"/>
    <col min="11265" max="11265" width="13.28515625" style="32" customWidth="1"/>
    <col min="11266" max="11266" width="4.140625" style="32" bestFit="1" customWidth="1"/>
    <col min="11267" max="11267" width="9.140625" style="32" customWidth="1"/>
    <col min="11268" max="11269" width="10.7109375" style="32" customWidth="1"/>
    <col min="11270" max="11270" width="8.5703125" style="32" customWidth="1"/>
    <col min="11271" max="11271" width="9.85546875" style="32" customWidth="1"/>
    <col min="11272" max="11272" width="6.5703125" style="32" customWidth="1"/>
    <col min="11273" max="11276" width="9.140625" style="32"/>
    <col min="11277" max="11277" width="10.140625" style="32" bestFit="1" customWidth="1"/>
    <col min="11278" max="11517" width="9.140625" style="32"/>
    <col min="11518" max="11518" width="3.85546875" style="32" customWidth="1"/>
    <col min="11519" max="11519" width="3.5703125" style="32" customWidth="1"/>
    <col min="11520" max="11520" width="10.140625" style="32" customWidth="1"/>
    <col min="11521" max="11521" width="13.28515625" style="32" customWidth="1"/>
    <col min="11522" max="11522" width="4.140625" style="32" bestFit="1" customWidth="1"/>
    <col min="11523" max="11523" width="9.140625" style="32" customWidth="1"/>
    <col min="11524" max="11525" width="10.7109375" style="32" customWidth="1"/>
    <col min="11526" max="11526" width="8.5703125" style="32" customWidth="1"/>
    <col min="11527" max="11527" width="9.85546875" style="32" customWidth="1"/>
    <col min="11528" max="11528" width="6.5703125" style="32" customWidth="1"/>
    <col min="11529" max="11532" width="9.140625" style="32"/>
    <col min="11533" max="11533" width="10.140625" style="32" bestFit="1" customWidth="1"/>
    <col min="11534" max="11773" width="9.140625" style="32"/>
    <col min="11774" max="11774" width="3.85546875" style="32" customWidth="1"/>
    <col min="11775" max="11775" width="3.5703125" style="32" customWidth="1"/>
    <col min="11776" max="11776" width="10.140625" style="32" customWidth="1"/>
    <col min="11777" max="11777" width="13.28515625" style="32" customWidth="1"/>
    <col min="11778" max="11778" width="4.140625" style="32" bestFit="1" customWidth="1"/>
    <col min="11779" max="11779" width="9.140625" style="32" customWidth="1"/>
    <col min="11780" max="11781" width="10.7109375" style="32" customWidth="1"/>
    <col min="11782" max="11782" width="8.5703125" style="32" customWidth="1"/>
    <col min="11783" max="11783" width="9.85546875" style="32" customWidth="1"/>
    <col min="11784" max="11784" width="6.5703125" style="32" customWidth="1"/>
    <col min="11785" max="11788" width="9.140625" style="32"/>
    <col min="11789" max="11789" width="10.140625" style="32" bestFit="1" customWidth="1"/>
    <col min="11790" max="12029" width="9.140625" style="32"/>
    <col min="12030" max="12030" width="3.85546875" style="32" customWidth="1"/>
    <col min="12031" max="12031" width="3.5703125" style="32" customWidth="1"/>
    <col min="12032" max="12032" width="10.140625" style="32" customWidth="1"/>
    <col min="12033" max="12033" width="13.28515625" style="32" customWidth="1"/>
    <col min="12034" max="12034" width="4.140625" style="32" bestFit="1" customWidth="1"/>
    <col min="12035" max="12035" width="9.140625" style="32" customWidth="1"/>
    <col min="12036" max="12037" width="10.7109375" style="32" customWidth="1"/>
    <col min="12038" max="12038" width="8.5703125" style="32" customWidth="1"/>
    <col min="12039" max="12039" width="9.85546875" style="32" customWidth="1"/>
    <col min="12040" max="12040" width="6.5703125" style="32" customWidth="1"/>
    <col min="12041" max="12044" width="9.140625" style="32"/>
    <col min="12045" max="12045" width="10.140625" style="32" bestFit="1" customWidth="1"/>
    <col min="12046" max="12285" width="9.140625" style="32"/>
    <col min="12286" max="12286" width="3.85546875" style="32" customWidth="1"/>
    <col min="12287" max="12287" width="3.5703125" style="32" customWidth="1"/>
    <col min="12288" max="12288" width="10.140625" style="32" customWidth="1"/>
    <col min="12289" max="12289" width="13.28515625" style="32" customWidth="1"/>
    <col min="12290" max="12290" width="4.140625" style="32" bestFit="1" customWidth="1"/>
    <col min="12291" max="12291" width="9.140625" style="32" customWidth="1"/>
    <col min="12292" max="12293" width="10.7109375" style="32" customWidth="1"/>
    <col min="12294" max="12294" width="8.5703125" style="32" customWidth="1"/>
    <col min="12295" max="12295" width="9.85546875" style="32" customWidth="1"/>
    <col min="12296" max="12296" width="6.5703125" style="32" customWidth="1"/>
    <col min="12297" max="12300" width="9.140625" style="32"/>
    <col min="12301" max="12301" width="10.140625" style="32" bestFit="1" customWidth="1"/>
    <col min="12302" max="12541" width="9.140625" style="32"/>
    <col min="12542" max="12542" width="3.85546875" style="32" customWidth="1"/>
    <col min="12543" max="12543" width="3.5703125" style="32" customWidth="1"/>
    <col min="12544" max="12544" width="10.140625" style="32" customWidth="1"/>
    <col min="12545" max="12545" width="13.28515625" style="32" customWidth="1"/>
    <col min="12546" max="12546" width="4.140625" style="32" bestFit="1" customWidth="1"/>
    <col min="12547" max="12547" width="9.140625" style="32" customWidth="1"/>
    <col min="12548" max="12549" width="10.7109375" style="32" customWidth="1"/>
    <col min="12550" max="12550" width="8.5703125" style="32" customWidth="1"/>
    <col min="12551" max="12551" width="9.85546875" style="32" customWidth="1"/>
    <col min="12552" max="12552" width="6.5703125" style="32" customWidth="1"/>
    <col min="12553" max="12556" width="9.140625" style="32"/>
    <col min="12557" max="12557" width="10.140625" style="32" bestFit="1" customWidth="1"/>
    <col min="12558" max="12797" width="9.140625" style="32"/>
    <col min="12798" max="12798" width="3.85546875" style="32" customWidth="1"/>
    <col min="12799" max="12799" width="3.5703125" style="32" customWidth="1"/>
    <col min="12800" max="12800" width="10.140625" style="32" customWidth="1"/>
    <col min="12801" max="12801" width="13.28515625" style="32" customWidth="1"/>
    <col min="12802" max="12802" width="4.140625" style="32" bestFit="1" customWidth="1"/>
    <col min="12803" max="12803" width="9.140625" style="32" customWidth="1"/>
    <col min="12804" max="12805" width="10.7109375" style="32" customWidth="1"/>
    <col min="12806" max="12806" width="8.5703125" style="32" customWidth="1"/>
    <col min="12807" max="12807" width="9.85546875" style="32" customWidth="1"/>
    <col min="12808" max="12808" width="6.5703125" style="32" customWidth="1"/>
    <col min="12809" max="12812" width="9.140625" style="32"/>
    <col min="12813" max="12813" width="10.140625" style="32" bestFit="1" customWidth="1"/>
    <col min="12814" max="13053" width="9.140625" style="32"/>
    <col min="13054" max="13054" width="3.85546875" style="32" customWidth="1"/>
    <col min="13055" max="13055" width="3.5703125" style="32" customWidth="1"/>
    <col min="13056" max="13056" width="10.140625" style="32" customWidth="1"/>
    <col min="13057" max="13057" width="13.28515625" style="32" customWidth="1"/>
    <col min="13058" max="13058" width="4.140625" style="32" bestFit="1" customWidth="1"/>
    <col min="13059" max="13059" width="9.140625" style="32" customWidth="1"/>
    <col min="13060" max="13061" width="10.7109375" style="32" customWidth="1"/>
    <col min="13062" max="13062" width="8.5703125" style="32" customWidth="1"/>
    <col min="13063" max="13063" width="9.85546875" style="32" customWidth="1"/>
    <col min="13064" max="13064" width="6.5703125" style="32" customWidth="1"/>
    <col min="13065" max="13068" width="9.140625" style="32"/>
    <col min="13069" max="13069" width="10.140625" style="32" bestFit="1" customWidth="1"/>
    <col min="13070" max="13309" width="9.140625" style="32"/>
    <col min="13310" max="13310" width="3.85546875" style="32" customWidth="1"/>
    <col min="13311" max="13311" width="3.5703125" style="32" customWidth="1"/>
    <col min="13312" max="13312" width="10.140625" style="32" customWidth="1"/>
    <col min="13313" max="13313" width="13.28515625" style="32" customWidth="1"/>
    <col min="13314" max="13314" width="4.140625" style="32" bestFit="1" customWidth="1"/>
    <col min="13315" max="13315" width="9.140625" style="32" customWidth="1"/>
    <col min="13316" max="13317" width="10.7109375" style="32" customWidth="1"/>
    <col min="13318" max="13318" width="8.5703125" style="32" customWidth="1"/>
    <col min="13319" max="13319" width="9.85546875" style="32" customWidth="1"/>
    <col min="13320" max="13320" width="6.5703125" style="32" customWidth="1"/>
    <col min="13321" max="13324" width="9.140625" style="32"/>
    <col min="13325" max="13325" width="10.140625" style="32" bestFit="1" customWidth="1"/>
    <col min="13326" max="13565" width="9.140625" style="32"/>
    <col min="13566" max="13566" width="3.85546875" style="32" customWidth="1"/>
    <col min="13567" max="13567" width="3.5703125" style="32" customWidth="1"/>
    <col min="13568" max="13568" width="10.140625" style="32" customWidth="1"/>
    <col min="13569" max="13569" width="13.28515625" style="32" customWidth="1"/>
    <col min="13570" max="13570" width="4.140625" style="32" bestFit="1" customWidth="1"/>
    <col min="13571" max="13571" width="9.140625" style="32" customWidth="1"/>
    <col min="13572" max="13573" width="10.7109375" style="32" customWidth="1"/>
    <col min="13574" max="13574" width="8.5703125" style="32" customWidth="1"/>
    <col min="13575" max="13575" width="9.85546875" style="32" customWidth="1"/>
    <col min="13576" max="13576" width="6.5703125" style="32" customWidth="1"/>
    <col min="13577" max="13580" width="9.140625" style="32"/>
    <col min="13581" max="13581" width="10.140625" style="32" bestFit="1" customWidth="1"/>
    <col min="13582" max="13821" width="9.140625" style="32"/>
    <col min="13822" max="13822" width="3.85546875" style="32" customWidth="1"/>
    <col min="13823" max="13823" width="3.5703125" style="32" customWidth="1"/>
    <col min="13824" max="13824" width="10.140625" style="32" customWidth="1"/>
    <col min="13825" max="13825" width="13.28515625" style="32" customWidth="1"/>
    <col min="13826" max="13826" width="4.140625" style="32" bestFit="1" customWidth="1"/>
    <col min="13827" max="13827" width="9.140625" style="32" customWidth="1"/>
    <col min="13828" max="13829" width="10.7109375" style="32" customWidth="1"/>
    <col min="13830" max="13830" width="8.5703125" style="32" customWidth="1"/>
    <col min="13831" max="13831" width="9.85546875" style="32" customWidth="1"/>
    <col min="13832" max="13832" width="6.5703125" style="32" customWidth="1"/>
    <col min="13833" max="13836" width="9.140625" style="32"/>
    <col min="13837" max="13837" width="10.140625" style="32" bestFit="1" customWidth="1"/>
    <col min="13838" max="14077" width="9.140625" style="32"/>
    <col min="14078" max="14078" width="3.85546875" style="32" customWidth="1"/>
    <col min="14079" max="14079" width="3.5703125" style="32" customWidth="1"/>
    <col min="14080" max="14080" width="10.140625" style="32" customWidth="1"/>
    <col min="14081" max="14081" width="13.28515625" style="32" customWidth="1"/>
    <col min="14082" max="14082" width="4.140625" style="32" bestFit="1" customWidth="1"/>
    <col min="14083" max="14083" width="9.140625" style="32" customWidth="1"/>
    <col min="14084" max="14085" width="10.7109375" style="32" customWidth="1"/>
    <col min="14086" max="14086" width="8.5703125" style="32" customWidth="1"/>
    <col min="14087" max="14087" width="9.85546875" style="32" customWidth="1"/>
    <col min="14088" max="14088" width="6.5703125" style="32" customWidth="1"/>
    <col min="14089" max="14092" width="9.140625" style="32"/>
    <col min="14093" max="14093" width="10.140625" style="32" bestFit="1" customWidth="1"/>
    <col min="14094" max="14333" width="9.140625" style="32"/>
    <col min="14334" max="14334" width="3.85546875" style="32" customWidth="1"/>
    <col min="14335" max="14335" width="3.5703125" style="32" customWidth="1"/>
    <col min="14336" max="14336" width="10.140625" style="32" customWidth="1"/>
    <col min="14337" max="14337" width="13.28515625" style="32" customWidth="1"/>
    <col min="14338" max="14338" width="4.140625" style="32" bestFit="1" customWidth="1"/>
    <col min="14339" max="14339" width="9.140625" style="32" customWidth="1"/>
    <col min="14340" max="14341" width="10.7109375" style="32" customWidth="1"/>
    <col min="14342" max="14342" width="8.5703125" style="32" customWidth="1"/>
    <col min="14343" max="14343" width="9.85546875" style="32" customWidth="1"/>
    <col min="14344" max="14344" width="6.5703125" style="32" customWidth="1"/>
    <col min="14345" max="14348" width="9.140625" style="32"/>
    <col min="14349" max="14349" width="10.140625" style="32" bestFit="1" customWidth="1"/>
    <col min="14350" max="14589" width="9.140625" style="32"/>
    <col min="14590" max="14590" width="3.85546875" style="32" customWidth="1"/>
    <col min="14591" max="14591" width="3.5703125" style="32" customWidth="1"/>
    <col min="14592" max="14592" width="10.140625" style="32" customWidth="1"/>
    <col min="14593" max="14593" width="13.28515625" style="32" customWidth="1"/>
    <col min="14594" max="14594" width="4.140625" style="32" bestFit="1" customWidth="1"/>
    <col min="14595" max="14595" width="9.140625" style="32" customWidth="1"/>
    <col min="14596" max="14597" width="10.7109375" style="32" customWidth="1"/>
    <col min="14598" max="14598" width="8.5703125" style="32" customWidth="1"/>
    <col min="14599" max="14599" width="9.85546875" style="32" customWidth="1"/>
    <col min="14600" max="14600" width="6.5703125" style="32" customWidth="1"/>
    <col min="14601" max="14604" width="9.140625" style="32"/>
    <col min="14605" max="14605" width="10.140625" style="32" bestFit="1" customWidth="1"/>
    <col min="14606" max="14845" width="9.140625" style="32"/>
    <col min="14846" max="14846" width="3.85546875" style="32" customWidth="1"/>
    <col min="14847" max="14847" width="3.5703125" style="32" customWidth="1"/>
    <col min="14848" max="14848" width="10.140625" style="32" customWidth="1"/>
    <col min="14849" max="14849" width="13.28515625" style="32" customWidth="1"/>
    <col min="14850" max="14850" width="4.140625" style="32" bestFit="1" customWidth="1"/>
    <col min="14851" max="14851" width="9.140625" style="32" customWidth="1"/>
    <col min="14852" max="14853" width="10.7109375" style="32" customWidth="1"/>
    <col min="14854" max="14854" width="8.5703125" style="32" customWidth="1"/>
    <col min="14855" max="14855" width="9.85546875" style="32" customWidth="1"/>
    <col min="14856" max="14856" width="6.5703125" style="32" customWidth="1"/>
    <col min="14857" max="14860" width="9.140625" style="32"/>
    <col min="14861" max="14861" width="10.140625" style="32" bestFit="1" customWidth="1"/>
    <col min="14862" max="15101" width="9.140625" style="32"/>
    <col min="15102" max="15102" width="3.85546875" style="32" customWidth="1"/>
    <col min="15103" max="15103" width="3.5703125" style="32" customWidth="1"/>
    <col min="15104" max="15104" width="10.140625" style="32" customWidth="1"/>
    <col min="15105" max="15105" width="13.28515625" style="32" customWidth="1"/>
    <col min="15106" max="15106" width="4.140625" style="32" bestFit="1" customWidth="1"/>
    <col min="15107" max="15107" width="9.140625" style="32" customWidth="1"/>
    <col min="15108" max="15109" width="10.7109375" style="32" customWidth="1"/>
    <col min="15110" max="15110" width="8.5703125" style="32" customWidth="1"/>
    <col min="15111" max="15111" width="9.85546875" style="32" customWidth="1"/>
    <col min="15112" max="15112" width="6.5703125" style="32" customWidth="1"/>
    <col min="15113" max="15116" width="9.140625" style="32"/>
    <col min="15117" max="15117" width="10.140625" style="32" bestFit="1" customWidth="1"/>
    <col min="15118" max="15357" width="9.140625" style="32"/>
    <col min="15358" max="15358" width="3.85546875" style="32" customWidth="1"/>
    <col min="15359" max="15359" width="3.5703125" style="32" customWidth="1"/>
    <col min="15360" max="15360" width="10.140625" style="32" customWidth="1"/>
    <col min="15361" max="15361" width="13.28515625" style="32" customWidth="1"/>
    <col min="15362" max="15362" width="4.140625" style="32" bestFit="1" customWidth="1"/>
    <col min="15363" max="15363" width="9.140625" style="32" customWidth="1"/>
    <col min="15364" max="15365" width="10.7109375" style="32" customWidth="1"/>
    <col min="15366" max="15366" width="8.5703125" style="32" customWidth="1"/>
    <col min="15367" max="15367" width="9.85546875" style="32" customWidth="1"/>
    <col min="15368" max="15368" width="6.5703125" style="32" customWidth="1"/>
    <col min="15369" max="15372" width="9.140625" style="32"/>
    <col min="15373" max="15373" width="10.140625" style="32" bestFit="1" customWidth="1"/>
    <col min="15374" max="15613" width="9.140625" style="32"/>
    <col min="15614" max="15614" width="3.85546875" style="32" customWidth="1"/>
    <col min="15615" max="15615" width="3.5703125" style="32" customWidth="1"/>
    <col min="15616" max="15616" width="10.140625" style="32" customWidth="1"/>
    <col min="15617" max="15617" width="13.28515625" style="32" customWidth="1"/>
    <col min="15618" max="15618" width="4.140625" style="32" bestFit="1" customWidth="1"/>
    <col min="15619" max="15619" width="9.140625" style="32" customWidth="1"/>
    <col min="15620" max="15621" width="10.7109375" style="32" customWidth="1"/>
    <col min="15622" max="15622" width="8.5703125" style="32" customWidth="1"/>
    <col min="15623" max="15623" width="9.85546875" style="32" customWidth="1"/>
    <col min="15624" max="15624" width="6.5703125" style="32" customWidth="1"/>
    <col min="15625" max="15628" width="9.140625" style="32"/>
    <col min="15629" max="15629" width="10.140625" style="32" bestFit="1" customWidth="1"/>
    <col min="15630" max="15869" width="9.140625" style="32"/>
    <col min="15870" max="15870" width="3.85546875" style="32" customWidth="1"/>
    <col min="15871" max="15871" width="3.5703125" style="32" customWidth="1"/>
    <col min="15872" max="15872" width="10.140625" style="32" customWidth="1"/>
    <col min="15873" max="15873" width="13.28515625" style="32" customWidth="1"/>
    <col min="15874" max="15874" width="4.140625" style="32" bestFit="1" customWidth="1"/>
    <col min="15875" max="15875" width="9.140625" style="32" customWidth="1"/>
    <col min="15876" max="15877" width="10.7109375" style="32" customWidth="1"/>
    <col min="15878" max="15878" width="8.5703125" style="32" customWidth="1"/>
    <col min="15879" max="15879" width="9.85546875" style="32" customWidth="1"/>
    <col min="15880" max="15880" width="6.5703125" style="32" customWidth="1"/>
    <col min="15881" max="15884" width="9.140625" style="32"/>
    <col min="15885" max="15885" width="10.140625" style="32" bestFit="1" customWidth="1"/>
    <col min="15886" max="16125" width="9.140625" style="32"/>
    <col min="16126" max="16126" width="3.85546875" style="32" customWidth="1"/>
    <col min="16127" max="16127" width="3.5703125" style="32" customWidth="1"/>
    <col min="16128" max="16128" width="10.140625" style="32" customWidth="1"/>
    <col min="16129" max="16129" width="13.28515625" style="32" customWidth="1"/>
    <col min="16130" max="16130" width="4.140625" style="32" bestFit="1" customWidth="1"/>
    <col min="16131" max="16131" width="9.140625" style="32" customWidth="1"/>
    <col min="16132" max="16133" width="10.7109375" style="32" customWidth="1"/>
    <col min="16134" max="16134" width="8.5703125" style="32" customWidth="1"/>
    <col min="16135" max="16135" width="9.85546875" style="32" customWidth="1"/>
    <col min="16136" max="16136" width="6.5703125" style="32" customWidth="1"/>
    <col min="16137" max="16140" width="9.140625" style="32"/>
    <col min="16141" max="16141" width="10.140625" style="32" bestFit="1" customWidth="1"/>
    <col min="16142" max="16384" width="9.140625" style="32"/>
  </cols>
  <sheetData>
    <row r="1" spans="1:13" ht="12" customHeight="1" x14ac:dyDescent="0.2">
      <c r="A1" s="941" t="s">
        <v>743</v>
      </c>
      <c r="B1" s="942"/>
      <c r="C1" s="942"/>
      <c r="D1" s="942"/>
      <c r="E1" s="942"/>
      <c r="F1" s="942"/>
      <c r="G1" s="942"/>
      <c r="H1" s="942"/>
      <c r="I1" s="942"/>
      <c r="J1" s="943"/>
    </row>
    <row r="2" spans="1:13" ht="12" customHeight="1" x14ac:dyDescent="0.2">
      <c r="A2" s="66" t="s">
        <v>284</v>
      </c>
      <c r="B2" s="1148" t="s">
        <v>304</v>
      </c>
      <c r="C2" s="1148"/>
      <c r="D2" s="1148"/>
      <c r="E2" s="1148"/>
      <c r="F2" s="1148"/>
      <c r="G2" s="1148"/>
      <c r="H2" s="1148"/>
      <c r="I2" s="1148"/>
      <c r="J2" s="1148"/>
    </row>
    <row r="3" spans="1:13" ht="12" customHeight="1" x14ac:dyDescent="0.2">
      <c r="A3" s="363" t="s">
        <v>26</v>
      </c>
      <c r="B3" s="1051" t="s">
        <v>305</v>
      </c>
      <c r="C3" s="1051"/>
      <c r="D3" s="1051"/>
      <c r="E3" s="1051"/>
      <c r="F3" s="1051"/>
      <c r="G3" s="1051"/>
      <c r="H3" s="1051"/>
      <c r="I3" s="1051"/>
      <c r="J3" s="1052"/>
    </row>
    <row r="4" spans="1:13" ht="12" customHeight="1" x14ac:dyDescent="0.2">
      <c r="A4" s="1122" t="s">
        <v>40</v>
      </c>
      <c r="B4" s="1123"/>
      <c r="C4" s="1123"/>
      <c r="D4" s="592" t="s">
        <v>4</v>
      </c>
      <c r="E4" s="1123" t="s">
        <v>306</v>
      </c>
      <c r="F4" s="1123"/>
      <c r="G4" s="1124" t="s">
        <v>5</v>
      </c>
      <c r="H4" s="1124"/>
      <c r="I4" s="1124"/>
      <c r="J4" s="1125"/>
    </row>
    <row r="5" spans="1:13" ht="12" customHeight="1" x14ac:dyDescent="0.2">
      <c r="A5" s="293" t="s">
        <v>139</v>
      </c>
      <c r="B5" s="588" t="s">
        <v>384</v>
      </c>
      <c r="C5" s="628"/>
      <c r="D5" s="330" t="s">
        <v>11</v>
      </c>
      <c r="E5" s="1144">
        <f>'(3)_Investimentos'!C6</f>
        <v>0</v>
      </c>
      <c r="F5" s="1144"/>
      <c r="G5" s="1146" t="s">
        <v>89</v>
      </c>
      <c r="H5" s="1146"/>
      <c r="I5" s="1146"/>
      <c r="J5" s="1147"/>
    </row>
    <row r="6" spans="1:13" ht="12" customHeight="1" x14ac:dyDescent="0.2">
      <c r="A6" s="331" t="s">
        <v>141</v>
      </c>
      <c r="B6" s="591" t="s">
        <v>103</v>
      </c>
      <c r="C6" s="629"/>
      <c r="D6" s="332" t="s">
        <v>89</v>
      </c>
      <c r="E6" s="1079"/>
      <c r="F6" s="1080"/>
      <c r="G6" s="1069"/>
      <c r="H6" s="1069"/>
      <c r="I6" s="1069"/>
      <c r="J6" s="1070"/>
    </row>
    <row r="7" spans="1:13" ht="12" customHeight="1" x14ac:dyDescent="0.2">
      <c r="A7" s="331" t="s">
        <v>142</v>
      </c>
      <c r="B7" s="591" t="s">
        <v>102</v>
      </c>
      <c r="C7" s="629"/>
      <c r="D7" s="332" t="s">
        <v>89</v>
      </c>
      <c r="E7" s="1079"/>
      <c r="F7" s="1080"/>
      <c r="G7" s="1069"/>
      <c r="H7" s="1069"/>
      <c r="I7" s="1069"/>
      <c r="J7" s="1070"/>
    </row>
    <row r="8" spans="1:13" ht="12" customHeight="1" x14ac:dyDescent="0.2">
      <c r="A8" s="331" t="s">
        <v>495</v>
      </c>
      <c r="B8" s="591" t="s">
        <v>105</v>
      </c>
      <c r="C8" s="629"/>
      <c r="D8" s="332" t="s">
        <v>89</v>
      </c>
      <c r="E8" s="1079"/>
      <c r="F8" s="1080"/>
      <c r="G8" s="1069"/>
      <c r="H8" s="1069"/>
      <c r="I8" s="1069"/>
      <c r="J8" s="1070"/>
    </row>
    <row r="9" spans="1:13" ht="12" customHeight="1" x14ac:dyDescent="0.2">
      <c r="A9" s="331" t="s">
        <v>496</v>
      </c>
      <c r="B9" s="591" t="s">
        <v>106</v>
      </c>
      <c r="C9" s="629"/>
      <c r="D9" s="332" t="s">
        <v>111</v>
      </c>
      <c r="E9" s="1077"/>
      <c r="F9" s="1078"/>
      <c r="G9" s="1069"/>
      <c r="H9" s="1069"/>
      <c r="I9" s="1069"/>
      <c r="J9" s="1070"/>
    </row>
    <row r="10" spans="1:13" ht="12" customHeight="1" x14ac:dyDescent="0.2">
      <c r="A10" s="331" t="s">
        <v>497</v>
      </c>
      <c r="B10" s="591" t="s">
        <v>107</v>
      </c>
      <c r="C10" s="629"/>
      <c r="D10" s="332" t="s">
        <v>111</v>
      </c>
      <c r="E10" s="1077"/>
      <c r="F10" s="1078"/>
      <c r="G10" s="1069"/>
      <c r="H10" s="1069"/>
      <c r="I10" s="1069"/>
      <c r="J10" s="1070"/>
    </row>
    <row r="11" spans="1:13" ht="12" customHeight="1" x14ac:dyDescent="0.2">
      <c r="A11" s="331" t="s">
        <v>498</v>
      </c>
      <c r="B11" s="591" t="s">
        <v>108</v>
      </c>
      <c r="C11" s="629"/>
      <c r="D11" s="332" t="s">
        <v>112</v>
      </c>
      <c r="E11" s="1079"/>
      <c r="F11" s="1080"/>
      <c r="G11" s="1069"/>
      <c r="H11" s="1069"/>
      <c r="I11" s="1069"/>
      <c r="J11" s="1070"/>
    </row>
    <row r="12" spans="1:13" ht="12" customHeight="1" x14ac:dyDescent="0.2">
      <c r="A12" s="331" t="s">
        <v>499</v>
      </c>
      <c r="B12" s="591" t="s">
        <v>114</v>
      </c>
      <c r="C12" s="629"/>
      <c r="D12" s="332" t="s">
        <v>113</v>
      </c>
      <c r="E12" s="1079"/>
      <c r="F12" s="1080"/>
      <c r="G12" s="1069"/>
      <c r="H12" s="1069"/>
      <c r="I12" s="1069"/>
      <c r="J12" s="1070"/>
    </row>
    <row r="13" spans="1:13" ht="12" customHeight="1" x14ac:dyDescent="0.2">
      <c r="A13" s="331" t="s">
        <v>500</v>
      </c>
      <c r="B13" s="591" t="s">
        <v>109</v>
      </c>
      <c r="C13" s="629"/>
      <c r="D13" s="332" t="s">
        <v>89</v>
      </c>
      <c r="E13" s="1079"/>
      <c r="F13" s="1080"/>
      <c r="G13" s="1069"/>
      <c r="H13" s="1069"/>
      <c r="I13" s="1069"/>
      <c r="J13" s="1070"/>
      <c r="L13" s="35"/>
      <c r="M13" s="36"/>
    </row>
    <row r="14" spans="1:13" ht="12" customHeight="1" x14ac:dyDescent="0.2">
      <c r="A14" s="333" t="s">
        <v>501</v>
      </c>
      <c r="B14" s="590" t="s">
        <v>110</v>
      </c>
      <c r="C14" s="630"/>
      <c r="D14" s="134" t="s">
        <v>89</v>
      </c>
      <c r="E14" s="1084"/>
      <c r="F14" s="1085"/>
      <c r="G14" s="1086"/>
      <c r="H14" s="1086"/>
      <c r="I14" s="1086"/>
      <c r="J14" s="1087"/>
    </row>
    <row r="15" spans="1:13" ht="12" customHeight="1" x14ac:dyDescent="0.2">
      <c r="A15" s="363" t="s">
        <v>27</v>
      </c>
      <c r="B15" s="1051" t="s">
        <v>307</v>
      </c>
      <c r="C15" s="1051"/>
      <c r="D15" s="1051"/>
      <c r="E15" s="1051"/>
      <c r="F15" s="1051"/>
      <c r="G15" s="1051"/>
      <c r="H15" s="1051"/>
      <c r="I15" s="1051"/>
      <c r="J15" s="1052"/>
    </row>
    <row r="16" spans="1:13" ht="12" customHeight="1" x14ac:dyDescent="0.2">
      <c r="A16" s="1122" t="s">
        <v>40</v>
      </c>
      <c r="B16" s="1123"/>
      <c r="C16" s="1123"/>
      <c r="D16" s="592" t="s">
        <v>4</v>
      </c>
      <c r="E16" s="1123" t="s">
        <v>308</v>
      </c>
      <c r="F16" s="1123"/>
      <c r="G16" s="1124" t="s">
        <v>5</v>
      </c>
      <c r="H16" s="1124"/>
      <c r="I16" s="1124"/>
      <c r="J16" s="1125"/>
    </row>
    <row r="17" spans="1:13" ht="12" customHeight="1" x14ac:dyDescent="0.2">
      <c r="A17" s="334" t="s">
        <v>143</v>
      </c>
      <c r="B17" s="588" t="s">
        <v>117</v>
      </c>
      <c r="C17" s="628"/>
      <c r="D17" s="330" t="s">
        <v>7</v>
      </c>
      <c r="E17" s="1081">
        <f>'(3)_Investimentos'!D6</f>
        <v>0</v>
      </c>
      <c r="F17" s="1081"/>
      <c r="G17" s="1146" t="s">
        <v>89</v>
      </c>
      <c r="H17" s="1146"/>
      <c r="I17" s="1146"/>
      <c r="J17" s="1147"/>
    </row>
    <row r="18" spans="1:13" ht="12" customHeight="1" x14ac:dyDescent="0.2">
      <c r="A18" s="335" t="s">
        <v>144</v>
      </c>
      <c r="B18" s="591" t="s">
        <v>118</v>
      </c>
      <c r="C18" s="629"/>
      <c r="D18" s="332" t="s">
        <v>7</v>
      </c>
      <c r="E18" s="1074">
        <f>E17-E20</f>
        <v>0</v>
      </c>
      <c r="F18" s="1074"/>
      <c r="G18" s="1135" t="s">
        <v>89</v>
      </c>
      <c r="H18" s="1135"/>
      <c r="I18" s="1135"/>
      <c r="J18" s="1136"/>
    </row>
    <row r="19" spans="1:13" ht="12" customHeight="1" x14ac:dyDescent="0.2">
      <c r="A19" s="335" t="s">
        <v>145</v>
      </c>
      <c r="B19" s="591" t="s">
        <v>402</v>
      </c>
      <c r="C19" s="629"/>
      <c r="D19" s="332" t="s">
        <v>43</v>
      </c>
      <c r="E19" s="1082"/>
      <c r="F19" s="1083"/>
      <c r="G19" s="1069"/>
      <c r="H19" s="1069"/>
      <c r="I19" s="1069"/>
      <c r="J19" s="1070"/>
      <c r="L19" s="35"/>
      <c r="M19" s="36"/>
    </row>
    <row r="20" spans="1:13" ht="12" customHeight="1" x14ac:dyDescent="0.2">
      <c r="A20" s="335" t="s">
        <v>146</v>
      </c>
      <c r="B20" s="591" t="s">
        <v>116</v>
      </c>
      <c r="C20" s="629"/>
      <c r="D20" s="332" t="s">
        <v>44</v>
      </c>
      <c r="E20" s="1065"/>
      <c r="F20" s="1066"/>
      <c r="G20" s="1069"/>
      <c r="H20" s="1069"/>
      <c r="I20" s="1069"/>
      <c r="J20" s="1070"/>
      <c r="L20" s="35"/>
      <c r="M20" s="36"/>
    </row>
    <row r="21" spans="1:13" ht="12" customHeight="1" x14ac:dyDescent="0.2">
      <c r="A21" s="335" t="s">
        <v>147</v>
      </c>
      <c r="B21" s="591" t="s">
        <v>119</v>
      </c>
      <c r="C21" s="629"/>
      <c r="D21" s="332" t="s">
        <v>131</v>
      </c>
      <c r="E21" s="1065"/>
      <c r="F21" s="1066"/>
      <c r="G21" s="1069"/>
      <c r="H21" s="1069"/>
      <c r="I21" s="1069"/>
      <c r="J21" s="1070"/>
      <c r="L21" s="35"/>
      <c r="M21" s="36"/>
    </row>
    <row r="22" spans="1:13" ht="12" customHeight="1" x14ac:dyDescent="0.2">
      <c r="A22" s="335" t="s">
        <v>262</v>
      </c>
      <c r="B22" s="591" t="s">
        <v>120</v>
      </c>
      <c r="C22" s="629"/>
      <c r="D22" s="332" t="s">
        <v>43</v>
      </c>
      <c r="E22" s="1065"/>
      <c r="F22" s="1066"/>
      <c r="G22" s="1069"/>
      <c r="H22" s="1069"/>
      <c r="I22" s="1069"/>
      <c r="J22" s="1070"/>
      <c r="L22" s="35"/>
      <c r="M22" s="36"/>
    </row>
    <row r="23" spans="1:13" ht="12" customHeight="1" x14ac:dyDescent="0.2">
      <c r="A23" s="335" t="s">
        <v>520</v>
      </c>
      <c r="B23" s="591" t="s">
        <v>121</v>
      </c>
      <c r="C23" s="629"/>
      <c r="D23" s="332" t="s">
        <v>43</v>
      </c>
      <c r="E23" s="1065"/>
      <c r="F23" s="1066"/>
      <c r="G23" s="1069"/>
      <c r="H23" s="1069"/>
      <c r="I23" s="1069"/>
      <c r="J23" s="1070"/>
      <c r="L23" s="35"/>
      <c r="M23" s="36"/>
    </row>
    <row r="24" spans="1:13" ht="12" customHeight="1" x14ac:dyDescent="0.2">
      <c r="A24" s="335" t="s">
        <v>521</v>
      </c>
      <c r="B24" s="591" t="s">
        <v>122</v>
      </c>
      <c r="C24" s="629"/>
      <c r="D24" s="332" t="s">
        <v>43</v>
      </c>
      <c r="E24" s="1065"/>
      <c r="F24" s="1066"/>
      <c r="G24" s="1069"/>
      <c r="H24" s="1069"/>
      <c r="I24" s="1069"/>
      <c r="J24" s="1070"/>
      <c r="L24" s="35"/>
      <c r="M24" s="36"/>
    </row>
    <row r="25" spans="1:13" ht="12" customHeight="1" x14ac:dyDescent="0.2">
      <c r="A25" s="335" t="s">
        <v>522</v>
      </c>
      <c r="B25" s="591" t="s">
        <v>123</v>
      </c>
      <c r="C25" s="629"/>
      <c r="D25" s="332" t="s">
        <v>43</v>
      </c>
      <c r="E25" s="1065"/>
      <c r="F25" s="1066"/>
      <c r="G25" s="1069"/>
      <c r="H25" s="1069"/>
      <c r="I25" s="1069"/>
      <c r="J25" s="1070"/>
      <c r="L25" s="35"/>
      <c r="M25" s="36"/>
    </row>
    <row r="26" spans="1:13" ht="12" customHeight="1" x14ac:dyDescent="0.2">
      <c r="A26" s="335" t="s">
        <v>523</v>
      </c>
      <c r="B26" s="591" t="s">
        <v>132</v>
      </c>
      <c r="C26" s="629"/>
      <c r="D26" s="332" t="str">
        <f>D25</f>
        <v>R$/litro</v>
      </c>
      <c r="E26" s="1065"/>
      <c r="F26" s="1066"/>
      <c r="G26" s="1069"/>
      <c r="H26" s="1069"/>
      <c r="I26" s="1069"/>
      <c r="J26" s="1070"/>
      <c r="L26" s="35"/>
      <c r="M26" s="36"/>
    </row>
    <row r="27" spans="1:13" ht="12" customHeight="1" x14ac:dyDescent="0.2">
      <c r="A27" s="335" t="s">
        <v>524</v>
      </c>
      <c r="B27" s="591" t="s">
        <v>133</v>
      </c>
      <c r="C27" s="629"/>
      <c r="D27" s="332" t="str">
        <f>D26</f>
        <v>R$/litro</v>
      </c>
      <c r="E27" s="1065"/>
      <c r="F27" s="1066"/>
      <c r="G27" s="1069"/>
      <c r="H27" s="1069"/>
      <c r="I27" s="1069"/>
      <c r="J27" s="1070"/>
      <c r="L27" s="35"/>
      <c r="M27" s="36"/>
    </row>
    <row r="28" spans="1:13" ht="12" customHeight="1" x14ac:dyDescent="0.2">
      <c r="A28" s="335" t="s">
        <v>525</v>
      </c>
      <c r="B28" s="593" t="s">
        <v>134</v>
      </c>
      <c r="C28" s="629"/>
      <c r="D28" s="332" t="str">
        <f>D27</f>
        <v>R$/litro</v>
      </c>
      <c r="E28" s="1065"/>
      <c r="F28" s="1066"/>
      <c r="G28" s="1069"/>
      <c r="H28" s="1069"/>
      <c r="I28" s="1069"/>
      <c r="J28" s="1070"/>
      <c r="L28" s="35"/>
      <c r="M28" s="36"/>
    </row>
    <row r="29" spans="1:13" ht="12" customHeight="1" x14ac:dyDescent="0.2">
      <c r="A29" s="335" t="s">
        <v>526</v>
      </c>
      <c r="B29" s="593" t="s">
        <v>233</v>
      </c>
      <c r="C29" s="629"/>
      <c r="D29" s="332" t="s">
        <v>52</v>
      </c>
      <c r="E29" s="1074">
        <f>E17*1%</f>
        <v>0</v>
      </c>
      <c r="F29" s="1074"/>
      <c r="G29" s="1135" t="s">
        <v>46</v>
      </c>
      <c r="H29" s="1135"/>
      <c r="I29" s="1135"/>
      <c r="J29" s="1136"/>
      <c r="L29" s="35"/>
      <c r="M29" s="36"/>
    </row>
    <row r="30" spans="1:13" ht="12" customHeight="1" x14ac:dyDescent="0.2">
      <c r="A30" s="336" t="s">
        <v>527</v>
      </c>
      <c r="B30" s="594" t="s">
        <v>21</v>
      </c>
      <c r="C30" s="630"/>
      <c r="D30" s="134" t="str">
        <f>D29</f>
        <v>R$/veíc.ano</v>
      </c>
      <c r="E30" s="1073">
        <v>0</v>
      </c>
      <c r="F30" s="1073"/>
      <c r="G30" s="1137" t="s">
        <v>46</v>
      </c>
      <c r="H30" s="1137"/>
      <c r="I30" s="1137"/>
      <c r="J30" s="1138"/>
    </row>
    <row r="31" spans="1:13" ht="12" customHeight="1" x14ac:dyDescent="0.2">
      <c r="A31" s="363" t="s">
        <v>29</v>
      </c>
      <c r="B31" s="1051" t="s">
        <v>309</v>
      </c>
      <c r="C31" s="1051"/>
      <c r="D31" s="1051"/>
      <c r="E31" s="1051"/>
      <c r="F31" s="1051"/>
      <c r="G31" s="1051"/>
      <c r="H31" s="1051"/>
      <c r="I31" s="1051"/>
      <c r="J31" s="1052"/>
    </row>
    <row r="32" spans="1:13" ht="12" customHeight="1" x14ac:dyDescent="0.2">
      <c r="A32" s="1122" t="s">
        <v>40</v>
      </c>
      <c r="B32" s="1123"/>
      <c r="C32" s="1123"/>
      <c r="D32" s="592" t="s">
        <v>4</v>
      </c>
      <c r="E32" s="1123" t="s">
        <v>308</v>
      </c>
      <c r="F32" s="1123"/>
      <c r="G32" s="1124" t="s">
        <v>5</v>
      </c>
      <c r="H32" s="1124"/>
      <c r="I32" s="1124"/>
      <c r="J32" s="1125"/>
    </row>
    <row r="33" spans="1:13" ht="12" customHeight="1" x14ac:dyDescent="0.2">
      <c r="A33" s="337" t="s">
        <v>148</v>
      </c>
      <c r="B33" s="133" t="s">
        <v>130</v>
      </c>
      <c r="C33" s="69"/>
      <c r="D33" s="67" t="s">
        <v>28</v>
      </c>
      <c r="E33" s="1076"/>
      <c r="F33" s="1076"/>
      <c r="G33" s="1133" t="str">
        <f>'(8)_Comp._Veic._Guinch_I'!G33:J33</f>
        <v>Média veículos apreendidos</v>
      </c>
      <c r="H33" s="1133"/>
      <c r="I33" s="1133"/>
      <c r="J33" s="1134"/>
      <c r="L33" s="35"/>
      <c r="M33" s="36"/>
    </row>
    <row r="34" spans="1:13" s="65" customFormat="1" ht="12" customHeight="1" x14ac:dyDescent="0.2">
      <c r="A34" s="66" t="s">
        <v>285</v>
      </c>
      <c r="B34" s="1041" t="s">
        <v>310</v>
      </c>
      <c r="C34" s="1041"/>
      <c r="D34" s="1041"/>
      <c r="E34" s="1041"/>
      <c r="F34" s="1041"/>
      <c r="G34" s="1041"/>
      <c r="H34" s="1041"/>
      <c r="I34" s="1041"/>
      <c r="J34" s="1041"/>
    </row>
    <row r="35" spans="1:13" ht="12" customHeight="1" x14ac:dyDescent="0.2">
      <c r="A35" s="94" t="s">
        <v>26</v>
      </c>
      <c r="B35" s="1163" t="s">
        <v>124</v>
      </c>
      <c r="C35" s="1163"/>
      <c r="D35" s="1163"/>
      <c r="E35" s="1163"/>
      <c r="F35" s="1163"/>
      <c r="G35" s="1163"/>
      <c r="H35" s="1163"/>
      <c r="I35" s="1163"/>
      <c r="J35" s="1164"/>
    </row>
    <row r="36" spans="1:13" ht="9.9499999999999993" customHeight="1" x14ac:dyDescent="0.2">
      <c r="A36" s="1126" t="s">
        <v>37</v>
      </c>
      <c r="B36" s="1127"/>
      <c r="C36" s="1127"/>
      <c r="D36" s="1127" t="s">
        <v>90</v>
      </c>
      <c r="E36" s="1130" t="s">
        <v>6</v>
      </c>
      <c r="F36" s="1130"/>
      <c r="G36" s="1127" t="s">
        <v>311</v>
      </c>
      <c r="H36" s="1127" t="s">
        <v>129</v>
      </c>
      <c r="I36" s="1127" t="s">
        <v>127</v>
      </c>
      <c r="J36" s="1131" t="s">
        <v>128</v>
      </c>
    </row>
    <row r="37" spans="1:13" ht="9.9499999999999993" customHeight="1" x14ac:dyDescent="0.2">
      <c r="A37" s="1128"/>
      <c r="B37" s="1129"/>
      <c r="C37" s="1129"/>
      <c r="D37" s="1129"/>
      <c r="E37" s="596" t="s">
        <v>10</v>
      </c>
      <c r="F37" s="596" t="s">
        <v>12</v>
      </c>
      <c r="G37" s="1129"/>
      <c r="H37" s="1129"/>
      <c r="I37" s="1129"/>
      <c r="J37" s="1132"/>
    </row>
    <row r="38" spans="1:13" ht="12" customHeight="1" x14ac:dyDescent="0.2">
      <c r="A38" s="334" t="s">
        <v>139</v>
      </c>
      <c r="B38" s="588" t="s">
        <v>233</v>
      </c>
      <c r="C38" s="628"/>
      <c r="D38" s="330" t="s">
        <v>91</v>
      </c>
      <c r="E38" s="312">
        <v>1</v>
      </c>
      <c r="F38" s="312">
        <v>12</v>
      </c>
      <c r="G38" s="330" t="str">
        <f>D29</f>
        <v>R$/veíc.ano</v>
      </c>
      <c r="H38" s="338">
        <f>E29</f>
        <v>0</v>
      </c>
      <c r="I38" s="338">
        <f>H38/F38</f>
        <v>0</v>
      </c>
      <c r="J38" s="339">
        <f>IF($E$33=0,0,I38/$E$33)</f>
        <v>0</v>
      </c>
    </row>
    <row r="39" spans="1:13" ht="12" customHeight="1" x14ac:dyDescent="0.2">
      <c r="A39" s="335" t="s">
        <v>141</v>
      </c>
      <c r="B39" s="591" t="s">
        <v>21</v>
      </c>
      <c r="C39" s="629"/>
      <c r="D39" s="332" t="s">
        <v>91</v>
      </c>
      <c r="E39" s="340">
        <v>1</v>
      </c>
      <c r="F39" s="340">
        <v>12</v>
      </c>
      <c r="G39" s="332" t="str">
        <f>D30</f>
        <v>R$/veíc.ano</v>
      </c>
      <c r="H39" s="341">
        <f>E30</f>
        <v>0</v>
      </c>
      <c r="I39" s="341">
        <f>H39/F39</f>
        <v>0</v>
      </c>
      <c r="J39" s="342">
        <f>IF($E$33=0,0,I39/$E$33)</f>
        <v>0</v>
      </c>
    </row>
    <row r="40" spans="1:13" ht="12" customHeight="1" x14ac:dyDescent="0.2">
      <c r="A40" s="335" t="s">
        <v>142</v>
      </c>
      <c r="B40" s="591" t="s">
        <v>92</v>
      </c>
      <c r="C40" s="629"/>
      <c r="D40" s="332" t="s">
        <v>91</v>
      </c>
      <c r="E40" s="343">
        <v>0.03</v>
      </c>
      <c r="F40" s="344">
        <f>E40/12</f>
        <v>2.5000000000000001E-3</v>
      </c>
      <c r="G40" s="332" t="str">
        <f>G39</f>
        <v>R$/veíc.ano</v>
      </c>
      <c r="H40" s="341">
        <f>E17</f>
        <v>0</v>
      </c>
      <c r="I40" s="341">
        <f>H40*F40</f>
        <v>0</v>
      </c>
      <c r="J40" s="342">
        <f>IF($E$33=0,0,I40/$E$33)</f>
        <v>0</v>
      </c>
    </row>
    <row r="41" spans="1:13" ht="12" customHeight="1" x14ac:dyDescent="0.2">
      <c r="A41" s="336" t="s">
        <v>495</v>
      </c>
      <c r="B41" s="590" t="s">
        <v>20</v>
      </c>
      <c r="C41" s="630"/>
      <c r="D41" s="134" t="s">
        <v>91</v>
      </c>
      <c r="E41" s="345">
        <v>0.03</v>
      </c>
      <c r="F41" s="346">
        <f>E41/12</f>
        <v>2.5000000000000001E-3</v>
      </c>
      <c r="G41" s="134" t="str">
        <f>G40</f>
        <v>R$/veíc.ano</v>
      </c>
      <c r="H41" s="137">
        <f>E17</f>
        <v>0</v>
      </c>
      <c r="I41" s="137">
        <f>H41*F41</f>
        <v>0</v>
      </c>
      <c r="J41" s="347">
        <f>IF($E$33=0,0,I41/$E$33)</f>
        <v>0</v>
      </c>
    </row>
    <row r="42" spans="1:13" ht="11.1" customHeight="1" x14ac:dyDescent="0.2">
      <c r="A42" s="1118" t="s">
        <v>163</v>
      </c>
      <c r="B42" s="1153"/>
      <c r="C42" s="1153"/>
      <c r="D42" s="1153"/>
      <c r="E42" s="1153"/>
      <c r="F42" s="1153"/>
      <c r="G42" s="1153"/>
      <c r="H42" s="1153"/>
      <c r="I42" s="1153"/>
      <c r="J42" s="88">
        <f>SUM(J38:J41)</f>
        <v>0</v>
      </c>
    </row>
    <row r="43" spans="1:13" ht="11.1" customHeight="1" x14ac:dyDescent="0.2">
      <c r="A43" s="1115" t="s">
        <v>130</v>
      </c>
      <c r="B43" s="1116"/>
      <c r="C43" s="1116"/>
      <c r="D43" s="1116"/>
      <c r="E43" s="1116"/>
      <c r="F43" s="1116"/>
      <c r="G43" s="1116"/>
      <c r="H43" s="1116"/>
      <c r="I43" s="1116"/>
      <c r="J43" s="91">
        <f>E33</f>
        <v>0</v>
      </c>
    </row>
    <row r="44" spans="1:13" ht="11.1" customHeight="1" x14ac:dyDescent="0.2">
      <c r="A44" s="1115" t="s">
        <v>383</v>
      </c>
      <c r="B44" s="1116"/>
      <c r="C44" s="1116"/>
      <c r="D44" s="1116"/>
      <c r="E44" s="1116"/>
      <c r="F44" s="1116"/>
      <c r="G44" s="1116"/>
      <c r="H44" s="1116"/>
      <c r="I44" s="1116"/>
      <c r="J44" s="91">
        <f>E5</f>
        <v>0</v>
      </c>
    </row>
    <row r="45" spans="1:13" ht="11.1" customHeight="1" x14ac:dyDescent="0.2">
      <c r="A45" s="1120" t="s">
        <v>381</v>
      </c>
      <c r="B45" s="1121"/>
      <c r="C45" s="1121"/>
      <c r="D45" s="1121"/>
      <c r="E45" s="1121"/>
      <c r="F45" s="1121"/>
      <c r="G45" s="1121"/>
      <c r="H45" s="1121"/>
      <c r="I45" s="1121"/>
      <c r="J45" s="85">
        <f>($J$42*$J$43)*J44</f>
        <v>0</v>
      </c>
    </row>
    <row r="46" spans="1:13" ht="11.1" customHeight="1" x14ac:dyDescent="0.2">
      <c r="A46" s="1115" t="s">
        <v>312</v>
      </c>
      <c r="B46" s="1116"/>
      <c r="C46" s="1116"/>
      <c r="D46" s="1116"/>
      <c r="E46" s="1116"/>
      <c r="F46" s="1116"/>
      <c r="G46" s="1116"/>
      <c r="H46" s="1116"/>
      <c r="I46" s="1116"/>
      <c r="J46" s="91">
        <v>12</v>
      </c>
    </row>
    <row r="47" spans="1:13" ht="11.1" customHeight="1" x14ac:dyDescent="0.2">
      <c r="A47" s="1151" t="s">
        <v>313</v>
      </c>
      <c r="B47" s="1152"/>
      <c r="C47" s="1152"/>
      <c r="D47" s="1152"/>
      <c r="E47" s="1152"/>
      <c r="F47" s="1152"/>
      <c r="G47" s="1152"/>
      <c r="H47" s="1152"/>
      <c r="I47" s="1152"/>
      <c r="J47" s="86">
        <f>J45*J46</f>
        <v>0</v>
      </c>
    </row>
    <row r="48" spans="1:13" ht="12" customHeight="1" x14ac:dyDescent="0.2">
      <c r="A48" s="94" t="s">
        <v>27</v>
      </c>
      <c r="B48" s="1163" t="s">
        <v>13</v>
      </c>
      <c r="C48" s="1163"/>
      <c r="D48" s="1163"/>
      <c r="E48" s="1163"/>
      <c r="F48" s="1163"/>
      <c r="G48" s="1163"/>
      <c r="H48" s="1163"/>
      <c r="I48" s="1163"/>
      <c r="J48" s="1164"/>
    </row>
    <row r="49" spans="1:10" ht="11.1" customHeight="1" x14ac:dyDescent="0.2">
      <c r="A49" s="1158" t="s">
        <v>37</v>
      </c>
      <c r="B49" s="1154"/>
      <c r="C49" s="1154"/>
      <c r="D49" s="1154" t="s">
        <v>5</v>
      </c>
      <c r="E49" s="1154" t="s">
        <v>125</v>
      </c>
      <c r="F49" s="1154" t="s">
        <v>320</v>
      </c>
      <c r="G49" s="1154" t="s">
        <v>6</v>
      </c>
      <c r="H49" s="1154" t="s">
        <v>4</v>
      </c>
      <c r="I49" s="1154" t="s">
        <v>314</v>
      </c>
      <c r="J49" s="1156" t="s">
        <v>128</v>
      </c>
    </row>
    <row r="50" spans="1:10" ht="11.1" customHeight="1" x14ac:dyDescent="0.2">
      <c r="A50" s="1159"/>
      <c r="B50" s="1155"/>
      <c r="C50" s="1155"/>
      <c r="D50" s="1155"/>
      <c r="E50" s="1155"/>
      <c r="F50" s="1155"/>
      <c r="G50" s="1155"/>
      <c r="H50" s="1155"/>
      <c r="I50" s="1155"/>
      <c r="J50" s="1157"/>
    </row>
    <row r="51" spans="1:10" s="65" customFormat="1" ht="12" customHeight="1" x14ac:dyDescent="0.2">
      <c r="A51" s="95" t="s">
        <v>143</v>
      </c>
      <c r="B51" s="1041" t="s">
        <v>315</v>
      </c>
      <c r="C51" s="1041"/>
      <c r="D51" s="1041"/>
      <c r="E51" s="1041"/>
      <c r="F51" s="1041"/>
      <c r="G51" s="1041"/>
      <c r="H51" s="1041"/>
      <c r="I51" s="1041"/>
      <c r="J51" s="1114"/>
    </row>
    <row r="52" spans="1:10" ht="12" customHeight="1" x14ac:dyDescent="0.2">
      <c r="A52" s="352" t="s">
        <v>528</v>
      </c>
      <c r="B52" s="69" t="s">
        <v>94</v>
      </c>
      <c r="C52" s="69"/>
      <c r="D52" s="67" t="s">
        <v>126</v>
      </c>
      <c r="E52" s="228">
        <v>14.6</v>
      </c>
      <c r="F52" s="229">
        <v>511</v>
      </c>
      <c r="G52" s="230">
        <f>IF(F52=0,0,E52/F52)</f>
        <v>2.8571428571428571E-2</v>
      </c>
      <c r="H52" s="67" t="str">
        <f>D19</f>
        <v>R$/litro</v>
      </c>
      <c r="I52" s="68">
        <f>E19</f>
        <v>0</v>
      </c>
      <c r="J52" s="353">
        <f>IF(G52=0,0,I52*G52)</f>
        <v>0</v>
      </c>
    </row>
    <row r="53" spans="1:10" s="65" customFormat="1" ht="12" customHeight="1" x14ac:dyDescent="0.2">
      <c r="A53" s="95" t="s">
        <v>144</v>
      </c>
      <c r="B53" s="1041" t="s">
        <v>316</v>
      </c>
      <c r="C53" s="1041"/>
      <c r="D53" s="1041"/>
      <c r="E53" s="1041"/>
      <c r="F53" s="1041"/>
      <c r="G53" s="1041"/>
      <c r="H53" s="1041"/>
      <c r="I53" s="1041"/>
      <c r="J53" s="1114"/>
    </row>
    <row r="54" spans="1:10" ht="12" customHeight="1" x14ac:dyDescent="0.2">
      <c r="A54" s="293" t="s">
        <v>529</v>
      </c>
      <c r="B54" s="628" t="s">
        <v>95</v>
      </c>
      <c r="C54" s="628"/>
      <c r="D54" s="330" t="s">
        <v>126</v>
      </c>
      <c r="E54" s="354">
        <v>0.5</v>
      </c>
      <c r="F54" s="355">
        <v>10000</v>
      </c>
      <c r="G54" s="356">
        <f>E54/F54</f>
        <v>5.0000000000000002E-5</v>
      </c>
      <c r="H54" s="330" t="str">
        <f>D22</f>
        <v>R$/litro</v>
      </c>
      <c r="I54" s="338">
        <f>E22</f>
        <v>0</v>
      </c>
      <c r="J54" s="339">
        <f>IF(G54=0,0,I54*G54)</f>
        <v>0</v>
      </c>
    </row>
    <row r="55" spans="1:10" ht="12" customHeight="1" x14ac:dyDescent="0.2">
      <c r="A55" s="331" t="s">
        <v>531</v>
      </c>
      <c r="B55" s="629" t="s">
        <v>96</v>
      </c>
      <c r="C55" s="629"/>
      <c r="D55" s="332" t="s">
        <v>126</v>
      </c>
      <c r="E55" s="357">
        <v>0</v>
      </c>
      <c r="F55" s="358">
        <v>10000</v>
      </c>
      <c r="G55" s="359">
        <f>E55/F55</f>
        <v>0</v>
      </c>
      <c r="H55" s="332" t="str">
        <f>H54</f>
        <v>R$/litro</v>
      </c>
      <c r="I55" s="341">
        <f>E23</f>
        <v>0</v>
      </c>
      <c r="J55" s="342">
        <f>IF(G55=0,0,I55*G55)</f>
        <v>0</v>
      </c>
    </row>
    <row r="56" spans="1:10" ht="12" customHeight="1" x14ac:dyDescent="0.2">
      <c r="A56" s="331" t="s">
        <v>530</v>
      </c>
      <c r="B56" s="629" t="s">
        <v>97</v>
      </c>
      <c r="C56" s="629"/>
      <c r="D56" s="332" t="s">
        <v>126</v>
      </c>
      <c r="E56" s="357">
        <v>0</v>
      </c>
      <c r="F56" s="358">
        <v>10000</v>
      </c>
      <c r="G56" s="359">
        <f>E56/F56</f>
        <v>0</v>
      </c>
      <c r="H56" s="332" t="str">
        <f>H55</f>
        <v>R$/litro</v>
      </c>
      <c r="I56" s="341">
        <f>E24</f>
        <v>0</v>
      </c>
      <c r="J56" s="342">
        <f>IF(G56=0,0,I56*G56)</f>
        <v>0</v>
      </c>
    </row>
    <row r="57" spans="1:10" ht="12" customHeight="1" x14ac:dyDescent="0.2">
      <c r="A57" s="333" t="s">
        <v>532</v>
      </c>
      <c r="B57" s="630" t="s">
        <v>98</v>
      </c>
      <c r="C57" s="630"/>
      <c r="D57" s="134" t="s">
        <v>126</v>
      </c>
      <c r="E57" s="360">
        <v>0</v>
      </c>
      <c r="F57" s="361">
        <v>10000</v>
      </c>
      <c r="G57" s="362">
        <f>E57/F57</f>
        <v>0</v>
      </c>
      <c r="H57" s="134" t="str">
        <f>H56</f>
        <v>R$/litro</v>
      </c>
      <c r="I57" s="137">
        <f>E25</f>
        <v>0</v>
      </c>
      <c r="J57" s="347">
        <f>IF(G57=0,0,I57*G57)</f>
        <v>0</v>
      </c>
    </row>
    <row r="58" spans="1:10" s="65" customFormat="1" ht="12" customHeight="1" x14ac:dyDescent="0.2">
      <c r="A58" s="95" t="s">
        <v>145</v>
      </c>
      <c r="B58" s="1041" t="s">
        <v>317</v>
      </c>
      <c r="C58" s="1041"/>
      <c r="D58" s="1041"/>
      <c r="E58" s="1041"/>
      <c r="F58" s="1041"/>
      <c r="G58" s="1041"/>
      <c r="H58" s="1041"/>
      <c r="I58" s="1041"/>
      <c r="J58" s="1114"/>
    </row>
    <row r="59" spans="1:10" ht="12" customHeight="1" x14ac:dyDescent="0.2">
      <c r="A59" s="293" t="s">
        <v>533</v>
      </c>
      <c r="B59" s="588" t="s">
        <v>99</v>
      </c>
      <c r="C59" s="628"/>
      <c r="D59" s="330" t="s">
        <v>126</v>
      </c>
      <c r="E59" s="354">
        <v>0</v>
      </c>
      <c r="F59" s="355">
        <v>10000</v>
      </c>
      <c r="G59" s="356">
        <f>E59/F59</f>
        <v>0</v>
      </c>
      <c r="H59" s="330" t="str">
        <f t="shared" ref="H59:I61" si="0">D26</f>
        <v>R$/litro</v>
      </c>
      <c r="I59" s="338">
        <f t="shared" si="0"/>
        <v>0</v>
      </c>
      <c r="J59" s="339">
        <f>IF(G59=0,0,I59*G59)</f>
        <v>0</v>
      </c>
    </row>
    <row r="60" spans="1:10" ht="12" customHeight="1" x14ac:dyDescent="0.2">
      <c r="A60" s="331" t="s">
        <v>534</v>
      </c>
      <c r="B60" s="591" t="s">
        <v>100</v>
      </c>
      <c r="C60" s="629"/>
      <c r="D60" s="332" t="s">
        <v>126</v>
      </c>
      <c r="E60" s="357">
        <v>0</v>
      </c>
      <c r="F60" s="358">
        <v>10000</v>
      </c>
      <c r="G60" s="359">
        <f>E60/F60</f>
        <v>0</v>
      </c>
      <c r="H60" s="332" t="str">
        <f t="shared" si="0"/>
        <v>R$/litro</v>
      </c>
      <c r="I60" s="341">
        <f t="shared" si="0"/>
        <v>0</v>
      </c>
      <c r="J60" s="342">
        <f>IF(G60=0,0,I60*G60)</f>
        <v>0</v>
      </c>
    </row>
    <row r="61" spans="1:10" ht="12" customHeight="1" x14ac:dyDescent="0.2">
      <c r="A61" s="331" t="s">
        <v>535</v>
      </c>
      <c r="B61" s="591" t="s">
        <v>101</v>
      </c>
      <c r="C61" s="629"/>
      <c r="D61" s="332" t="s">
        <v>126</v>
      </c>
      <c r="E61" s="357">
        <v>0</v>
      </c>
      <c r="F61" s="358">
        <v>10000</v>
      </c>
      <c r="G61" s="359">
        <f>E61/F61</f>
        <v>0</v>
      </c>
      <c r="H61" s="332" t="str">
        <f t="shared" si="0"/>
        <v>R$/litro</v>
      </c>
      <c r="I61" s="341">
        <f t="shared" si="0"/>
        <v>0</v>
      </c>
      <c r="J61" s="342">
        <f>IF(G61=0,0,I61*G61)</f>
        <v>0</v>
      </c>
    </row>
    <row r="62" spans="1:10" s="65" customFormat="1" ht="12" customHeight="1" x14ac:dyDescent="0.2">
      <c r="A62" s="365" t="s">
        <v>146</v>
      </c>
      <c r="B62" s="1161" t="s">
        <v>318</v>
      </c>
      <c r="C62" s="1161"/>
      <c r="D62" s="1161"/>
      <c r="E62" s="1161"/>
      <c r="F62" s="1161"/>
      <c r="G62" s="1161"/>
      <c r="H62" s="1161"/>
      <c r="I62" s="1161"/>
      <c r="J62" s="1162"/>
    </row>
    <row r="63" spans="1:10" ht="12" customHeight="1" x14ac:dyDescent="0.2">
      <c r="A63" s="352" t="s">
        <v>536</v>
      </c>
      <c r="B63" s="133" t="s">
        <v>8</v>
      </c>
      <c r="C63" s="69"/>
      <c r="D63" s="67" t="s">
        <v>93</v>
      </c>
      <c r="E63" s="229">
        <v>6</v>
      </c>
      <c r="F63" s="263">
        <v>20000</v>
      </c>
      <c r="G63" s="232">
        <f>E63/F63</f>
        <v>2.9999999999999997E-4</v>
      </c>
      <c r="H63" s="67" t="str">
        <f>D20</f>
        <v>R$/unid.</v>
      </c>
      <c r="I63" s="70">
        <f>E20</f>
        <v>0</v>
      </c>
      <c r="J63" s="353">
        <f>IF(G63=0,0,I63*G63)</f>
        <v>0</v>
      </c>
    </row>
    <row r="64" spans="1:10" s="65" customFormat="1" ht="12" customHeight="1" x14ac:dyDescent="0.2">
      <c r="A64" s="351" t="s">
        <v>147</v>
      </c>
      <c r="B64" s="1041" t="s">
        <v>79</v>
      </c>
      <c r="C64" s="1041"/>
      <c r="D64" s="1041"/>
      <c r="E64" s="1041"/>
      <c r="F64" s="1041"/>
      <c r="G64" s="1041"/>
      <c r="H64" s="1041"/>
      <c r="I64" s="1041"/>
      <c r="J64" s="1114"/>
    </row>
    <row r="65" spans="1:10" ht="12" customHeight="1" x14ac:dyDescent="0.2">
      <c r="A65" s="367" t="s">
        <v>537</v>
      </c>
      <c r="B65" s="37" t="s">
        <v>79</v>
      </c>
      <c r="D65" s="34" t="s">
        <v>135</v>
      </c>
      <c r="E65" s="631">
        <v>5.0000000000000001E-3</v>
      </c>
      <c r="F65" s="148" t="s">
        <v>89</v>
      </c>
      <c r="G65" s="632">
        <f>IF(E33=0,0,E65/E33)</f>
        <v>0</v>
      </c>
      <c r="H65" s="34" t="str">
        <f>D18</f>
        <v>R$/veíc.</v>
      </c>
      <c r="I65" s="368">
        <f>E18</f>
        <v>0</v>
      </c>
      <c r="J65" s="369">
        <f>IF(G65=0,0,I65*G65)</f>
        <v>0</v>
      </c>
    </row>
    <row r="66" spans="1:10" s="65" customFormat="1" ht="12" customHeight="1" x14ac:dyDescent="0.2">
      <c r="A66" s="351" t="s">
        <v>262</v>
      </c>
      <c r="B66" s="1041" t="s">
        <v>319</v>
      </c>
      <c r="C66" s="1041"/>
      <c r="D66" s="1041"/>
      <c r="E66" s="1041"/>
      <c r="F66" s="1041"/>
      <c r="G66" s="1041"/>
      <c r="H66" s="1041"/>
      <c r="I66" s="1041"/>
      <c r="J66" s="1114"/>
    </row>
    <row r="67" spans="1:10" ht="12" customHeight="1" x14ac:dyDescent="0.2">
      <c r="A67" s="348" t="s">
        <v>538</v>
      </c>
      <c r="B67" s="633" t="s">
        <v>136</v>
      </c>
      <c r="D67" s="349" t="s">
        <v>138</v>
      </c>
      <c r="E67" s="634">
        <v>2</v>
      </c>
      <c r="F67" s="635">
        <f>E33</f>
        <v>0</v>
      </c>
      <c r="G67" s="636">
        <f>IF(F67=0,0,E67/F67)</f>
        <v>0</v>
      </c>
      <c r="H67" s="349" t="str">
        <f>D21</f>
        <v>R$/serv.</v>
      </c>
      <c r="I67" s="366">
        <f>E21</f>
        <v>0</v>
      </c>
      <c r="J67" s="350">
        <f>IF(G67=0,0,I67*G67)</f>
        <v>0</v>
      </c>
    </row>
    <row r="68" spans="1:10" ht="11.1" customHeight="1" x14ac:dyDescent="0.2">
      <c r="A68" s="1118" t="s">
        <v>163</v>
      </c>
      <c r="B68" s="1153"/>
      <c r="C68" s="1153"/>
      <c r="D68" s="1153"/>
      <c r="E68" s="1153"/>
      <c r="F68" s="1153"/>
      <c r="G68" s="1153"/>
      <c r="H68" s="1153"/>
      <c r="I68" s="1153"/>
      <c r="J68" s="88">
        <f>SUM(J52:J67)</f>
        <v>0</v>
      </c>
    </row>
    <row r="69" spans="1:10" ht="11.1" customHeight="1" x14ac:dyDescent="0.2">
      <c r="A69" s="1115" t="s">
        <v>130</v>
      </c>
      <c r="B69" s="1116"/>
      <c r="C69" s="1116"/>
      <c r="D69" s="1116"/>
      <c r="E69" s="1116"/>
      <c r="F69" s="1116"/>
      <c r="G69" s="1116"/>
      <c r="H69" s="1116"/>
      <c r="I69" s="1116"/>
      <c r="J69" s="91">
        <f>E33</f>
        <v>0</v>
      </c>
    </row>
    <row r="70" spans="1:10" ht="11.1" customHeight="1" x14ac:dyDescent="0.2">
      <c r="A70" s="1115" t="s">
        <v>383</v>
      </c>
      <c r="B70" s="1116"/>
      <c r="C70" s="1116"/>
      <c r="D70" s="1116"/>
      <c r="E70" s="1116"/>
      <c r="F70" s="1116"/>
      <c r="G70" s="1116"/>
      <c r="H70" s="1116"/>
      <c r="I70" s="1116"/>
      <c r="J70" s="91">
        <f>E5</f>
        <v>0</v>
      </c>
    </row>
    <row r="71" spans="1:10" ht="11.1" customHeight="1" x14ac:dyDescent="0.2">
      <c r="A71" s="1120" t="s">
        <v>382</v>
      </c>
      <c r="B71" s="1121"/>
      <c r="C71" s="1121"/>
      <c r="D71" s="1121"/>
      <c r="E71" s="1121"/>
      <c r="F71" s="1121"/>
      <c r="G71" s="1121"/>
      <c r="H71" s="1121"/>
      <c r="I71" s="1121"/>
      <c r="J71" s="85">
        <f>($J$68*$J$69)*J70</f>
        <v>0</v>
      </c>
    </row>
    <row r="72" spans="1:10" ht="11.1" customHeight="1" x14ac:dyDescent="0.2">
      <c r="A72" s="1115" t="s">
        <v>312</v>
      </c>
      <c r="B72" s="1116"/>
      <c r="C72" s="1116"/>
      <c r="D72" s="1116"/>
      <c r="E72" s="1116"/>
      <c r="F72" s="1116"/>
      <c r="G72" s="1116"/>
      <c r="H72" s="1116"/>
      <c r="I72" s="1116"/>
      <c r="J72" s="91">
        <f>J46</f>
        <v>12</v>
      </c>
    </row>
    <row r="73" spans="1:10" ht="11.1" customHeight="1" x14ac:dyDescent="0.2">
      <c r="A73" s="1151" t="s">
        <v>313</v>
      </c>
      <c r="B73" s="1152"/>
      <c r="C73" s="1152"/>
      <c r="D73" s="1152"/>
      <c r="E73" s="1152"/>
      <c r="F73" s="1152"/>
      <c r="G73" s="1152"/>
      <c r="H73" s="1152"/>
      <c r="I73" s="1152"/>
      <c r="J73" s="86">
        <f>J71*J72</f>
        <v>0</v>
      </c>
    </row>
    <row r="74" spans="1:10" s="33" customFormat="1" ht="11.1" customHeight="1" x14ac:dyDescent="0.2">
      <c r="A74" s="595" t="s">
        <v>137</v>
      </c>
      <c r="B74" s="595"/>
      <c r="C74" s="40"/>
      <c r="F74" s="34"/>
      <c r="G74" s="41"/>
      <c r="H74" s="41"/>
      <c r="I74" s="43"/>
      <c r="J74" s="42"/>
    </row>
    <row r="75" spans="1:10" ht="11.1" customHeight="1" x14ac:dyDescent="0.2">
      <c r="A75" s="595" t="s">
        <v>374</v>
      </c>
      <c r="B75" s="595"/>
      <c r="D75" s="34"/>
      <c r="F75" s="13"/>
      <c r="G75" s="38"/>
      <c r="H75" s="39"/>
    </row>
  </sheetData>
  <sheetProtection algorithmName="SHA-512" hashValue="hSOq5/mV+jZ70/ipZHbeuTASfPRkfOlfAvYofbtgTG8Ni7uJBYAsk5Mu4iQg+UG/G3guvjNjywCR8mscRLlzsw==" saltValue="nxSmmRTP5OVz5NM4Dgr4BQ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Ejx5x2BbX3mxoosbJJKuqo3dtRqkWsKXwDDwb8Q76WYtXdslEAmXFKH7CqtSC1ZPeOd1Rss0jjvcdGXrbWZG5Q==" saltValue="gdJQ7wweJsxkaC86HTR8eA==" spinCount="100000" sqref="E6:F20 E29:F30" name="Valores"/>
    <protectedRange algorithmName="SHA-512" hashValue="Owd5JZTbghYndfD5q9fyriPtCT4xS4yjGgwpZ0LPHiHeA08wDyQ596jJhRnOlLETeNGz4JDdZBbUYNbqm1Lu/A==" saltValue="puo0vZVJsYCZKQvgbjz3oA==" spinCount="100000" sqref="E21:F28" name="Valores_1"/>
  </protectedRanges>
  <mergeCells count="100">
    <mergeCell ref="A32:C32"/>
    <mergeCell ref="E32:F32"/>
    <mergeCell ref="G32:J32"/>
    <mergeCell ref="A36:C37"/>
    <mergeCell ref="D36:D37"/>
    <mergeCell ref="E36:F36"/>
    <mergeCell ref="G36:G37"/>
    <mergeCell ref="B34:J34"/>
    <mergeCell ref="B35:J35"/>
    <mergeCell ref="A73:I73"/>
    <mergeCell ref="A68:I68"/>
    <mergeCell ref="A69:I69"/>
    <mergeCell ref="A71:I71"/>
    <mergeCell ref="A72:I72"/>
    <mergeCell ref="A70:I70"/>
    <mergeCell ref="G25:J25"/>
    <mergeCell ref="E30:F30"/>
    <mergeCell ref="E29:F29"/>
    <mergeCell ref="E25:F25"/>
    <mergeCell ref="E26:F26"/>
    <mergeCell ref="E27:F27"/>
    <mergeCell ref="E28:F28"/>
    <mergeCell ref="A1:J1"/>
    <mergeCell ref="E5:F5"/>
    <mergeCell ref="E6:F6"/>
    <mergeCell ref="E7:F7"/>
    <mergeCell ref="E8:F8"/>
    <mergeCell ref="G6:J6"/>
    <mergeCell ref="G5:J5"/>
    <mergeCell ref="A4:C4"/>
    <mergeCell ref="E4:F4"/>
    <mergeCell ref="G7:J7"/>
    <mergeCell ref="G8:J8"/>
    <mergeCell ref="B2:J2"/>
    <mergeCell ref="B3:J3"/>
    <mergeCell ref="G4:J4"/>
    <mergeCell ref="E11:F11"/>
    <mergeCell ref="E9:F9"/>
    <mergeCell ref="E10:F10"/>
    <mergeCell ref="E14:F14"/>
    <mergeCell ref="G12:J12"/>
    <mergeCell ref="G13:J13"/>
    <mergeCell ref="G14:J14"/>
    <mergeCell ref="E12:F12"/>
    <mergeCell ref="E13:F13"/>
    <mergeCell ref="G9:J9"/>
    <mergeCell ref="G10:J10"/>
    <mergeCell ref="G11:J11"/>
    <mergeCell ref="G16:J16"/>
    <mergeCell ref="E23:F23"/>
    <mergeCell ref="E24:F24"/>
    <mergeCell ref="E19:F19"/>
    <mergeCell ref="E18:F18"/>
    <mergeCell ref="E20:F20"/>
    <mergeCell ref="E21:F21"/>
    <mergeCell ref="E22:F22"/>
    <mergeCell ref="G18:J18"/>
    <mergeCell ref="G17:J17"/>
    <mergeCell ref="G23:J23"/>
    <mergeCell ref="G24:J24"/>
    <mergeCell ref="B48:J48"/>
    <mergeCell ref="H49:H50"/>
    <mergeCell ref="I49:I50"/>
    <mergeCell ref="J49:J50"/>
    <mergeCell ref="A49:C50"/>
    <mergeCell ref="D49:D50"/>
    <mergeCell ref="E49:E50"/>
    <mergeCell ref="F49:F50"/>
    <mergeCell ref="G49:G50"/>
    <mergeCell ref="A47:I47"/>
    <mergeCell ref="A46:I46"/>
    <mergeCell ref="H36:H37"/>
    <mergeCell ref="I36:I37"/>
    <mergeCell ref="J36:J37"/>
    <mergeCell ref="A42:I42"/>
    <mergeCell ref="A45:I45"/>
    <mergeCell ref="A43:I43"/>
    <mergeCell ref="A44:I44"/>
    <mergeCell ref="B31:J31"/>
    <mergeCell ref="E17:F17"/>
    <mergeCell ref="B15:J15"/>
    <mergeCell ref="G33:J33"/>
    <mergeCell ref="E33:F33"/>
    <mergeCell ref="G19:J19"/>
    <mergeCell ref="G20:J20"/>
    <mergeCell ref="G26:J26"/>
    <mergeCell ref="G27:J27"/>
    <mergeCell ref="G28:J28"/>
    <mergeCell ref="G29:J29"/>
    <mergeCell ref="G30:J30"/>
    <mergeCell ref="G21:J21"/>
    <mergeCell ref="G22:J22"/>
    <mergeCell ref="A16:C16"/>
    <mergeCell ref="E16:F16"/>
    <mergeCell ref="B62:J62"/>
    <mergeCell ref="B64:J64"/>
    <mergeCell ref="B66:J66"/>
    <mergeCell ref="B51:J51"/>
    <mergeCell ref="B53:J53"/>
    <mergeCell ref="B58:J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Despesa com Veículo - Reboque II&amp;R&amp;"Calibri,Negrito"&amp;9Pág.: &amp;P de &amp;N</oddFooter>
  </headerFooter>
  <ignoredErrors>
    <ignoredError sqref="E17:F18 E29" unlocked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W68"/>
  <sheetViews>
    <sheetView topLeftCell="A49" zoomScaleNormal="100" workbookViewId="0">
      <selection activeCell="A49" sqref="A1:XFD1048576"/>
    </sheetView>
  </sheetViews>
  <sheetFormatPr defaultRowHeight="14.1" customHeight="1" x14ac:dyDescent="0.2"/>
  <cols>
    <col min="1" max="1" width="4.7109375" style="311" customWidth="1"/>
    <col min="2" max="2" width="3.7109375" style="48" customWidth="1"/>
    <col min="3" max="3" width="57.5703125" style="29" customWidth="1"/>
    <col min="4" max="4" width="7" style="31" bestFit="1" customWidth="1"/>
    <col min="5" max="5" width="11" style="29" bestFit="1" customWidth="1"/>
    <col min="6" max="6" width="11.42578125" style="47" bestFit="1" customWidth="1"/>
    <col min="7" max="7" width="10.28515625" style="47" customWidth="1"/>
    <col min="8" max="8" width="11" style="47" bestFit="1" customWidth="1"/>
    <col min="9" max="9" width="12.28515625" style="47" bestFit="1" customWidth="1"/>
    <col min="10" max="251" width="9.140625" style="47"/>
    <col min="252" max="252" width="2.7109375" style="47" customWidth="1"/>
    <col min="253" max="253" width="6" style="47" customWidth="1"/>
    <col min="254" max="254" width="50.140625" style="47" bestFit="1" customWidth="1"/>
    <col min="255" max="255" width="9.140625" style="47" bestFit="1" customWidth="1"/>
    <col min="256" max="256" width="6.85546875" style="47" bestFit="1" customWidth="1"/>
    <col min="257" max="257" width="10.42578125" style="47" bestFit="1" customWidth="1"/>
    <col min="258" max="258" width="10.5703125" style="47" bestFit="1" customWidth="1"/>
    <col min="259" max="259" width="11.28515625" style="47" bestFit="1" customWidth="1"/>
    <col min="260" max="507" width="9.140625" style="47"/>
    <col min="508" max="508" width="2.7109375" style="47" customWidth="1"/>
    <col min="509" max="509" width="6" style="47" customWidth="1"/>
    <col min="510" max="510" width="50.140625" style="47" bestFit="1" customWidth="1"/>
    <col min="511" max="511" width="9.140625" style="47" bestFit="1" customWidth="1"/>
    <col min="512" max="512" width="6.85546875" style="47" bestFit="1" customWidth="1"/>
    <col min="513" max="513" width="10.42578125" style="47" bestFit="1" customWidth="1"/>
    <col min="514" max="514" width="10.5703125" style="47" bestFit="1" customWidth="1"/>
    <col min="515" max="515" width="11.28515625" style="47" bestFit="1" customWidth="1"/>
    <col min="516" max="763" width="9.140625" style="47"/>
    <col min="764" max="764" width="2.7109375" style="47" customWidth="1"/>
    <col min="765" max="765" width="6" style="47" customWidth="1"/>
    <col min="766" max="766" width="50.140625" style="47" bestFit="1" customWidth="1"/>
    <col min="767" max="767" width="9.140625" style="47" bestFit="1" customWidth="1"/>
    <col min="768" max="768" width="6.85546875" style="47" bestFit="1" customWidth="1"/>
    <col min="769" max="769" width="10.42578125" style="47" bestFit="1" customWidth="1"/>
    <col min="770" max="770" width="10.5703125" style="47" bestFit="1" customWidth="1"/>
    <col min="771" max="771" width="11.28515625" style="47" bestFit="1" customWidth="1"/>
    <col min="772" max="1019" width="9.140625" style="47"/>
    <col min="1020" max="1020" width="2.7109375" style="47" customWidth="1"/>
    <col min="1021" max="1021" width="6" style="47" customWidth="1"/>
    <col min="1022" max="1022" width="50.140625" style="47" bestFit="1" customWidth="1"/>
    <col min="1023" max="1023" width="9.140625" style="47" bestFit="1" customWidth="1"/>
    <col min="1024" max="1024" width="6.85546875" style="47" bestFit="1" customWidth="1"/>
    <col min="1025" max="1025" width="10.42578125" style="47" bestFit="1" customWidth="1"/>
    <col min="1026" max="1026" width="10.5703125" style="47" bestFit="1" customWidth="1"/>
    <col min="1027" max="1027" width="11.28515625" style="47" bestFit="1" customWidth="1"/>
    <col min="1028" max="1275" width="9.140625" style="47"/>
    <col min="1276" max="1276" width="2.7109375" style="47" customWidth="1"/>
    <col min="1277" max="1277" width="6" style="47" customWidth="1"/>
    <col min="1278" max="1278" width="50.140625" style="47" bestFit="1" customWidth="1"/>
    <col min="1279" max="1279" width="9.140625" style="47" bestFit="1" customWidth="1"/>
    <col min="1280" max="1280" width="6.85546875" style="47" bestFit="1" customWidth="1"/>
    <col min="1281" max="1281" width="10.42578125" style="47" bestFit="1" customWidth="1"/>
    <col min="1282" max="1282" width="10.5703125" style="47" bestFit="1" customWidth="1"/>
    <col min="1283" max="1283" width="11.28515625" style="47" bestFit="1" customWidth="1"/>
    <col min="1284" max="1531" width="9.140625" style="47"/>
    <col min="1532" max="1532" width="2.7109375" style="47" customWidth="1"/>
    <col min="1533" max="1533" width="6" style="47" customWidth="1"/>
    <col min="1534" max="1534" width="50.140625" style="47" bestFit="1" customWidth="1"/>
    <col min="1535" max="1535" width="9.140625" style="47" bestFit="1" customWidth="1"/>
    <col min="1536" max="1536" width="6.85546875" style="47" bestFit="1" customWidth="1"/>
    <col min="1537" max="1537" width="10.42578125" style="47" bestFit="1" customWidth="1"/>
    <col min="1538" max="1538" width="10.5703125" style="47" bestFit="1" customWidth="1"/>
    <col min="1539" max="1539" width="11.28515625" style="47" bestFit="1" customWidth="1"/>
    <col min="1540" max="1787" width="9.140625" style="47"/>
    <col min="1788" max="1788" width="2.7109375" style="47" customWidth="1"/>
    <col min="1789" max="1789" width="6" style="47" customWidth="1"/>
    <col min="1790" max="1790" width="50.140625" style="47" bestFit="1" customWidth="1"/>
    <col min="1791" max="1791" width="9.140625" style="47" bestFit="1" customWidth="1"/>
    <col min="1792" max="1792" width="6.85546875" style="47" bestFit="1" customWidth="1"/>
    <col min="1793" max="1793" width="10.42578125" style="47" bestFit="1" customWidth="1"/>
    <col min="1794" max="1794" width="10.5703125" style="47" bestFit="1" customWidth="1"/>
    <col min="1795" max="1795" width="11.28515625" style="47" bestFit="1" customWidth="1"/>
    <col min="1796" max="2043" width="9.140625" style="47"/>
    <col min="2044" max="2044" width="2.7109375" style="47" customWidth="1"/>
    <col min="2045" max="2045" width="6" style="47" customWidth="1"/>
    <col min="2046" max="2046" width="50.140625" style="47" bestFit="1" customWidth="1"/>
    <col min="2047" max="2047" width="9.140625" style="47" bestFit="1" customWidth="1"/>
    <col min="2048" max="2048" width="6.85546875" style="47" bestFit="1" customWidth="1"/>
    <col min="2049" max="2049" width="10.42578125" style="47" bestFit="1" customWidth="1"/>
    <col min="2050" max="2050" width="10.5703125" style="47" bestFit="1" customWidth="1"/>
    <col min="2051" max="2051" width="11.28515625" style="47" bestFit="1" customWidth="1"/>
    <col min="2052" max="2299" width="9.140625" style="47"/>
    <col min="2300" max="2300" width="2.7109375" style="47" customWidth="1"/>
    <col min="2301" max="2301" width="6" style="47" customWidth="1"/>
    <col min="2302" max="2302" width="50.140625" style="47" bestFit="1" customWidth="1"/>
    <col min="2303" max="2303" width="9.140625" style="47" bestFit="1" customWidth="1"/>
    <col min="2304" max="2304" width="6.85546875" style="47" bestFit="1" customWidth="1"/>
    <col min="2305" max="2305" width="10.42578125" style="47" bestFit="1" customWidth="1"/>
    <col min="2306" max="2306" width="10.5703125" style="47" bestFit="1" customWidth="1"/>
    <col min="2307" max="2307" width="11.28515625" style="47" bestFit="1" customWidth="1"/>
    <col min="2308" max="2555" width="9.140625" style="47"/>
    <col min="2556" max="2556" width="2.7109375" style="47" customWidth="1"/>
    <col min="2557" max="2557" width="6" style="47" customWidth="1"/>
    <col min="2558" max="2558" width="50.140625" style="47" bestFit="1" customWidth="1"/>
    <col min="2559" max="2559" width="9.140625" style="47" bestFit="1" customWidth="1"/>
    <col min="2560" max="2560" width="6.85546875" style="47" bestFit="1" customWidth="1"/>
    <col min="2561" max="2561" width="10.42578125" style="47" bestFit="1" customWidth="1"/>
    <col min="2562" max="2562" width="10.5703125" style="47" bestFit="1" customWidth="1"/>
    <col min="2563" max="2563" width="11.28515625" style="47" bestFit="1" customWidth="1"/>
    <col min="2564" max="2811" width="9.140625" style="47"/>
    <col min="2812" max="2812" width="2.7109375" style="47" customWidth="1"/>
    <col min="2813" max="2813" width="6" style="47" customWidth="1"/>
    <col min="2814" max="2814" width="50.140625" style="47" bestFit="1" customWidth="1"/>
    <col min="2815" max="2815" width="9.140625" style="47" bestFit="1" customWidth="1"/>
    <col min="2816" max="2816" width="6.85546875" style="47" bestFit="1" customWidth="1"/>
    <col min="2817" max="2817" width="10.42578125" style="47" bestFit="1" customWidth="1"/>
    <col min="2818" max="2818" width="10.5703125" style="47" bestFit="1" customWidth="1"/>
    <col min="2819" max="2819" width="11.28515625" style="47" bestFit="1" customWidth="1"/>
    <col min="2820" max="3067" width="9.140625" style="47"/>
    <col min="3068" max="3068" width="2.7109375" style="47" customWidth="1"/>
    <col min="3069" max="3069" width="6" style="47" customWidth="1"/>
    <col min="3070" max="3070" width="50.140625" style="47" bestFit="1" customWidth="1"/>
    <col min="3071" max="3071" width="9.140625" style="47" bestFit="1" customWidth="1"/>
    <col min="3072" max="3072" width="6.85546875" style="47" bestFit="1" customWidth="1"/>
    <col min="3073" max="3073" width="10.42578125" style="47" bestFit="1" customWidth="1"/>
    <col min="3074" max="3074" width="10.5703125" style="47" bestFit="1" customWidth="1"/>
    <col min="3075" max="3075" width="11.28515625" style="47" bestFit="1" customWidth="1"/>
    <col min="3076" max="3323" width="9.140625" style="47"/>
    <col min="3324" max="3324" width="2.7109375" style="47" customWidth="1"/>
    <col min="3325" max="3325" width="6" style="47" customWidth="1"/>
    <col min="3326" max="3326" width="50.140625" style="47" bestFit="1" customWidth="1"/>
    <col min="3327" max="3327" width="9.140625" style="47" bestFit="1" customWidth="1"/>
    <col min="3328" max="3328" width="6.85546875" style="47" bestFit="1" customWidth="1"/>
    <col min="3329" max="3329" width="10.42578125" style="47" bestFit="1" customWidth="1"/>
    <col min="3330" max="3330" width="10.5703125" style="47" bestFit="1" customWidth="1"/>
    <col min="3331" max="3331" width="11.28515625" style="47" bestFit="1" customWidth="1"/>
    <col min="3332" max="3579" width="9.140625" style="47"/>
    <col min="3580" max="3580" width="2.7109375" style="47" customWidth="1"/>
    <col min="3581" max="3581" width="6" style="47" customWidth="1"/>
    <col min="3582" max="3582" width="50.140625" style="47" bestFit="1" customWidth="1"/>
    <col min="3583" max="3583" width="9.140625" style="47" bestFit="1" customWidth="1"/>
    <col min="3584" max="3584" width="6.85546875" style="47" bestFit="1" customWidth="1"/>
    <col min="3585" max="3585" width="10.42578125" style="47" bestFit="1" customWidth="1"/>
    <col min="3586" max="3586" width="10.5703125" style="47" bestFit="1" customWidth="1"/>
    <col min="3587" max="3587" width="11.28515625" style="47" bestFit="1" customWidth="1"/>
    <col min="3588" max="3835" width="9.140625" style="47"/>
    <col min="3836" max="3836" width="2.7109375" style="47" customWidth="1"/>
    <col min="3837" max="3837" width="6" style="47" customWidth="1"/>
    <col min="3838" max="3838" width="50.140625" style="47" bestFit="1" customWidth="1"/>
    <col min="3839" max="3839" width="9.140625" style="47" bestFit="1" customWidth="1"/>
    <col min="3840" max="3840" width="6.85546875" style="47" bestFit="1" customWidth="1"/>
    <col min="3841" max="3841" width="10.42578125" style="47" bestFit="1" customWidth="1"/>
    <col min="3842" max="3842" width="10.5703125" style="47" bestFit="1" customWidth="1"/>
    <col min="3843" max="3843" width="11.28515625" style="47" bestFit="1" customWidth="1"/>
    <col min="3844" max="4091" width="9.140625" style="47"/>
    <col min="4092" max="4092" width="2.7109375" style="47" customWidth="1"/>
    <col min="4093" max="4093" width="6" style="47" customWidth="1"/>
    <col min="4094" max="4094" width="50.140625" style="47" bestFit="1" customWidth="1"/>
    <col min="4095" max="4095" width="9.140625" style="47" bestFit="1" customWidth="1"/>
    <col min="4096" max="4096" width="6.85546875" style="47" bestFit="1" customWidth="1"/>
    <col min="4097" max="4097" width="10.42578125" style="47" bestFit="1" customWidth="1"/>
    <col min="4098" max="4098" width="10.5703125" style="47" bestFit="1" customWidth="1"/>
    <col min="4099" max="4099" width="11.28515625" style="47" bestFit="1" customWidth="1"/>
    <col min="4100" max="4347" width="9.140625" style="47"/>
    <col min="4348" max="4348" width="2.7109375" style="47" customWidth="1"/>
    <col min="4349" max="4349" width="6" style="47" customWidth="1"/>
    <col min="4350" max="4350" width="50.140625" style="47" bestFit="1" customWidth="1"/>
    <col min="4351" max="4351" width="9.140625" style="47" bestFit="1" customWidth="1"/>
    <col min="4352" max="4352" width="6.85546875" style="47" bestFit="1" customWidth="1"/>
    <col min="4353" max="4353" width="10.42578125" style="47" bestFit="1" customWidth="1"/>
    <col min="4354" max="4354" width="10.5703125" style="47" bestFit="1" customWidth="1"/>
    <col min="4355" max="4355" width="11.28515625" style="47" bestFit="1" customWidth="1"/>
    <col min="4356" max="4603" width="9.140625" style="47"/>
    <col min="4604" max="4604" width="2.7109375" style="47" customWidth="1"/>
    <col min="4605" max="4605" width="6" style="47" customWidth="1"/>
    <col min="4606" max="4606" width="50.140625" style="47" bestFit="1" customWidth="1"/>
    <col min="4607" max="4607" width="9.140625" style="47" bestFit="1" customWidth="1"/>
    <col min="4608" max="4608" width="6.85546875" style="47" bestFit="1" customWidth="1"/>
    <col min="4609" max="4609" width="10.42578125" style="47" bestFit="1" customWidth="1"/>
    <col min="4610" max="4610" width="10.5703125" style="47" bestFit="1" customWidth="1"/>
    <col min="4611" max="4611" width="11.28515625" style="47" bestFit="1" customWidth="1"/>
    <col min="4612" max="4859" width="9.140625" style="47"/>
    <col min="4860" max="4860" width="2.7109375" style="47" customWidth="1"/>
    <col min="4861" max="4861" width="6" style="47" customWidth="1"/>
    <col min="4862" max="4862" width="50.140625" style="47" bestFit="1" customWidth="1"/>
    <col min="4863" max="4863" width="9.140625" style="47" bestFit="1" customWidth="1"/>
    <col min="4864" max="4864" width="6.85546875" style="47" bestFit="1" customWidth="1"/>
    <col min="4865" max="4865" width="10.42578125" style="47" bestFit="1" customWidth="1"/>
    <col min="4866" max="4866" width="10.5703125" style="47" bestFit="1" customWidth="1"/>
    <col min="4867" max="4867" width="11.28515625" style="47" bestFit="1" customWidth="1"/>
    <col min="4868" max="5115" width="9.140625" style="47"/>
    <col min="5116" max="5116" width="2.7109375" style="47" customWidth="1"/>
    <col min="5117" max="5117" width="6" style="47" customWidth="1"/>
    <col min="5118" max="5118" width="50.140625" style="47" bestFit="1" customWidth="1"/>
    <col min="5119" max="5119" width="9.140625" style="47" bestFit="1" customWidth="1"/>
    <col min="5120" max="5120" width="6.85546875" style="47" bestFit="1" customWidth="1"/>
    <col min="5121" max="5121" width="10.42578125" style="47" bestFit="1" customWidth="1"/>
    <col min="5122" max="5122" width="10.5703125" style="47" bestFit="1" customWidth="1"/>
    <col min="5123" max="5123" width="11.28515625" style="47" bestFit="1" customWidth="1"/>
    <col min="5124" max="5371" width="9.140625" style="47"/>
    <col min="5372" max="5372" width="2.7109375" style="47" customWidth="1"/>
    <col min="5373" max="5373" width="6" style="47" customWidth="1"/>
    <col min="5374" max="5374" width="50.140625" style="47" bestFit="1" customWidth="1"/>
    <col min="5375" max="5375" width="9.140625" style="47" bestFit="1" customWidth="1"/>
    <col min="5376" max="5376" width="6.85546875" style="47" bestFit="1" customWidth="1"/>
    <col min="5377" max="5377" width="10.42578125" style="47" bestFit="1" customWidth="1"/>
    <col min="5378" max="5378" width="10.5703125" style="47" bestFit="1" customWidth="1"/>
    <col min="5379" max="5379" width="11.28515625" style="47" bestFit="1" customWidth="1"/>
    <col min="5380" max="5627" width="9.140625" style="47"/>
    <col min="5628" max="5628" width="2.7109375" style="47" customWidth="1"/>
    <col min="5629" max="5629" width="6" style="47" customWidth="1"/>
    <col min="5630" max="5630" width="50.140625" style="47" bestFit="1" customWidth="1"/>
    <col min="5631" max="5631" width="9.140625" style="47" bestFit="1" customWidth="1"/>
    <col min="5632" max="5632" width="6.85546875" style="47" bestFit="1" customWidth="1"/>
    <col min="5633" max="5633" width="10.42578125" style="47" bestFit="1" customWidth="1"/>
    <col min="5634" max="5634" width="10.5703125" style="47" bestFit="1" customWidth="1"/>
    <col min="5635" max="5635" width="11.28515625" style="47" bestFit="1" customWidth="1"/>
    <col min="5636" max="5883" width="9.140625" style="47"/>
    <col min="5884" max="5884" width="2.7109375" style="47" customWidth="1"/>
    <col min="5885" max="5885" width="6" style="47" customWidth="1"/>
    <col min="5886" max="5886" width="50.140625" style="47" bestFit="1" customWidth="1"/>
    <col min="5887" max="5887" width="9.140625" style="47" bestFit="1" customWidth="1"/>
    <col min="5888" max="5888" width="6.85546875" style="47" bestFit="1" customWidth="1"/>
    <col min="5889" max="5889" width="10.42578125" style="47" bestFit="1" customWidth="1"/>
    <col min="5890" max="5890" width="10.5703125" style="47" bestFit="1" customWidth="1"/>
    <col min="5891" max="5891" width="11.28515625" style="47" bestFit="1" customWidth="1"/>
    <col min="5892" max="6139" width="9.140625" style="47"/>
    <col min="6140" max="6140" width="2.7109375" style="47" customWidth="1"/>
    <col min="6141" max="6141" width="6" style="47" customWidth="1"/>
    <col min="6142" max="6142" width="50.140625" style="47" bestFit="1" customWidth="1"/>
    <col min="6143" max="6143" width="9.140625" style="47" bestFit="1" customWidth="1"/>
    <col min="6144" max="6144" width="6.85546875" style="47" bestFit="1" customWidth="1"/>
    <col min="6145" max="6145" width="10.42578125" style="47" bestFit="1" customWidth="1"/>
    <col min="6146" max="6146" width="10.5703125" style="47" bestFit="1" customWidth="1"/>
    <col min="6147" max="6147" width="11.28515625" style="47" bestFit="1" customWidth="1"/>
    <col min="6148" max="6395" width="9.140625" style="47"/>
    <col min="6396" max="6396" width="2.7109375" style="47" customWidth="1"/>
    <col min="6397" max="6397" width="6" style="47" customWidth="1"/>
    <col min="6398" max="6398" width="50.140625" style="47" bestFit="1" customWidth="1"/>
    <col min="6399" max="6399" width="9.140625" style="47" bestFit="1" customWidth="1"/>
    <col min="6400" max="6400" width="6.85546875" style="47" bestFit="1" customWidth="1"/>
    <col min="6401" max="6401" width="10.42578125" style="47" bestFit="1" customWidth="1"/>
    <col min="6402" max="6402" width="10.5703125" style="47" bestFit="1" customWidth="1"/>
    <col min="6403" max="6403" width="11.28515625" style="47" bestFit="1" customWidth="1"/>
    <col min="6404" max="6651" width="9.140625" style="47"/>
    <col min="6652" max="6652" width="2.7109375" style="47" customWidth="1"/>
    <col min="6653" max="6653" width="6" style="47" customWidth="1"/>
    <col min="6654" max="6654" width="50.140625" style="47" bestFit="1" customWidth="1"/>
    <col min="6655" max="6655" width="9.140625" style="47" bestFit="1" customWidth="1"/>
    <col min="6656" max="6656" width="6.85546875" style="47" bestFit="1" customWidth="1"/>
    <col min="6657" max="6657" width="10.42578125" style="47" bestFit="1" customWidth="1"/>
    <col min="6658" max="6658" width="10.5703125" style="47" bestFit="1" customWidth="1"/>
    <col min="6659" max="6659" width="11.28515625" style="47" bestFit="1" customWidth="1"/>
    <col min="6660" max="6907" width="9.140625" style="47"/>
    <col min="6908" max="6908" width="2.7109375" style="47" customWidth="1"/>
    <col min="6909" max="6909" width="6" style="47" customWidth="1"/>
    <col min="6910" max="6910" width="50.140625" style="47" bestFit="1" customWidth="1"/>
    <col min="6911" max="6911" width="9.140625" style="47" bestFit="1" customWidth="1"/>
    <col min="6912" max="6912" width="6.85546875" style="47" bestFit="1" customWidth="1"/>
    <col min="6913" max="6913" width="10.42578125" style="47" bestFit="1" customWidth="1"/>
    <col min="6914" max="6914" width="10.5703125" style="47" bestFit="1" customWidth="1"/>
    <col min="6915" max="6915" width="11.28515625" style="47" bestFit="1" customWidth="1"/>
    <col min="6916" max="7163" width="9.140625" style="47"/>
    <col min="7164" max="7164" width="2.7109375" style="47" customWidth="1"/>
    <col min="7165" max="7165" width="6" style="47" customWidth="1"/>
    <col min="7166" max="7166" width="50.140625" style="47" bestFit="1" customWidth="1"/>
    <col min="7167" max="7167" width="9.140625" style="47" bestFit="1" customWidth="1"/>
    <col min="7168" max="7168" width="6.85546875" style="47" bestFit="1" customWidth="1"/>
    <col min="7169" max="7169" width="10.42578125" style="47" bestFit="1" customWidth="1"/>
    <col min="7170" max="7170" width="10.5703125" style="47" bestFit="1" customWidth="1"/>
    <col min="7171" max="7171" width="11.28515625" style="47" bestFit="1" customWidth="1"/>
    <col min="7172" max="7419" width="9.140625" style="47"/>
    <col min="7420" max="7420" width="2.7109375" style="47" customWidth="1"/>
    <col min="7421" max="7421" width="6" style="47" customWidth="1"/>
    <col min="7422" max="7422" width="50.140625" style="47" bestFit="1" customWidth="1"/>
    <col min="7423" max="7423" width="9.140625" style="47" bestFit="1" customWidth="1"/>
    <col min="7424" max="7424" width="6.85546875" style="47" bestFit="1" customWidth="1"/>
    <col min="7425" max="7425" width="10.42578125" style="47" bestFit="1" customWidth="1"/>
    <col min="7426" max="7426" width="10.5703125" style="47" bestFit="1" customWidth="1"/>
    <col min="7427" max="7427" width="11.28515625" style="47" bestFit="1" customWidth="1"/>
    <col min="7428" max="7675" width="9.140625" style="47"/>
    <col min="7676" max="7676" width="2.7109375" style="47" customWidth="1"/>
    <col min="7677" max="7677" width="6" style="47" customWidth="1"/>
    <col min="7678" max="7678" width="50.140625" style="47" bestFit="1" customWidth="1"/>
    <col min="7679" max="7679" width="9.140625" style="47" bestFit="1" customWidth="1"/>
    <col min="7680" max="7680" width="6.85546875" style="47" bestFit="1" customWidth="1"/>
    <col min="7681" max="7681" width="10.42578125" style="47" bestFit="1" customWidth="1"/>
    <col min="7682" max="7682" width="10.5703125" style="47" bestFit="1" customWidth="1"/>
    <col min="7683" max="7683" width="11.28515625" style="47" bestFit="1" customWidth="1"/>
    <col min="7684" max="7931" width="9.140625" style="47"/>
    <col min="7932" max="7932" width="2.7109375" style="47" customWidth="1"/>
    <col min="7933" max="7933" width="6" style="47" customWidth="1"/>
    <col min="7934" max="7934" width="50.140625" style="47" bestFit="1" customWidth="1"/>
    <col min="7935" max="7935" width="9.140625" style="47" bestFit="1" customWidth="1"/>
    <col min="7936" max="7936" width="6.85546875" style="47" bestFit="1" customWidth="1"/>
    <col min="7937" max="7937" width="10.42578125" style="47" bestFit="1" customWidth="1"/>
    <col min="7938" max="7938" width="10.5703125" style="47" bestFit="1" customWidth="1"/>
    <col min="7939" max="7939" width="11.28515625" style="47" bestFit="1" customWidth="1"/>
    <col min="7940" max="8187" width="9.140625" style="47"/>
    <col min="8188" max="8188" width="2.7109375" style="47" customWidth="1"/>
    <col min="8189" max="8189" width="6" style="47" customWidth="1"/>
    <col min="8190" max="8190" width="50.140625" style="47" bestFit="1" customWidth="1"/>
    <col min="8191" max="8191" width="9.140625" style="47" bestFit="1" customWidth="1"/>
    <col min="8192" max="8192" width="6.85546875" style="47" bestFit="1" customWidth="1"/>
    <col min="8193" max="8193" width="10.42578125" style="47" bestFit="1" customWidth="1"/>
    <col min="8194" max="8194" width="10.5703125" style="47" bestFit="1" customWidth="1"/>
    <col min="8195" max="8195" width="11.28515625" style="47" bestFit="1" customWidth="1"/>
    <col min="8196" max="8443" width="9.140625" style="47"/>
    <col min="8444" max="8444" width="2.7109375" style="47" customWidth="1"/>
    <col min="8445" max="8445" width="6" style="47" customWidth="1"/>
    <col min="8446" max="8446" width="50.140625" style="47" bestFit="1" customWidth="1"/>
    <col min="8447" max="8447" width="9.140625" style="47" bestFit="1" customWidth="1"/>
    <col min="8448" max="8448" width="6.85546875" style="47" bestFit="1" customWidth="1"/>
    <col min="8449" max="8449" width="10.42578125" style="47" bestFit="1" customWidth="1"/>
    <col min="8450" max="8450" width="10.5703125" style="47" bestFit="1" customWidth="1"/>
    <col min="8451" max="8451" width="11.28515625" style="47" bestFit="1" customWidth="1"/>
    <col min="8452" max="8699" width="9.140625" style="47"/>
    <col min="8700" max="8700" width="2.7109375" style="47" customWidth="1"/>
    <col min="8701" max="8701" width="6" style="47" customWidth="1"/>
    <col min="8702" max="8702" width="50.140625" style="47" bestFit="1" customWidth="1"/>
    <col min="8703" max="8703" width="9.140625" style="47" bestFit="1" customWidth="1"/>
    <col min="8704" max="8704" width="6.85546875" style="47" bestFit="1" customWidth="1"/>
    <col min="8705" max="8705" width="10.42578125" style="47" bestFit="1" customWidth="1"/>
    <col min="8706" max="8706" width="10.5703125" style="47" bestFit="1" customWidth="1"/>
    <col min="8707" max="8707" width="11.28515625" style="47" bestFit="1" customWidth="1"/>
    <col min="8708" max="8955" width="9.140625" style="47"/>
    <col min="8956" max="8956" width="2.7109375" style="47" customWidth="1"/>
    <col min="8957" max="8957" width="6" style="47" customWidth="1"/>
    <col min="8958" max="8958" width="50.140625" style="47" bestFit="1" customWidth="1"/>
    <col min="8959" max="8959" width="9.140625" style="47" bestFit="1" customWidth="1"/>
    <col min="8960" max="8960" width="6.85546875" style="47" bestFit="1" customWidth="1"/>
    <col min="8961" max="8961" width="10.42578125" style="47" bestFit="1" customWidth="1"/>
    <col min="8962" max="8962" width="10.5703125" style="47" bestFit="1" customWidth="1"/>
    <col min="8963" max="8963" width="11.28515625" style="47" bestFit="1" customWidth="1"/>
    <col min="8964" max="9211" width="9.140625" style="47"/>
    <col min="9212" max="9212" width="2.7109375" style="47" customWidth="1"/>
    <col min="9213" max="9213" width="6" style="47" customWidth="1"/>
    <col min="9214" max="9214" width="50.140625" style="47" bestFit="1" customWidth="1"/>
    <col min="9215" max="9215" width="9.140625" style="47" bestFit="1" customWidth="1"/>
    <col min="9216" max="9216" width="6.85546875" style="47" bestFit="1" customWidth="1"/>
    <col min="9217" max="9217" width="10.42578125" style="47" bestFit="1" customWidth="1"/>
    <col min="9218" max="9218" width="10.5703125" style="47" bestFit="1" customWidth="1"/>
    <col min="9219" max="9219" width="11.28515625" style="47" bestFit="1" customWidth="1"/>
    <col min="9220" max="9467" width="9.140625" style="47"/>
    <col min="9468" max="9468" width="2.7109375" style="47" customWidth="1"/>
    <col min="9469" max="9469" width="6" style="47" customWidth="1"/>
    <col min="9470" max="9470" width="50.140625" style="47" bestFit="1" customWidth="1"/>
    <col min="9471" max="9471" width="9.140625" style="47" bestFit="1" customWidth="1"/>
    <col min="9472" max="9472" width="6.85546875" style="47" bestFit="1" customWidth="1"/>
    <col min="9473" max="9473" width="10.42578125" style="47" bestFit="1" customWidth="1"/>
    <col min="9474" max="9474" width="10.5703125" style="47" bestFit="1" customWidth="1"/>
    <col min="9475" max="9475" width="11.28515625" style="47" bestFit="1" customWidth="1"/>
    <col min="9476" max="9723" width="9.140625" style="47"/>
    <col min="9724" max="9724" width="2.7109375" style="47" customWidth="1"/>
    <col min="9725" max="9725" width="6" style="47" customWidth="1"/>
    <col min="9726" max="9726" width="50.140625" style="47" bestFit="1" customWidth="1"/>
    <col min="9727" max="9727" width="9.140625" style="47" bestFit="1" customWidth="1"/>
    <col min="9728" max="9728" width="6.85546875" style="47" bestFit="1" customWidth="1"/>
    <col min="9729" max="9729" width="10.42578125" style="47" bestFit="1" customWidth="1"/>
    <col min="9730" max="9730" width="10.5703125" style="47" bestFit="1" customWidth="1"/>
    <col min="9731" max="9731" width="11.28515625" style="47" bestFit="1" customWidth="1"/>
    <col min="9732" max="9979" width="9.140625" style="47"/>
    <col min="9980" max="9980" width="2.7109375" style="47" customWidth="1"/>
    <col min="9981" max="9981" width="6" style="47" customWidth="1"/>
    <col min="9982" max="9982" width="50.140625" style="47" bestFit="1" customWidth="1"/>
    <col min="9983" max="9983" width="9.140625" style="47" bestFit="1" customWidth="1"/>
    <col min="9984" max="9984" width="6.85546875" style="47" bestFit="1" customWidth="1"/>
    <col min="9985" max="9985" width="10.42578125" style="47" bestFit="1" customWidth="1"/>
    <col min="9986" max="9986" width="10.5703125" style="47" bestFit="1" customWidth="1"/>
    <col min="9987" max="9987" width="11.28515625" style="47" bestFit="1" customWidth="1"/>
    <col min="9988" max="10235" width="9.140625" style="47"/>
    <col min="10236" max="10236" width="2.7109375" style="47" customWidth="1"/>
    <col min="10237" max="10237" width="6" style="47" customWidth="1"/>
    <col min="10238" max="10238" width="50.140625" style="47" bestFit="1" customWidth="1"/>
    <col min="10239" max="10239" width="9.140625" style="47" bestFit="1" customWidth="1"/>
    <col min="10240" max="10240" width="6.85546875" style="47" bestFit="1" customWidth="1"/>
    <col min="10241" max="10241" width="10.42578125" style="47" bestFit="1" customWidth="1"/>
    <col min="10242" max="10242" width="10.5703125" style="47" bestFit="1" customWidth="1"/>
    <col min="10243" max="10243" width="11.28515625" style="47" bestFit="1" customWidth="1"/>
    <col min="10244" max="10491" width="9.140625" style="47"/>
    <col min="10492" max="10492" width="2.7109375" style="47" customWidth="1"/>
    <col min="10493" max="10493" width="6" style="47" customWidth="1"/>
    <col min="10494" max="10494" width="50.140625" style="47" bestFit="1" customWidth="1"/>
    <col min="10495" max="10495" width="9.140625" style="47" bestFit="1" customWidth="1"/>
    <col min="10496" max="10496" width="6.85546875" style="47" bestFit="1" customWidth="1"/>
    <col min="10497" max="10497" width="10.42578125" style="47" bestFit="1" customWidth="1"/>
    <col min="10498" max="10498" width="10.5703125" style="47" bestFit="1" customWidth="1"/>
    <col min="10499" max="10499" width="11.28515625" style="47" bestFit="1" customWidth="1"/>
    <col min="10500" max="10747" width="9.140625" style="47"/>
    <col min="10748" max="10748" width="2.7109375" style="47" customWidth="1"/>
    <col min="10749" max="10749" width="6" style="47" customWidth="1"/>
    <col min="10750" max="10750" width="50.140625" style="47" bestFit="1" customWidth="1"/>
    <col min="10751" max="10751" width="9.140625" style="47" bestFit="1" customWidth="1"/>
    <col min="10752" max="10752" width="6.85546875" style="47" bestFit="1" customWidth="1"/>
    <col min="10753" max="10753" width="10.42578125" style="47" bestFit="1" customWidth="1"/>
    <col min="10754" max="10754" width="10.5703125" style="47" bestFit="1" customWidth="1"/>
    <col min="10755" max="10755" width="11.28515625" style="47" bestFit="1" customWidth="1"/>
    <col min="10756" max="11003" width="9.140625" style="47"/>
    <col min="11004" max="11004" width="2.7109375" style="47" customWidth="1"/>
    <col min="11005" max="11005" width="6" style="47" customWidth="1"/>
    <col min="11006" max="11006" width="50.140625" style="47" bestFit="1" customWidth="1"/>
    <col min="11007" max="11007" width="9.140625" style="47" bestFit="1" customWidth="1"/>
    <col min="11008" max="11008" width="6.85546875" style="47" bestFit="1" customWidth="1"/>
    <col min="11009" max="11009" width="10.42578125" style="47" bestFit="1" customWidth="1"/>
    <col min="11010" max="11010" width="10.5703125" style="47" bestFit="1" customWidth="1"/>
    <col min="11011" max="11011" width="11.28515625" style="47" bestFit="1" customWidth="1"/>
    <col min="11012" max="11259" width="9.140625" style="47"/>
    <col min="11260" max="11260" width="2.7109375" style="47" customWidth="1"/>
    <col min="11261" max="11261" width="6" style="47" customWidth="1"/>
    <col min="11262" max="11262" width="50.140625" style="47" bestFit="1" customWidth="1"/>
    <col min="11263" max="11263" width="9.140625" style="47" bestFit="1" customWidth="1"/>
    <col min="11264" max="11264" width="6.85546875" style="47" bestFit="1" customWidth="1"/>
    <col min="11265" max="11265" width="10.42578125" style="47" bestFit="1" customWidth="1"/>
    <col min="11266" max="11266" width="10.5703125" style="47" bestFit="1" customWidth="1"/>
    <col min="11267" max="11267" width="11.28515625" style="47" bestFit="1" customWidth="1"/>
    <col min="11268" max="11515" width="9.140625" style="47"/>
    <col min="11516" max="11516" width="2.7109375" style="47" customWidth="1"/>
    <col min="11517" max="11517" width="6" style="47" customWidth="1"/>
    <col min="11518" max="11518" width="50.140625" style="47" bestFit="1" customWidth="1"/>
    <col min="11519" max="11519" width="9.140625" style="47" bestFit="1" customWidth="1"/>
    <col min="11520" max="11520" width="6.85546875" style="47" bestFit="1" customWidth="1"/>
    <col min="11521" max="11521" width="10.42578125" style="47" bestFit="1" customWidth="1"/>
    <col min="11522" max="11522" width="10.5703125" style="47" bestFit="1" customWidth="1"/>
    <col min="11523" max="11523" width="11.28515625" style="47" bestFit="1" customWidth="1"/>
    <col min="11524" max="11771" width="9.140625" style="47"/>
    <col min="11772" max="11772" width="2.7109375" style="47" customWidth="1"/>
    <col min="11773" max="11773" width="6" style="47" customWidth="1"/>
    <col min="11774" max="11774" width="50.140625" style="47" bestFit="1" customWidth="1"/>
    <col min="11775" max="11775" width="9.140625" style="47" bestFit="1" customWidth="1"/>
    <col min="11776" max="11776" width="6.85546875" style="47" bestFit="1" customWidth="1"/>
    <col min="11777" max="11777" width="10.42578125" style="47" bestFit="1" customWidth="1"/>
    <col min="11778" max="11778" width="10.5703125" style="47" bestFit="1" customWidth="1"/>
    <col min="11779" max="11779" width="11.28515625" style="47" bestFit="1" customWidth="1"/>
    <col min="11780" max="12027" width="9.140625" style="47"/>
    <col min="12028" max="12028" width="2.7109375" style="47" customWidth="1"/>
    <col min="12029" max="12029" width="6" style="47" customWidth="1"/>
    <col min="12030" max="12030" width="50.140625" style="47" bestFit="1" customWidth="1"/>
    <col min="12031" max="12031" width="9.140625" style="47" bestFit="1" customWidth="1"/>
    <col min="12032" max="12032" width="6.85546875" style="47" bestFit="1" customWidth="1"/>
    <col min="12033" max="12033" width="10.42578125" style="47" bestFit="1" customWidth="1"/>
    <col min="12034" max="12034" width="10.5703125" style="47" bestFit="1" customWidth="1"/>
    <col min="12035" max="12035" width="11.28515625" style="47" bestFit="1" customWidth="1"/>
    <col min="12036" max="12283" width="9.140625" style="47"/>
    <col min="12284" max="12284" width="2.7109375" style="47" customWidth="1"/>
    <col min="12285" max="12285" width="6" style="47" customWidth="1"/>
    <col min="12286" max="12286" width="50.140625" style="47" bestFit="1" customWidth="1"/>
    <col min="12287" max="12287" width="9.140625" style="47" bestFit="1" customWidth="1"/>
    <col min="12288" max="12288" width="6.85546875" style="47" bestFit="1" customWidth="1"/>
    <col min="12289" max="12289" width="10.42578125" style="47" bestFit="1" customWidth="1"/>
    <col min="12290" max="12290" width="10.5703125" style="47" bestFit="1" customWidth="1"/>
    <col min="12291" max="12291" width="11.28515625" style="47" bestFit="1" customWidth="1"/>
    <col min="12292" max="12539" width="9.140625" style="47"/>
    <col min="12540" max="12540" width="2.7109375" style="47" customWidth="1"/>
    <col min="12541" max="12541" width="6" style="47" customWidth="1"/>
    <col min="12542" max="12542" width="50.140625" style="47" bestFit="1" customWidth="1"/>
    <col min="12543" max="12543" width="9.140625" style="47" bestFit="1" customWidth="1"/>
    <col min="12544" max="12544" width="6.85546875" style="47" bestFit="1" customWidth="1"/>
    <col min="12545" max="12545" width="10.42578125" style="47" bestFit="1" customWidth="1"/>
    <col min="12546" max="12546" width="10.5703125" style="47" bestFit="1" customWidth="1"/>
    <col min="12547" max="12547" width="11.28515625" style="47" bestFit="1" customWidth="1"/>
    <col min="12548" max="12795" width="9.140625" style="47"/>
    <col min="12796" max="12796" width="2.7109375" style="47" customWidth="1"/>
    <col min="12797" max="12797" width="6" style="47" customWidth="1"/>
    <col min="12798" max="12798" width="50.140625" style="47" bestFit="1" customWidth="1"/>
    <col min="12799" max="12799" width="9.140625" style="47" bestFit="1" customWidth="1"/>
    <col min="12800" max="12800" width="6.85546875" style="47" bestFit="1" customWidth="1"/>
    <col min="12801" max="12801" width="10.42578125" style="47" bestFit="1" customWidth="1"/>
    <col min="12802" max="12802" width="10.5703125" style="47" bestFit="1" customWidth="1"/>
    <col min="12803" max="12803" width="11.28515625" style="47" bestFit="1" customWidth="1"/>
    <col min="12804" max="13051" width="9.140625" style="47"/>
    <col min="13052" max="13052" width="2.7109375" style="47" customWidth="1"/>
    <col min="13053" max="13053" width="6" style="47" customWidth="1"/>
    <col min="13054" max="13054" width="50.140625" style="47" bestFit="1" customWidth="1"/>
    <col min="13055" max="13055" width="9.140625" style="47" bestFit="1" customWidth="1"/>
    <col min="13056" max="13056" width="6.85546875" style="47" bestFit="1" customWidth="1"/>
    <col min="13057" max="13057" width="10.42578125" style="47" bestFit="1" customWidth="1"/>
    <col min="13058" max="13058" width="10.5703125" style="47" bestFit="1" customWidth="1"/>
    <col min="13059" max="13059" width="11.28515625" style="47" bestFit="1" customWidth="1"/>
    <col min="13060" max="13307" width="9.140625" style="47"/>
    <col min="13308" max="13308" width="2.7109375" style="47" customWidth="1"/>
    <col min="13309" max="13309" width="6" style="47" customWidth="1"/>
    <col min="13310" max="13310" width="50.140625" style="47" bestFit="1" customWidth="1"/>
    <col min="13311" max="13311" width="9.140625" style="47" bestFit="1" customWidth="1"/>
    <col min="13312" max="13312" width="6.85546875" style="47" bestFit="1" customWidth="1"/>
    <col min="13313" max="13313" width="10.42578125" style="47" bestFit="1" customWidth="1"/>
    <col min="13314" max="13314" width="10.5703125" style="47" bestFit="1" customWidth="1"/>
    <col min="13315" max="13315" width="11.28515625" style="47" bestFit="1" customWidth="1"/>
    <col min="13316" max="13563" width="9.140625" style="47"/>
    <col min="13564" max="13564" width="2.7109375" style="47" customWidth="1"/>
    <col min="13565" max="13565" width="6" style="47" customWidth="1"/>
    <col min="13566" max="13566" width="50.140625" style="47" bestFit="1" customWidth="1"/>
    <col min="13567" max="13567" width="9.140625" style="47" bestFit="1" customWidth="1"/>
    <col min="13568" max="13568" width="6.85546875" style="47" bestFit="1" customWidth="1"/>
    <col min="13569" max="13569" width="10.42578125" style="47" bestFit="1" customWidth="1"/>
    <col min="13570" max="13570" width="10.5703125" style="47" bestFit="1" customWidth="1"/>
    <col min="13571" max="13571" width="11.28515625" style="47" bestFit="1" customWidth="1"/>
    <col min="13572" max="13819" width="9.140625" style="47"/>
    <col min="13820" max="13820" width="2.7109375" style="47" customWidth="1"/>
    <col min="13821" max="13821" width="6" style="47" customWidth="1"/>
    <col min="13822" max="13822" width="50.140625" style="47" bestFit="1" customWidth="1"/>
    <col min="13823" max="13823" width="9.140625" style="47" bestFit="1" customWidth="1"/>
    <col min="13824" max="13824" width="6.85546875" style="47" bestFit="1" customWidth="1"/>
    <col min="13825" max="13825" width="10.42578125" style="47" bestFit="1" customWidth="1"/>
    <col min="13826" max="13826" width="10.5703125" style="47" bestFit="1" customWidth="1"/>
    <col min="13827" max="13827" width="11.28515625" style="47" bestFit="1" customWidth="1"/>
    <col min="13828" max="14075" width="9.140625" style="47"/>
    <col min="14076" max="14076" width="2.7109375" style="47" customWidth="1"/>
    <col min="14077" max="14077" width="6" style="47" customWidth="1"/>
    <col min="14078" max="14078" width="50.140625" style="47" bestFit="1" customWidth="1"/>
    <col min="14079" max="14079" width="9.140625" style="47" bestFit="1" customWidth="1"/>
    <col min="14080" max="14080" width="6.85546875" style="47" bestFit="1" customWidth="1"/>
    <col min="14081" max="14081" width="10.42578125" style="47" bestFit="1" customWidth="1"/>
    <col min="14082" max="14082" width="10.5703125" style="47" bestFit="1" customWidth="1"/>
    <col min="14083" max="14083" width="11.28515625" style="47" bestFit="1" customWidth="1"/>
    <col min="14084" max="14331" width="9.140625" style="47"/>
    <col min="14332" max="14332" width="2.7109375" style="47" customWidth="1"/>
    <col min="14333" max="14333" width="6" style="47" customWidth="1"/>
    <col min="14334" max="14334" width="50.140625" style="47" bestFit="1" customWidth="1"/>
    <col min="14335" max="14335" width="9.140625" style="47" bestFit="1" customWidth="1"/>
    <col min="14336" max="14336" width="6.85546875" style="47" bestFit="1" customWidth="1"/>
    <col min="14337" max="14337" width="10.42578125" style="47" bestFit="1" customWidth="1"/>
    <col min="14338" max="14338" width="10.5703125" style="47" bestFit="1" customWidth="1"/>
    <col min="14339" max="14339" width="11.28515625" style="47" bestFit="1" customWidth="1"/>
    <col min="14340" max="14587" width="9.140625" style="47"/>
    <col min="14588" max="14588" width="2.7109375" style="47" customWidth="1"/>
    <col min="14589" max="14589" width="6" style="47" customWidth="1"/>
    <col min="14590" max="14590" width="50.140625" style="47" bestFit="1" customWidth="1"/>
    <col min="14591" max="14591" width="9.140625" style="47" bestFit="1" customWidth="1"/>
    <col min="14592" max="14592" width="6.85546875" style="47" bestFit="1" customWidth="1"/>
    <col min="14593" max="14593" width="10.42578125" style="47" bestFit="1" customWidth="1"/>
    <col min="14594" max="14594" width="10.5703125" style="47" bestFit="1" customWidth="1"/>
    <col min="14595" max="14595" width="11.28515625" style="47" bestFit="1" customWidth="1"/>
    <col min="14596" max="14843" width="9.140625" style="47"/>
    <col min="14844" max="14844" width="2.7109375" style="47" customWidth="1"/>
    <col min="14845" max="14845" width="6" style="47" customWidth="1"/>
    <col min="14846" max="14846" width="50.140625" style="47" bestFit="1" customWidth="1"/>
    <col min="14847" max="14847" width="9.140625" style="47" bestFit="1" customWidth="1"/>
    <col min="14848" max="14848" width="6.85546875" style="47" bestFit="1" customWidth="1"/>
    <col min="14849" max="14849" width="10.42578125" style="47" bestFit="1" customWidth="1"/>
    <col min="14850" max="14850" width="10.5703125" style="47" bestFit="1" customWidth="1"/>
    <col min="14851" max="14851" width="11.28515625" style="47" bestFit="1" customWidth="1"/>
    <col min="14852" max="15099" width="9.140625" style="47"/>
    <col min="15100" max="15100" width="2.7109375" style="47" customWidth="1"/>
    <col min="15101" max="15101" width="6" style="47" customWidth="1"/>
    <col min="15102" max="15102" width="50.140625" style="47" bestFit="1" customWidth="1"/>
    <col min="15103" max="15103" width="9.140625" style="47" bestFit="1" customWidth="1"/>
    <col min="15104" max="15104" width="6.85546875" style="47" bestFit="1" customWidth="1"/>
    <col min="15105" max="15105" width="10.42578125" style="47" bestFit="1" customWidth="1"/>
    <col min="15106" max="15106" width="10.5703125" style="47" bestFit="1" customWidth="1"/>
    <col min="15107" max="15107" width="11.28515625" style="47" bestFit="1" customWidth="1"/>
    <col min="15108" max="15355" width="9.140625" style="47"/>
    <col min="15356" max="15356" width="2.7109375" style="47" customWidth="1"/>
    <col min="15357" max="15357" width="6" style="47" customWidth="1"/>
    <col min="15358" max="15358" width="50.140625" style="47" bestFit="1" customWidth="1"/>
    <col min="15359" max="15359" width="9.140625" style="47" bestFit="1" customWidth="1"/>
    <col min="15360" max="15360" width="6.85546875" style="47" bestFit="1" customWidth="1"/>
    <col min="15361" max="15361" width="10.42578125" style="47" bestFit="1" customWidth="1"/>
    <col min="15362" max="15362" width="10.5703125" style="47" bestFit="1" customWidth="1"/>
    <col min="15363" max="15363" width="11.28515625" style="47" bestFit="1" customWidth="1"/>
    <col min="15364" max="15611" width="9.140625" style="47"/>
    <col min="15612" max="15612" width="2.7109375" style="47" customWidth="1"/>
    <col min="15613" max="15613" width="6" style="47" customWidth="1"/>
    <col min="15614" max="15614" width="50.140625" style="47" bestFit="1" customWidth="1"/>
    <col min="15615" max="15615" width="9.140625" style="47" bestFit="1" customWidth="1"/>
    <col min="15616" max="15616" width="6.85546875" style="47" bestFit="1" customWidth="1"/>
    <col min="15617" max="15617" width="10.42578125" style="47" bestFit="1" customWidth="1"/>
    <col min="15618" max="15618" width="10.5703125" style="47" bestFit="1" customWidth="1"/>
    <col min="15619" max="15619" width="11.28515625" style="47" bestFit="1" customWidth="1"/>
    <col min="15620" max="15867" width="9.140625" style="47"/>
    <col min="15868" max="15868" width="2.7109375" style="47" customWidth="1"/>
    <col min="15869" max="15869" width="6" style="47" customWidth="1"/>
    <col min="15870" max="15870" width="50.140625" style="47" bestFit="1" customWidth="1"/>
    <col min="15871" max="15871" width="9.140625" style="47" bestFit="1" customWidth="1"/>
    <col min="15872" max="15872" width="6.85546875" style="47" bestFit="1" customWidth="1"/>
    <col min="15873" max="15873" width="10.42578125" style="47" bestFit="1" customWidth="1"/>
    <col min="15874" max="15874" width="10.5703125" style="47" bestFit="1" customWidth="1"/>
    <col min="15875" max="15875" width="11.28515625" style="47" bestFit="1" customWidth="1"/>
    <col min="15876" max="16123" width="9.140625" style="47"/>
    <col min="16124" max="16124" width="2.7109375" style="47" customWidth="1"/>
    <col min="16125" max="16125" width="6" style="47" customWidth="1"/>
    <col min="16126" max="16126" width="50.140625" style="47" bestFit="1" customWidth="1"/>
    <col min="16127" max="16127" width="9.140625" style="47" bestFit="1" customWidth="1"/>
    <col min="16128" max="16128" width="6.85546875" style="47" bestFit="1" customWidth="1"/>
    <col min="16129" max="16129" width="10.42578125" style="47" bestFit="1" customWidth="1"/>
    <col min="16130" max="16130" width="10.5703125" style="47" bestFit="1" customWidth="1"/>
    <col min="16131" max="16131" width="11.28515625" style="47" bestFit="1" customWidth="1"/>
    <col min="16132" max="16384" width="9.140625" style="47"/>
  </cols>
  <sheetData>
    <row r="1" spans="1:8" ht="12" customHeight="1" x14ac:dyDescent="0.2">
      <c r="A1" s="941" t="s">
        <v>241</v>
      </c>
      <c r="B1" s="942"/>
      <c r="C1" s="942"/>
      <c r="D1" s="942"/>
      <c r="E1" s="942"/>
      <c r="F1" s="942"/>
      <c r="G1" s="942"/>
      <c r="H1" s="943"/>
    </row>
    <row r="2" spans="1:8" ht="12" customHeight="1" x14ac:dyDescent="0.2">
      <c r="A2" s="66" t="s">
        <v>284</v>
      </c>
      <c r="B2" s="1041" t="s">
        <v>304</v>
      </c>
      <c r="C2" s="1041"/>
      <c r="D2" s="1041"/>
      <c r="E2" s="1041"/>
      <c r="F2" s="1041"/>
      <c r="G2" s="1041"/>
      <c r="H2" s="1041"/>
    </row>
    <row r="3" spans="1:8" ht="12" customHeight="1" x14ac:dyDescent="0.2">
      <c r="A3" s="94" t="s">
        <v>26</v>
      </c>
      <c r="B3" s="1163" t="s">
        <v>321</v>
      </c>
      <c r="C3" s="1163"/>
      <c r="D3" s="1163"/>
      <c r="E3" s="1163"/>
      <c r="F3" s="1163"/>
      <c r="G3" s="1163"/>
      <c r="H3" s="1164"/>
    </row>
    <row r="4" spans="1:8" ht="12" customHeight="1" x14ac:dyDescent="0.2">
      <c r="A4" s="1126" t="s">
        <v>40</v>
      </c>
      <c r="B4" s="1127"/>
      <c r="C4" s="1127"/>
      <c r="D4" s="1127" t="s">
        <v>90</v>
      </c>
      <c r="E4" s="1127" t="s">
        <v>263</v>
      </c>
      <c r="F4" s="1127" t="s">
        <v>323</v>
      </c>
      <c r="G4" s="1130" t="s">
        <v>6</v>
      </c>
      <c r="H4" s="1168"/>
    </row>
    <row r="5" spans="1:8" ht="12" customHeight="1" x14ac:dyDescent="0.2">
      <c r="A5" s="1128"/>
      <c r="B5" s="1129"/>
      <c r="C5" s="1129"/>
      <c r="D5" s="1129"/>
      <c r="E5" s="1169"/>
      <c r="F5" s="1169"/>
      <c r="G5" s="596" t="s">
        <v>10</v>
      </c>
      <c r="H5" s="597" t="s">
        <v>12</v>
      </c>
    </row>
    <row r="6" spans="1:8" s="32" customFormat="1" ht="12" customHeight="1" x14ac:dyDescent="0.2">
      <c r="A6" s="293" t="s">
        <v>139</v>
      </c>
      <c r="B6" s="969" t="s">
        <v>620</v>
      </c>
      <c r="C6" s="969"/>
      <c r="D6" s="330" t="s">
        <v>104</v>
      </c>
      <c r="E6" s="312">
        <v>10</v>
      </c>
      <c r="F6" s="371">
        <v>0.2</v>
      </c>
      <c r="G6" s="485">
        <f>(100%-F6)/E6</f>
        <v>0.08</v>
      </c>
      <c r="H6" s="487">
        <f t="shared" ref="H6:H9" si="0">G6/12</f>
        <v>6.6666666666666671E-3</v>
      </c>
    </row>
    <row r="7" spans="1:8" s="32" customFormat="1" ht="12" customHeight="1" x14ac:dyDescent="0.2">
      <c r="A7" s="331" t="s">
        <v>141</v>
      </c>
      <c r="B7" s="1040" t="s">
        <v>395</v>
      </c>
      <c r="C7" s="1040"/>
      <c r="D7" s="332" t="s">
        <v>104</v>
      </c>
      <c r="E7" s="340">
        <v>5</v>
      </c>
      <c r="F7" s="372">
        <v>0</v>
      </c>
      <c r="G7" s="486">
        <f>100%/E7</f>
        <v>0.2</v>
      </c>
      <c r="H7" s="488">
        <f t="shared" si="0"/>
        <v>1.6666666666666666E-2</v>
      </c>
    </row>
    <row r="8" spans="1:8" s="32" customFormat="1" ht="12" customHeight="1" x14ac:dyDescent="0.2">
      <c r="A8" s="331" t="s">
        <v>142</v>
      </c>
      <c r="B8" s="1040" t="s">
        <v>403</v>
      </c>
      <c r="C8" s="1040"/>
      <c r="D8" s="332" t="s">
        <v>104</v>
      </c>
      <c r="E8" s="340">
        <v>5</v>
      </c>
      <c r="F8" s="372">
        <v>0</v>
      </c>
      <c r="G8" s="486">
        <f>100%/E8</f>
        <v>0.2</v>
      </c>
      <c r="H8" s="488">
        <f t="shared" si="0"/>
        <v>1.6666666666666666E-2</v>
      </c>
    </row>
    <row r="9" spans="1:8" s="32" customFormat="1" ht="12" customHeight="1" x14ac:dyDescent="0.2">
      <c r="A9" s="331" t="s">
        <v>495</v>
      </c>
      <c r="B9" s="1040" t="s">
        <v>622</v>
      </c>
      <c r="C9" s="1040"/>
      <c r="D9" s="332" t="s">
        <v>104</v>
      </c>
      <c r="E9" s="340">
        <v>10</v>
      </c>
      <c r="F9" s="372">
        <v>0</v>
      </c>
      <c r="G9" s="486">
        <f>100%/E9</f>
        <v>0.1</v>
      </c>
      <c r="H9" s="488">
        <f t="shared" si="0"/>
        <v>8.3333333333333332E-3</v>
      </c>
    </row>
    <row r="10" spans="1:8" ht="12" customHeight="1" x14ac:dyDescent="0.2">
      <c r="A10" s="94" t="s">
        <v>27</v>
      </c>
      <c r="B10" s="1163" t="s">
        <v>324</v>
      </c>
      <c r="C10" s="1163"/>
      <c r="D10" s="1163"/>
      <c r="E10" s="1163"/>
      <c r="F10" s="1163"/>
      <c r="G10" s="1163"/>
      <c r="H10" s="1164"/>
    </row>
    <row r="11" spans="1:8" ht="12" customHeight="1" x14ac:dyDescent="0.2">
      <c r="A11" s="1126" t="s">
        <v>40</v>
      </c>
      <c r="B11" s="1127"/>
      <c r="C11" s="1127"/>
      <c r="D11" s="1127" t="s">
        <v>4</v>
      </c>
      <c r="E11" s="1154" t="s">
        <v>9</v>
      </c>
      <c r="F11" s="1127" t="s">
        <v>4</v>
      </c>
      <c r="G11" s="1127" t="s">
        <v>322</v>
      </c>
      <c r="H11" s="1131"/>
    </row>
    <row r="12" spans="1:8" ht="12" customHeight="1" x14ac:dyDescent="0.2">
      <c r="A12" s="1128"/>
      <c r="B12" s="1129"/>
      <c r="C12" s="1129"/>
      <c r="D12" s="1129"/>
      <c r="E12" s="1155"/>
      <c r="F12" s="1129"/>
      <c r="G12" s="1129"/>
      <c r="H12" s="1132"/>
    </row>
    <row r="13" spans="1:8" s="32" customFormat="1" ht="12" customHeight="1" x14ac:dyDescent="0.2">
      <c r="A13" s="293" t="s">
        <v>143</v>
      </c>
      <c r="B13" s="969" t="str">
        <f>'(3)_Investimentos'!B4</f>
        <v>Veículo - Camionete com Capacidade de 500 Quilos (mínimo)</v>
      </c>
      <c r="C13" s="969"/>
      <c r="D13" s="330" t="s">
        <v>11</v>
      </c>
      <c r="E13" s="373">
        <f>'(3)_Investimentos'!C4</f>
        <v>0</v>
      </c>
      <c r="F13" s="330" t="s">
        <v>28</v>
      </c>
      <c r="G13" s="1170">
        <f>'(7)_Comp._Veic._Camionete'!E33</f>
        <v>0</v>
      </c>
      <c r="H13" s="1171"/>
    </row>
    <row r="14" spans="1:8" ht="12" customHeight="1" x14ac:dyDescent="0.2">
      <c r="A14" s="331" t="s">
        <v>144</v>
      </c>
      <c r="B14" s="1040" t="str">
        <f>'(3)_Investimentos'!B5</f>
        <v>Veículo - Caminhão Guincho Plataforma com Capacidade de 3,5 ton. (mínimo)</v>
      </c>
      <c r="C14" s="1040"/>
      <c r="D14" s="332" t="str">
        <f>D13</f>
        <v>veíc.</v>
      </c>
      <c r="E14" s="374">
        <f>'(3)_Investimentos'!C5</f>
        <v>0</v>
      </c>
      <c r="F14" s="332" t="str">
        <f>F13</f>
        <v>km/mês</v>
      </c>
      <c r="G14" s="1172">
        <f>'(8)_Comp._Veic._Guinch_I'!E33</f>
        <v>0</v>
      </c>
      <c r="H14" s="1173"/>
    </row>
    <row r="15" spans="1:8" ht="12" customHeight="1" x14ac:dyDescent="0.2">
      <c r="A15" s="333" t="s">
        <v>145</v>
      </c>
      <c r="B15" s="968" t="str">
        <f>'(3)_Investimentos'!B6</f>
        <v>Veículo - Caminhão Guincho Plataforma com Capacidade de 7,0 ton. (mínimo)</v>
      </c>
      <c r="C15" s="968"/>
      <c r="D15" s="134" t="str">
        <f>D14</f>
        <v>veíc.</v>
      </c>
      <c r="E15" s="138">
        <f>'(3)_Investimentos'!C6</f>
        <v>0</v>
      </c>
      <c r="F15" s="134" t="str">
        <f>F14</f>
        <v>km/mês</v>
      </c>
      <c r="G15" s="1174">
        <f>'(9)_Comp._Veic._Reboque_II'!E33</f>
        <v>0</v>
      </c>
      <c r="H15" s="1175"/>
    </row>
    <row r="16" spans="1:8" ht="12" customHeight="1" x14ac:dyDescent="0.2">
      <c r="A16" s="324" t="s">
        <v>285</v>
      </c>
      <c r="B16" s="1041" t="s">
        <v>310</v>
      </c>
      <c r="C16" s="1041"/>
      <c r="D16" s="1041"/>
      <c r="E16" s="1041"/>
      <c r="F16" s="1041"/>
      <c r="G16" s="1041"/>
      <c r="H16" s="1041"/>
    </row>
    <row r="17" spans="1:16" ht="12" customHeight="1" x14ac:dyDescent="0.2">
      <c r="A17" s="94" t="s">
        <v>26</v>
      </c>
      <c r="B17" s="1163" t="str">
        <f>B6</f>
        <v>Depreciação de Veículos</v>
      </c>
      <c r="C17" s="1163"/>
      <c r="D17" s="1163"/>
      <c r="E17" s="1163"/>
      <c r="F17" s="1163"/>
      <c r="G17" s="1163"/>
      <c r="H17" s="1164"/>
    </row>
    <row r="18" spans="1:16" s="32" customFormat="1" ht="12" customHeight="1" x14ac:dyDescent="0.2">
      <c r="A18" s="1126" t="s">
        <v>37</v>
      </c>
      <c r="B18" s="1127"/>
      <c r="C18" s="1127"/>
      <c r="D18" s="1130" t="s">
        <v>6</v>
      </c>
      <c r="E18" s="1130"/>
      <c r="F18" s="1127" t="s">
        <v>162</v>
      </c>
      <c r="G18" s="1127" t="s">
        <v>273</v>
      </c>
      <c r="H18" s="1131" t="s">
        <v>128</v>
      </c>
      <c r="I18" s="174"/>
      <c r="J18" s="47"/>
      <c r="K18" s="47"/>
      <c r="L18" s="47"/>
      <c r="M18" s="47"/>
      <c r="N18" s="47"/>
      <c r="O18" s="47"/>
      <c r="P18" s="47"/>
    </row>
    <row r="19" spans="1:16" s="32" customFormat="1" ht="12" customHeight="1" x14ac:dyDescent="0.2">
      <c r="A19" s="1128"/>
      <c r="B19" s="1129"/>
      <c r="C19" s="1129"/>
      <c r="D19" s="596" t="s">
        <v>10</v>
      </c>
      <c r="E19" s="596" t="s">
        <v>12</v>
      </c>
      <c r="F19" s="1129"/>
      <c r="G19" s="1129"/>
      <c r="H19" s="1132"/>
      <c r="I19" s="174"/>
      <c r="J19" s="47"/>
      <c r="K19" s="47"/>
      <c r="L19" s="47"/>
      <c r="M19" s="47"/>
      <c r="N19" s="47"/>
      <c r="O19" s="47"/>
      <c r="P19" s="47"/>
    </row>
    <row r="20" spans="1:16" s="32" customFormat="1" ht="12" customHeight="1" x14ac:dyDescent="0.2">
      <c r="A20" s="55" t="s">
        <v>139</v>
      </c>
      <c r="B20" s="1178" t="str">
        <f>B13</f>
        <v>Veículo - Camionete com Capacidade de 500 Quilos (mínimo)</v>
      </c>
      <c r="C20" s="1178"/>
      <c r="D20" s="102">
        <f>G6</f>
        <v>0.08</v>
      </c>
      <c r="E20" s="103">
        <f>H6</f>
        <v>6.6666666666666671E-3</v>
      </c>
      <c r="F20" s="104">
        <f>'(7)_Comp._Veic._Camionete'!E17</f>
        <v>0</v>
      </c>
      <c r="G20" s="104">
        <f>F20*E20</f>
        <v>0</v>
      </c>
      <c r="H20" s="105">
        <f>IF(G13=0,0,G20/G13)</f>
        <v>0</v>
      </c>
    </row>
    <row r="21" spans="1:16" s="98" customFormat="1" ht="12" customHeight="1" x14ac:dyDescent="0.2">
      <c r="A21" s="1176" t="s">
        <v>130</v>
      </c>
      <c r="B21" s="1177"/>
      <c r="C21" s="1177"/>
      <c r="D21" s="1177"/>
      <c r="E21" s="1177"/>
      <c r="F21" s="1177"/>
      <c r="G21" s="1177"/>
      <c r="H21" s="106">
        <f>G13</f>
        <v>0</v>
      </c>
    </row>
    <row r="22" spans="1:16" s="98" customFormat="1" ht="12" customHeight="1" x14ac:dyDescent="0.2">
      <c r="A22" s="1115" t="s">
        <v>383</v>
      </c>
      <c r="B22" s="1116"/>
      <c r="C22" s="1116"/>
      <c r="D22" s="1116"/>
      <c r="E22" s="1116"/>
      <c r="F22" s="1116"/>
      <c r="G22" s="1116"/>
      <c r="H22" s="100">
        <f>E13</f>
        <v>0</v>
      </c>
    </row>
    <row r="23" spans="1:16" s="32" customFormat="1" ht="12" customHeight="1" x14ac:dyDescent="0.2">
      <c r="A23" s="1120" t="s">
        <v>264</v>
      </c>
      <c r="B23" s="1121"/>
      <c r="C23" s="1121"/>
      <c r="D23" s="1121"/>
      <c r="E23" s="1121"/>
      <c r="F23" s="1121"/>
      <c r="G23" s="1121"/>
      <c r="H23" s="85">
        <f>(($H$20*$H$21)*H22)</f>
        <v>0</v>
      </c>
    </row>
    <row r="24" spans="1:16" s="98" customFormat="1" ht="12" customHeight="1" x14ac:dyDescent="0.2">
      <c r="A24" s="1115" t="s">
        <v>312</v>
      </c>
      <c r="B24" s="1116"/>
      <c r="C24" s="1116"/>
      <c r="D24" s="1116"/>
      <c r="E24" s="1116"/>
      <c r="F24" s="1116"/>
      <c r="G24" s="1116"/>
      <c r="H24" s="99">
        <v>12</v>
      </c>
    </row>
    <row r="25" spans="1:16" s="32" customFormat="1" ht="12" customHeight="1" x14ac:dyDescent="0.2">
      <c r="A25" s="1160" t="s">
        <v>283</v>
      </c>
      <c r="B25" s="1152"/>
      <c r="C25" s="1152"/>
      <c r="D25" s="1152"/>
      <c r="E25" s="1152"/>
      <c r="F25" s="1152"/>
      <c r="G25" s="1152"/>
      <c r="H25" s="86">
        <f>H23*H24</f>
        <v>0</v>
      </c>
    </row>
    <row r="26" spans="1:16" s="32" customFormat="1" ht="12" customHeight="1" x14ac:dyDescent="0.2">
      <c r="A26" s="1126" t="s">
        <v>37</v>
      </c>
      <c r="B26" s="1127"/>
      <c r="C26" s="1127"/>
      <c r="D26" s="1130" t="s">
        <v>6</v>
      </c>
      <c r="E26" s="1130"/>
      <c r="F26" s="1127" t="s">
        <v>162</v>
      </c>
      <c r="G26" s="1127" t="s">
        <v>273</v>
      </c>
      <c r="H26" s="1131" t="s">
        <v>128</v>
      </c>
      <c r="I26" s="174"/>
      <c r="J26" s="47"/>
      <c r="K26" s="47"/>
      <c r="L26" s="47"/>
      <c r="M26" s="47"/>
      <c r="N26" s="47"/>
      <c r="O26" s="47"/>
      <c r="P26" s="47"/>
    </row>
    <row r="27" spans="1:16" s="32" customFormat="1" ht="12" customHeight="1" x14ac:dyDescent="0.2">
      <c r="A27" s="1128"/>
      <c r="B27" s="1129"/>
      <c r="C27" s="1129"/>
      <c r="D27" s="596" t="s">
        <v>10</v>
      </c>
      <c r="E27" s="596" t="s">
        <v>12</v>
      </c>
      <c r="F27" s="1129"/>
      <c r="G27" s="1129"/>
      <c r="H27" s="1132"/>
      <c r="I27" s="174"/>
      <c r="J27" s="47"/>
      <c r="K27" s="47"/>
      <c r="L27" s="47"/>
      <c r="M27" s="47"/>
      <c r="N27" s="47"/>
      <c r="O27" s="47"/>
      <c r="P27" s="47"/>
    </row>
    <row r="28" spans="1:16" s="32" customFormat="1" ht="12" customHeight="1" x14ac:dyDescent="0.2">
      <c r="A28" s="55" t="s">
        <v>141</v>
      </c>
      <c r="B28" s="1113" t="str">
        <f>B14</f>
        <v>Veículo - Caminhão Guincho Plataforma com Capacidade de 3,5 ton. (mínimo)</v>
      </c>
      <c r="C28" s="1113"/>
      <c r="D28" s="71">
        <f>G6</f>
        <v>0.08</v>
      </c>
      <c r="E28" s="101">
        <f>H6</f>
        <v>6.6666666666666671E-3</v>
      </c>
      <c r="F28" s="70">
        <f>'(8)_Comp._Veic._Guinch_I'!E17</f>
        <v>0</v>
      </c>
      <c r="G28" s="70">
        <f>F28*E28</f>
        <v>0</v>
      </c>
      <c r="H28" s="105">
        <f>IF(G14=0,0,G28/G14)</f>
        <v>0</v>
      </c>
    </row>
    <row r="29" spans="1:16" s="32" customFormat="1" ht="12" customHeight="1" x14ac:dyDescent="0.2">
      <c r="A29" s="1176" t="s">
        <v>130</v>
      </c>
      <c r="B29" s="1177"/>
      <c r="C29" s="1177"/>
      <c r="D29" s="1177"/>
      <c r="E29" s="1177"/>
      <c r="F29" s="1177"/>
      <c r="G29" s="1177"/>
      <c r="H29" s="106">
        <f>G14</f>
        <v>0</v>
      </c>
    </row>
    <row r="30" spans="1:16" s="32" customFormat="1" ht="12" customHeight="1" x14ac:dyDescent="0.2">
      <c r="A30" s="1115" t="s">
        <v>383</v>
      </c>
      <c r="B30" s="1116"/>
      <c r="C30" s="1116"/>
      <c r="D30" s="1116"/>
      <c r="E30" s="1116"/>
      <c r="F30" s="1116"/>
      <c r="G30" s="1116"/>
      <c r="H30" s="100">
        <f>E14</f>
        <v>0</v>
      </c>
    </row>
    <row r="31" spans="1:16" s="32" customFormat="1" ht="12" customHeight="1" x14ac:dyDescent="0.2">
      <c r="A31" s="1120" t="s">
        <v>264</v>
      </c>
      <c r="B31" s="1121"/>
      <c r="C31" s="1121"/>
      <c r="D31" s="1121"/>
      <c r="E31" s="1121"/>
      <c r="F31" s="1121"/>
      <c r="G31" s="1121"/>
      <c r="H31" s="85">
        <f>($H$28*$H$29)*H30</f>
        <v>0</v>
      </c>
    </row>
    <row r="32" spans="1:16" s="32" customFormat="1" ht="12" customHeight="1" x14ac:dyDescent="0.2">
      <c r="A32" s="1115" t="s">
        <v>312</v>
      </c>
      <c r="B32" s="1116"/>
      <c r="C32" s="1116"/>
      <c r="D32" s="1116"/>
      <c r="E32" s="1116"/>
      <c r="F32" s="1116"/>
      <c r="G32" s="1116"/>
      <c r="H32" s="99">
        <v>12</v>
      </c>
    </row>
    <row r="33" spans="1:23" s="32" customFormat="1" ht="12" customHeight="1" x14ac:dyDescent="0.2">
      <c r="A33" s="1120" t="s">
        <v>283</v>
      </c>
      <c r="B33" s="1121"/>
      <c r="C33" s="1121"/>
      <c r="D33" s="1121"/>
      <c r="E33" s="1121"/>
      <c r="F33" s="1121"/>
      <c r="G33" s="1121"/>
      <c r="H33" s="85">
        <f>H31*H32</f>
        <v>0</v>
      </c>
    </row>
    <row r="34" spans="1:23" s="32" customFormat="1" ht="12" customHeight="1" x14ac:dyDescent="0.2">
      <c r="A34" s="1181" t="s">
        <v>37</v>
      </c>
      <c r="B34" s="1180"/>
      <c r="C34" s="1180"/>
      <c r="D34" s="1182" t="s">
        <v>6</v>
      </c>
      <c r="E34" s="1182"/>
      <c r="F34" s="1180" t="s">
        <v>162</v>
      </c>
      <c r="G34" s="1180" t="s">
        <v>273</v>
      </c>
      <c r="H34" s="1179" t="s">
        <v>128</v>
      </c>
      <c r="I34" s="174"/>
      <c r="J34" s="47"/>
      <c r="K34" s="47"/>
      <c r="L34" s="47"/>
      <c r="M34" s="47"/>
      <c r="N34" s="47"/>
      <c r="O34" s="47"/>
      <c r="P34" s="47"/>
    </row>
    <row r="35" spans="1:23" s="32" customFormat="1" ht="12" customHeight="1" x14ac:dyDescent="0.2">
      <c r="A35" s="1128"/>
      <c r="B35" s="1129"/>
      <c r="C35" s="1129"/>
      <c r="D35" s="596" t="s">
        <v>10</v>
      </c>
      <c r="E35" s="596" t="s">
        <v>12</v>
      </c>
      <c r="F35" s="1129"/>
      <c r="G35" s="1129"/>
      <c r="H35" s="1132"/>
      <c r="I35" s="174"/>
      <c r="J35" s="47"/>
      <c r="K35" s="47"/>
      <c r="L35" s="47"/>
      <c r="M35" s="47"/>
      <c r="N35" s="47"/>
      <c r="O35" s="47"/>
      <c r="P35" s="47"/>
    </row>
    <row r="36" spans="1:23" s="32" customFormat="1" ht="12" customHeight="1" x14ac:dyDescent="0.2">
      <c r="A36" s="55" t="s">
        <v>142</v>
      </c>
      <c r="B36" s="1113" t="str">
        <f>B15</f>
        <v>Veículo - Caminhão Guincho Plataforma com Capacidade de 7,0 ton. (mínimo)</v>
      </c>
      <c r="C36" s="1113"/>
      <c r="D36" s="71">
        <f>G6</f>
        <v>0.08</v>
      </c>
      <c r="E36" s="101">
        <f>H6</f>
        <v>6.6666666666666671E-3</v>
      </c>
      <c r="F36" s="70">
        <f>'(9)_Comp._Veic._Reboque_II'!E17</f>
        <v>0</v>
      </c>
      <c r="G36" s="70">
        <f>F36*E36</f>
        <v>0</v>
      </c>
      <c r="H36" s="96">
        <f>IF(G15=0,0,G36/G15)</f>
        <v>0</v>
      </c>
    </row>
    <row r="37" spans="1:23" s="32" customFormat="1" ht="12" customHeight="1" x14ac:dyDescent="0.2">
      <c r="A37" s="1176" t="s">
        <v>130</v>
      </c>
      <c r="B37" s="1177"/>
      <c r="C37" s="1177"/>
      <c r="D37" s="1177"/>
      <c r="E37" s="1177"/>
      <c r="F37" s="1177"/>
      <c r="G37" s="1177"/>
      <c r="H37" s="106">
        <f>G15</f>
        <v>0</v>
      </c>
    </row>
    <row r="38" spans="1:23" s="32" customFormat="1" ht="12" customHeight="1" x14ac:dyDescent="0.2">
      <c r="A38" s="1115" t="s">
        <v>383</v>
      </c>
      <c r="B38" s="1116"/>
      <c r="C38" s="1116"/>
      <c r="D38" s="1116"/>
      <c r="E38" s="1116"/>
      <c r="F38" s="1116"/>
      <c r="G38" s="1116"/>
      <c r="H38" s="100">
        <f>E15</f>
        <v>0</v>
      </c>
    </row>
    <row r="39" spans="1:23" s="32" customFormat="1" ht="12" customHeight="1" x14ac:dyDescent="0.2">
      <c r="A39" s="1120" t="s">
        <v>264</v>
      </c>
      <c r="B39" s="1121"/>
      <c r="C39" s="1121"/>
      <c r="D39" s="1121"/>
      <c r="E39" s="1121"/>
      <c r="F39" s="1121"/>
      <c r="G39" s="1121"/>
      <c r="H39" s="85">
        <f>($H$36*$H$37)*H38</f>
        <v>0</v>
      </c>
    </row>
    <row r="40" spans="1:23" s="32" customFormat="1" ht="12" customHeight="1" x14ac:dyDescent="0.2">
      <c r="A40" s="1115" t="s">
        <v>312</v>
      </c>
      <c r="B40" s="1116"/>
      <c r="C40" s="1116"/>
      <c r="D40" s="1116"/>
      <c r="E40" s="1116"/>
      <c r="F40" s="1116"/>
      <c r="G40" s="1116"/>
      <c r="H40" s="99">
        <v>12</v>
      </c>
    </row>
    <row r="41" spans="1:23" s="32" customFormat="1" ht="12" customHeight="1" x14ac:dyDescent="0.2">
      <c r="A41" s="1160" t="s">
        <v>283</v>
      </c>
      <c r="B41" s="1152"/>
      <c r="C41" s="1152"/>
      <c r="D41" s="1152"/>
      <c r="E41" s="1152"/>
      <c r="F41" s="1152"/>
      <c r="G41" s="1152"/>
      <c r="H41" s="86">
        <f>H39*H40</f>
        <v>0</v>
      </c>
    </row>
    <row r="42" spans="1:23" ht="12" customHeight="1" x14ac:dyDescent="0.2">
      <c r="A42" s="94" t="s">
        <v>27</v>
      </c>
      <c r="B42" s="1163" t="str">
        <f>B7</f>
        <v>Depreciação de Máquinas, Equipamentos e Mobiliário</v>
      </c>
      <c r="C42" s="1163"/>
      <c r="D42" s="1163"/>
      <c r="E42" s="1163"/>
      <c r="F42" s="1163"/>
      <c r="G42" s="1163"/>
      <c r="H42" s="1164"/>
    </row>
    <row r="43" spans="1:23" ht="12" customHeight="1" x14ac:dyDescent="0.2">
      <c r="A43" s="1126" t="s">
        <v>40</v>
      </c>
      <c r="B43" s="1127"/>
      <c r="C43" s="1127"/>
      <c r="D43" s="1127"/>
      <c r="E43" s="1130" t="s">
        <v>6</v>
      </c>
      <c r="F43" s="1130"/>
      <c r="G43" s="1127" t="s">
        <v>159</v>
      </c>
      <c r="H43" s="1131" t="s">
        <v>160</v>
      </c>
    </row>
    <row r="44" spans="1:23" s="32" customFormat="1" ht="12" customHeight="1" x14ac:dyDescent="0.2">
      <c r="A44" s="1128"/>
      <c r="B44" s="1129"/>
      <c r="C44" s="1129"/>
      <c r="D44" s="1129"/>
      <c r="E44" s="596" t="s">
        <v>10</v>
      </c>
      <c r="F44" s="596" t="s">
        <v>12</v>
      </c>
      <c r="G44" s="1129"/>
      <c r="H44" s="1132"/>
      <c r="I44" s="174"/>
    </row>
    <row r="45" spans="1:23" ht="12" customHeight="1" x14ac:dyDescent="0.2">
      <c r="A45" s="511" t="s">
        <v>143</v>
      </c>
      <c r="B45" s="1113" t="str">
        <f>'(3)_Investimentos'!B9</f>
        <v>Máquinas, Equipamentos e Mobiliário</v>
      </c>
      <c r="C45" s="1113"/>
      <c r="D45" s="1113"/>
      <c r="E45" s="71">
        <f>G7</f>
        <v>0.2</v>
      </c>
      <c r="F45" s="72">
        <f>H7</f>
        <v>1.6666666666666666E-2</v>
      </c>
      <c r="G45" s="70">
        <f>'(3)_Investimentos'!E10</f>
        <v>0</v>
      </c>
      <c r="H45" s="370">
        <f>G45*F45</f>
        <v>0</v>
      </c>
      <c r="L45" s="32"/>
      <c r="M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ht="12" customHeight="1" x14ac:dyDescent="0.2">
      <c r="A46" s="1120" t="s">
        <v>264</v>
      </c>
      <c r="B46" s="1121"/>
      <c r="C46" s="1121"/>
      <c r="D46" s="1121"/>
      <c r="E46" s="1121"/>
      <c r="F46" s="1121"/>
      <c r="G46" s="1121"/>
      <c r="H46" s="85">
        <f>SUM(H45:H45)</f>
        <v>0</v>
      </c>
      <c r="L46" s="32"/>
      <c r="M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s="32" customFormat="1" ht="12" customHeight="1" x14ac:dyDescent="0.2">
      <c r="A47" s="1115" t="s">
        <v>281</v>
      </c>
      <c r="B47" s="1116"/>
      <c r="C47" s="1116"/>
      <c r="D47" s="1116"/>
      <c r="E47" s="1116"/>
      <c r="F47" s="1116"/>
      <c r="G47" s="1116"/>
      <c r="H47" s="89" t="s">
        <v>282</v>
      </c>
    </row>
    <row r="48" spans="1:23" ht="12" customHeight="1" x14ac:dyDescent="0.2">
      <c r="A48" s="1151" t="s">
        <v>283</v>
      </c>
      <c r="B48" s="1152"/>
      <c r="C48" s="1152"/>
      <c r="D48" s="1152"/>
      <c r="E48" s="1152"/>
      <c r="F48" s="1152"/>
      <c r="G48" s="1152"/>
      <c r="H48" s="86">
        <f>H46*H47</f>
        <v>0</v>
      </c>
      <c r="L48" s="32"/>
      <c r="M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ht="12" customHeight="1" x14ac:dyDescent="0.2">
      <c r="A49" s="94" t="s">
        <v>29</v>
      </c>
      <c r="B49" s="1163" t="str">
        <f>B8</f>
        <v>Depreciação de Equipamentos Eletrônicos, TI e Comunicação</v>
      </c>
      <c r="C49" s="1163"/>
      <c r="D49" s="1163"/>
      <c r="E49" s="1163"/>
      <c r="F49" s="1163"/>
      <c r="G49" s="1163"/>
      <c r="H49" s="1164"/>
    </row>
    <row r="50" spans="1:23" ht="12" customHeight="1" x14ac:dyDescent="0.2">
      <c r="A50" s="1126" t="s">
        <v>40</v>
      </c>
      <c r="B50" s="1127"/>
      <c r="C50" s="1127"/>
      <c r="D50" s="1127"/>
      <c r="E50" s="1130" t="s">
        <v>6</v>
      </c>
      <c r="F50" s="1130"/>
      <c r="G50" s="1127" t="s">
        <v>159</v>
      </c>
      <c r="H50" s="1131" t="s">
        <v>160</v>
      </c>
    </row>
    <row r="51" spans="1:23" ht="12" customHeight="1" x14ac:dyDescent="0.2">
      <c r="A51" s="1128"/>
      <c r="B51" s="1129"/>
      <c r="C51" s="1129"/>
      <c r="D51" s="1129"/>
      <c r="E51" s="596" t="s">
        <v>10</v>
      </c>
      <c r="F51" s="596" t="s">
        <v>12</v>
      </c>
      <c r="G51" s="1129"/>
      <c r="H51" s="1132"/>
    </row>
    <row r="52" spans="1:23" s="32" customFormat="1" ht="12" customHeight="1" x14ac:dyDescent="0.2">
      <c r="A52" s="512" t="s">
        <v>148</v>
      </c>
      <c r="B52" s="1166" t="str">
        <f>'(3)_Investimentos'!B12</f>
        <v>Computador (CPU + tela 21,5" + teclado + mouse) ou Notebook</v>
      </c>
      <c r="C52" s="1166"/>
      <c r="D52" s="1166"/>
      <c r="E52" s="499">
        <f>G8</f>
        <v>0.2</v>
      </c>
      <c r="F52" s="500">
        <f>H8</f>
        <v>1.6666666666666666E-2</v>
      </c>
      <c r="G52" s="501">
        <f>'(3)_Investimentos'!E12</f>
        <v>0</v>
      </c>
      <c r="H52" s="502">
        <f t="shared" ref="H52:H58" si="1">G52*F52</f>
        <v>0</v>
      </c>
      <c r="I52" s="47"/>
      <c r="K52" s="47"/>
      <c r="L52" s="47"/>
    </row>
    <row r="53" spans="1:23" ht="12" customHeight="1" x14ac:dyDescent="0.2">
      <c r="A53" s="513" t="s">
        <v>149</v>
      </c>
      <c r="B53" s="1165" t="str">
        <f>'(3)_Investimentos'!B13</f>
        <v>Nobreak (1500VA)</v>
      </c>
      <c r="C53" s="1165"/>
      <c r="D53" s="1165"/>
      <c r="E53" s="503">
        <f t="shared" ref="E53:F58" si="2">E52</f>
        <v>0.2</v>
      </c>
      <c r="F53" s="504">
        <f t="shared" si="2"/>
        <v>1.6666666666666666E-2</v>
      </c>
      <c r="G53" s="505">
        <f>'(3)_Investimentos'!E13</f>
        <v>0</v>
      </c>
      <c r="H53" s="506">
        <f t="shared" si="1"/>
        <v>0</v>
      </c>
      <c r="J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ht="12" customHeight="1" x14ac:dyDescent="0.2">
      <c r="A54" s="513" t="s">
        <v>150</v>
      </c>
      <c r="B54" s="1165" t="str">
        <f>'(3)_Investimentos'!B14</f>
        <v>Estabilizador (600VA)</v>
      </c>
      <c r="C54" s="1165"/>
      <c r="D54" s="1165"/>
      <c r="E54" s="503">
        <f t="shared" si="2"/>
        <v>0.2</v>
      </c>
      <c r="F54" s="504">
        <f t="shared" si="2"/>
        <v>1.6666666666666666E-2</v>
      </c>
      <c r="G54" s="505">
        <f>'(3)_Investimentos'!E14</f>
        <v>0</v>
      </c>
      <c r="H54" s="506">
        <f t="shared" si="1"/>
        <v>0</v>
      </c>
      <c r="J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ht="12" customHeight="1" x14ac:dyDescent="0.2">
      <c r="A55" s="513" t="s">
        <v>502</v>
      </c>
      <c r="B55" s="1165" t="str">
        <f>'(3)_Investimentos'!B15</f>
        <v>Impressora Multifuncional</v>
      </c>
      <c r="C55" s="1165"/>
      <c r="D55" s="1165"/>
      <c r="E55" s="503">
        <f t="shared" si="2"/>
        <v>0.2</v>
      </c>
      <c r="F55" s="504">
        <f t="shared" si="2"/>
        <v>1.6666666666666666E-2</v>
      </c>
      <c r="G55" s="505">
        <f>'(3)_Investimentos'!E15</f>
        <v>0</v>
      </c>
      <c r="H55" s="506">
        <f t="shared" si="1"/>
        <v>0</v>
      </c>
      <c r="J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ht="12" customHeight="1" x14ac:dyDescent="0.2">
      <c r="A56" s="513" t="s">
        <v>504</v>
      </c>
      <c r="B56" s="1165" t="str">
        <f>'(3)_Investimentos'!B16</f>
        <v>Smartphones</v>
      </c>
      <c r="C56" s="1165"/>
      <c r="D56" s="1165"/>
      <c r="E56" s="503">
        <f t="shared" si="2"/>
        <v>0.2</v>
      </c>
      <c r="F56" s="504">
        <f t="shared" si="2"/>
        <v>1.6666666666666666E-2</v>
      </c>
      <c r="G56" s="505">
        <f>'(3)_Investimentos'!E16</f>
        <v>0</v>
      </c>
      <c r="H56" s="506">
        <f t="shared" si="1"/>
        <v>0</v>
      </c>
      <c r="J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ht="12" customHeight="1" x14ac:dyDescent="0.2">
      <c r="A57" s="513" t="s">
        <v>505</v>
      </c>
      <c r="B57" s="1165" t="str">
        <f>'(3)_Investimentos'!B17</f>
        <v>Tablet´s</v>
      </c>
      <c r="C57" s="1165"/>
      <c r="D57" s="1165"/>
      <c r="E57" s="503">
        <f t="shared" si="2"/>
        <v>0.2</v>
      </c>
      <c r="F57" s="504">
        <f t="shared" si="2"/>
        <v>1.6666666666666666E-2</v>
      </c>
      <c r="G57" s="505">
        <f>'(3)_Investimentos'!E17</f>
        <v>0</v>
      </c>
      <c r="H57" s="506">
        <f t="shared" si="1"/>
        <v>0</v>
      </c>
      <c r="J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ht="12" customHeight="1" x14ac:dyDescent="0.2">
      <c r="A58" s="514" t="s">
        <v>506</v>
      </c>
      <c r="B58" s="1167" t="str">
        <f>'(3)_Investimentos'!B18</f>
        <v>Sistema de Vigilância de Pátio</v>
      </c>
      <c r="C58" s="1167"/>
      <c r="D58" s="1167"/>
      <c r="E58" s="507">
        <f t="shared" si="2"/>
        <v>0.2</v>
      </c>
      <c r="F58" s="508">
        <f t="shared" si="2"/>
        <v>1.6666666666666666E-2</v>
      </c>
      <c r="G58" s="509">
        <f>'(3)_Investimentos'!E18</f>
        <v>0</v>
      </c>
      <c r="H58" s="510">
        <f t="shared" si="1"/>
        <v>0</v>
      </c>
      <c r="J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ht="12" customHeight="1" x14ac:dyDescent="0.2">
      <c r="A59" s="1118" t="s">
        <v>264</v>
      </c>
      <c r="B59" s="1153"/>
      <c r="C59" s="1153"/>
      <c r="D59" s="1153"/>
      <c r="E59" s="1153"/>
      <c r="F59" s="1153"/>
      <c r="G59" s="1153"/>
      <c r="H59" s="136">
        <f>SUM(H52:H58)</f>
        <v>0</v>
      </c>
      <c r="O59" s="32"/>
      <c r="P59" s="32"/>
      <c r="Q59" s="32"/>
      <c r="R59" s="32"/>
      <c r="S59" s="32"/>
      <c r="T59" s="32"/>
      <c r="U59" s="32"/>
      <c r="V59" s="32"/>
      <c r="W59" s="32"/>
    </row>
    <row r="60" spans="1:23" s="32" customFormat="1" ht="12" customHeight="1" x14ac:dyDescent="0.2">
      <c r="A60" s="1115" t="s">
        <v>281</v>
      </c>
      <c r="B60" s="1116"/>
      <c r="C60" s="1116"/>
      <c r="D60" s="1116"/>
      <c r="E60" s="1116"/>
      <c r="F60" s="1116"/>
      <c r="G60" s="1116"/>
      <c r="H60" s="89" t="s">
        <v>282</v>
      </c>
      <c r="K60" s="47"/>
      <c r="L60" s="47"/>
    </row>
    <row r="61" spans="1:23" ht="12" customHeight="1" x14ac:dyDescent="0.2">
      <c r="A61" s="1151" t="s">
        <v>283</v>
      </c>
      <c r="B61" s="1152"/>
      <c r="C61" s="1152"/>
      <c r="D61" s="1152"/>
      <c r="E61" s="1152"/>
      <c r="F61" s="1152"/>
      <c r="G61" s="1152"/>
      <c r="H61" s="86">
        <f>H59*H60</f>
        <v>0</v>
      </c>
      <c r="O61" s="32"/>
      <c r="P61" s="32"/>
      <c r="Q61" s="32"/>
      <c r="R61" s="32"/>
      <c r="S61" s="32"/>
      <c r="T61" s="32"/>
      <c r="U61" s="32"/>
      <c r="V61" s="32"/>
      <c r="W61" s="32"/>
    </row>
    <row r="62" spans="1:23" ht="12" customHeight="1" x14ac:dyDescent="0.2">
      <c r="A62" s="375" t="s">
        <v>30</v>
      </c>
      <c r="B62" s="1163" t="str">
        <f>B9</f>
        <v>Depreciação de Sinalizações (Vertical, Horizontal e Demais Sinalizações)</v>
      </c>
      <c r="C62" s="1163"/>
      <c r="D62" s="1163"/>
      <c r="E62" s="1163"/>
      <c r="F62" s="1163"/>
      <c r="G62" s="1163"/>
      <c r="H62" s="1164"/>
    </row>
    <row r="63" spans="1:23" ht="12" customHeight="1" x14ac:dyDescent="0.2">
      <c r="A63" s="1126" t="s">
        <v>40</v>
      </c>
      <c r="B63" s="1127"/>
      <c r="C63" s="1127"/>
      <c r="D63" s="1127"/>
      <c r="E63" s="1130" t="s">
        <v>6</v>
      </c>
      <c r="F63" s="1130"/>
      <c r="G63" s="1127" t="s">
        <v>159</v>
      </c>
      <c r="H63" s="1131" t="s">
        <v>160</v>
      </c>
    </row>
    <row r="64" spans="1:23" ht="12" customHeight="1" x14ac:dyDescent="0.2">
      <c r="A64" s="1128"/>
      <c r="B64" s="1129"/>
      <c r="C64" s="1129"/>
      <c r="D64" s="1129"/>
      <c r="E64" s="596" t="s">
        <v>10</v>
      </c>
      <c r="F64" s="596" t="s">
        <v>12</v>
      </c>
      <c r="G64" s="1129"/>
      <c r="H64" s="1132"/>
    </row>
    <row r="65" spans="1:23" s="32" customFormat="1" ht="12" customHeight="1" x14ac:dyDescent="0.2">
      <c r="A65" s="512" t="s">
        <v>151</v>
      </c>
      <c r="B65" s="1166" t="s">
        <v>637</v>
      </c>
      <c r="C65" s="1166"/>
      <c r="D65" s="1166"/>
      <c r="E65" s="499">
        <f>$G$9</f>
        <v>0.1</v>
      </c>
      <c r="F65" s="500">
        <f>$H$9</f>
        <v>8.3333333333333332E-3</v>
      </c>
      <c r="G65" s="501">
        <f>'(3)_Investimentos'!E27</f>
        <v>0</v>
      </c>
      <c r="H65" s="502">
        <f t="shared" ref="H65" si="3">G65*F65</f>
        <v>0</v>
      </c>
      <c r="I65" s="47"/>
    </row>
    <row r="66" spans="1:23" ht="12" customHeight="1" x14ac:dyDescent="0.2">
      <c r="A66" s="1118" t="s">
        <v>264</v>
      </c>
      <c r="B66" s="1153"/>
      <c r="C66" s="1153"/>
      <c r="D66" s="1153"/>
      <c r="E66" s="1153"/>
      <c r="F66" s="1153"/>
      <c r="G66" s="1153"/>
      <c r="H66" s="136">
        <f>SUM(H65)</f>
        <v>0</v>
      </c>
      <c r="K66" s="32"/>
      <c r="L66" s="32"/>
      <c r="M66" s="32"/>
      <c r="O66" s="32"/>
      <c r="P66" s="32"/>
      <c r="Q66" s="32"/>
      <c r="R66" s="32"/>
      <c r="S66" s="32"/>
      <c r="T66" s="32"/>
      <c r="U66" s="32"/>
      <c r="V66" s="32"/>
      <c r="W66" s="32"/>
    </row>
    <row r="67" spans="1:23" s="32" customFormat="1" ht="12" customHeight="1" x14ac:dyDescent="0.2">
      <c r="A67" s="1115" t="s">
        <v>281</v>
      </c>
      <c r="B67" s="1116"/>
      <c r="C67" s="1116"/>
      <c r="D67" s="1116"/>
      <c r="E67" s="1116"/>
      <c r="F67" s="1116"/>
      <c r="G67" s="1116"/>
      <c r="H67" s="89" t="s">
        <v>282</v>
      </c>
    </row>
    <row r="68" spans="1:23" ht="12" customHeight="1" x14ac:dyDescent="0.2">
      <c r="A68" s="1151" t="s">
        <v>283</v>
      </c>
      <c r="B68" s="1152"/>
      <c r="C68" s="1152"/>
      <c r="D68" s="1152"/>
      <c r="E68" s="1152"/>
      <c r="F68" s="1152"/>
      <c r="G68" s="1152"/>
      <c r="H68" s="86">
        <f>H66*H67</f>
        <v>0</v>
      </c>
      <c r="K68" s="32"/>
      <c r="L68" s="32"/>
      <c r="M68" s="32"/>
      <c r="O68" s="32"/>
      <c r="P68" s="32"/>
      <c r="Q68" s="32"/>
      <c r="R68" s="32"/>
      <c r="S68" s="32"/>
      <c r="T68" s="32"/>
      <c r="U68" s="32"/>
      <c r="V68" s="32"/>
      <c r="W68" s="32"/>
    </row>
  </sheetData>
  <sheetProtection algorithmName="SHA-512" hashValue="bzvdGLBIAhGVh4x8dnvNOIjqEvprOx+FwhWd6huxvdABggHU75/c/yQLraTnXuTUTSIjxt15kHWnfQHAElsS8Q==" saltValue="lIedoObjilWcTW9p/H8dQQ==" spinCount="100000" sheet="1" formatCells="0" formatColumns="0" formatRows="0" insertColumns="0" insertRows="0" insertHyperlinks="0" deleteColumns="0" deleteRows="0" sort="0" autoFilter="0" pivotTables="0"/>
  <mergeCells count="92">
    <mergeCell ref="H50:H51"/>
    <mergeCell ref="G50:G51"/>
    <mergeCell ref="F34:F35"/>
    <mergeCell ref="H43:H44"/>
    <mergeCell ref="G43:G44"/>
    <mergeCell ref="E43:F43"/>
    <mergeCell ref="B42:H42"/>
    <mergeCell ref="D34:E34"/>
    <mergeCell ref="A31:G31"/>
    <mergeCell ref="A30:G30"/>
    <mergeCell ref="A33:G33"/>
    <mergeCell ref="B28:C28"/>
    <mergeCell ref="B49:H49"/>
    <mergeCell ref="H34:H35"/>
    <mergeCell ref="G34:G35"/>
    <mergeCell ref="A47:G47"/>
    <mergeCell ref="A32:G32"/>
    <mergeCell ref="A29:G29"/>
    <mergeCell ref="B36:C36"/>
    <mergeCell ref="B45:D45"/>
    <mergeCell ref="A34:C35"/>
    <mergeCell ref="A40:G40"/>
    <mergeCell ref="A37:G37"/>
    <mergeCell ref="A39:G39"/>
    <mergeCell ref="A21:G21"/>
    <mergeCell ref="A24:G24"/>
    <mergeCell ref="A18:C19"/>
    <mergeCell ref="H26:H27"/>
    <mergeCell ref="A26:C27"/>
    <mergeCell ref="B20:C20"/>
    <mergeCell ref="A25:G25"/>
    <mergeCell ref="D26:E26"/>
    <mergeCell ref="F26:F27"/>
    <mergeCell ref="G26:G27"/>
    <mergeCell ref="A22:G22"/>
    <mergeCell ref="A23:G23"/>
    <mergeCell ref="A1:H1"/>
    <mergeCell ref="D18:E18"/>
    <mergeCell ref="F18:F19"/>
    <mergeCell ref="G18:G19"/>
    <mergeCell ref="H18:H19"/>
    <mergeCell ref="D11:D12"/>
    <mergeCell ref="G4:H4"/>
    <mergeCell ref="A4:C5"/>
    <mergeCell ref="G11:H12"/>
    <mergeCell ref="F11:F12"/>
    <mergeCell ref="D4:D5"/>
    <mergeCell ref="E4:E5"/>
    <mergeCell ref="F4:F5"/>
    <mergeCell ref="G13:H13"/>
    <mergeCell ref="G14:H14"/>
    <mergeCell ref="G15:H15"/>
    <mergeCell ref="A66:G66"/>
    <mergeCell ref="A67:G67"/>
    <mergeCell ref="A68:G68"/>
    <mergeCell ref="A50:D51"/>
    <mergeCell ref="A38:G38"/>
    <mergeCell ref="A41:G41"/>
    <mergeCell ref="A48:G48"/>
    <mergeCell ref="E50:F50"/>
    <mergeCell ref="E63:F63"/>
    <mergeCell ref="A59:G59"/>
    <mergeCell ref="A60:G60"/>
    <mergeCell ref="A61:G61"/>
    <mergeCell ref="A63:D64"/>
    <mergeCell ref="G63:G64"/>
    <mergeCell ref="A46:G46"/>
    <mergeCell ref="A43:D44"/>
    <mergeCell ref="B2:H2"/>
    <mergeCell ref="B3:H3"/>
    <mergeCell ref="B10:H10"/>
    <mergeCell ref="B16:H16"/>
    <mergeCell ref="B17:H17"/>
    <mergeCell ref="A11:C12"/>
    <mergeCell ref="E11:E12"/>
    <mergeCell ref="B6:C6"/>
    <mergeCell ref="B7:C7"/>
    <mergeCell ref="B8:C8"/>
    <mergeCell ref="B9:C9"/>
    <mergeCell ref="B13:C13"/>
    <mergeCell ref="B14:C14"/>
    <mergeCell ref="B15:C15"/>
    <mergeCell ref="B55:D55"/>
    <mergeCell ref="B56:D56"/>
    <mergeCell ref="B57:D57"/>
    <mergeCell ref="B65:D65"/>
    <mergeCell ref="B52:D52"/>
    <mergeCell ref="B53:D53"/>
    <mergeCell ref="B54:D54"/>
    <mergeCell ref="B62:H62"/>
    <mergeCell ref="H63:H64"/>
    <mergeCell ref="B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0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Depreciação de Veículos, Máquinas e Equipamentos&amp;R&amp;"Calibri,Negrito"&amp;9Pág.: &amp;P de &amp;N</oddFooter>
  </headerFooter>
  <ignoredErrors>
    <ignoredError sqref="E14:E15" formula="1"/>
    <ignoredError sqref="H47 H60 H67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9"/>
  <sheetViews>
    <sheetView zoomScaleNormal="100" workbookViewId="0">
      <selection sqref="A1:XFD1048576"/>
    </sheetView>
  </sheetViews>
  <sheetFormatPr defaultRowHeight="14.1" customHeight="1" x14ac:dyDescent="0.2"/>
  <cols>
    <col min="1" max="1" width="4.7109375" style="311" bestFit="1" customWidth="1"/>
    <col min="2" max="2" width="3.28515625" style="48" customWidth="1"/>
    <col min="3" max="3" width="57.7109375" style="29" customWidth="1"/>
    <col min="4" max="4" width="12.7109375" style="31" customWidth="1"/>
    <col min="5" max="5" width="7.7109375" style="29" customWidth="1"/>
    <col min="6" max="6" width="12" style="47" customWidth="1"/>
    <col min="7" max="7" width="11.28515625" style="47" customWidth="1"/>
    <col min="8" max="8" width="12" style="47" customWidth="1"/>
    <col min="9" max="9" width="9.7109375" style="47" bestFit="1" customWidth="1"/>
    <col min="10" max="10" width="12.42578125" style="47" bestFit="1" customWidth="1"/>
    <col min="11" max="11" width="9.7109375" style="47" bestFit="1" customWidth="1"/>
    <col min="12" max="12" width="9.42578125" style="47" bestFit="1" customWidth="1"/>
    <col min="13" max="252" width="9.140625" style="47"/>
    <col min="253" max="253" width="2.7109375" style="47" customWidth="1"/>
    <col min="254" max="254" width="6" style="47" customWidth="1"/>
    <col min="255" max="255" width="50.140625" style="47" bestFit="1" customWidth="1"/>
    <col min="256" max="256" width="9.140625" style="47" bestFit="1" customWidth="1"/>
    <col min="257" max="257" width="6.85546875" style="47" bestFit="1" customWidth="1"/>
    <col min="258" max="258" width="10.42578125" style="47" bestFit="1" customWidth="1"/>
    <col min="259" max="259" width="10.5703125" style="47" bestFit="1" customWidth="1"/>
    <col min="260" max="260" width="11.28515625" style="47" bestFit="1" customWidth="1"/>
    <col min="261" max="508" width="9.140625" style="47"/>
    <col min="509" max="509" width="2.7109375" style="47" customWidth="1"/>
    <col min="510" max="510" width="6" style="47" customWidth="1"/>
    <col min="511" max="511" width="50.140625" style="47" bestFit="1" customWidth="1"/>
    <col min="512" max="512" width="9.140625" style="47" bestFit="1" customWidth="1"/>
    <col min="513" max="513" width="6.85546875" style="47" bestFit="1" customWidth="1"/>
    <col min="514" max="514" width="10.42578125" style="47" bestFit="1" customWidth="1"/>
    <col min="515" max="515" width="10.5703125" style="47" bestFit="1" customWidth="1"/>
    <col min="516" max="516" width="11.28515625" style="47" bestFit="1" customWidth="1"/>
    <col min="517" max="764" width="9.140625" style="47"/>
    <col min="765" max="765" width="2.7109375" style="47" customWidth="1"/>
    <col min="766" max="766" width="6" style="47" customWidth="1"/>
    <col min="767" max="767" width="50.140625" style="47" bestFit="1" customWidth="1"/>
    <col min="768" max="768" width="9.140625" style="47" bestFit="1" customWidth="1"/>
    <col min="769" max="769" width="6.85546875" style="47" bestFit="1" customWidth="1"/>
    <col min="770" max="770" width="10.42578125" style="47" bestFit="1" customWidth="1"/>
    <col min="771" max="771" width="10.5703125" style="47" bestFit="1" customWidth="1"/>
    <col min="772" max="772" width="11.28515625" style="47" bestFit="1" customWidth="1"/>
    <col min="773" max="1020" width="9.140625" style="47"/>
    <col min="1021" max="1021" width="2.7109375" style="47" customWidth="1"/>
    <col min="1022" max="1022" width="6" style="47" customWidth="1"/>
    <col min="1023" max="1023" width="50.140625" style="47" bestFit="1" customWidth="1"/>
    <col min="1024" max="1024" width="9.140625" style="47" bestFit="1" customWidth="1"/>
    <col min="1025" max="1025" width="6.85546875" style="47" bestFit="1" customWidth="1"/>
    <col min="1026" max="1026" width="10.42578125" style="47" bestFit="1" customWidth="1"/>
    <col min="1027" max="1027" width="10.5703125" style="47" bestFit="1" customWidth="1"/>
    <col min="1028" max="1028" width="11.28515625" style="47" bestFit="1" customWidth="1"/>
    <col min="1029" max="1276" width="9.140625" style="47"/>
    <col min="1277" max="1277" width="2.7109375" style="47" customWidth="1"/>
    <col min="1278" max="1278" width="6" style="47" customWidth="1"/>
    <col min="1279" max="1279" width="50.140625" style="47" bestFit="1" customWidth="1"/>
    <col min="1280" max="1280" width="9.140625" style="47" bestFit="1" customWidth="1"/>
    <col min="1281" max="1281" width="6.85546875" style="47" bestFit="1" customWidth="1"/>
    <col min="1282" max="1282" width="10.42578125" style="47" bestFit="1" customWidth="1"/>
    <col min="1283" max="1283" width="10.5703125" style="47" bestFit="1" customWidth="1"/>
    <col min="1284" max="1284" width="11.28515625" style="47" bestFit="1" customWidth="1"/>
    <col min="1285" max="1532" width="9.140625" style="47"/>
    <col min="1533" max="1533" width="2.7109375" style="47" customWidth="1"/>
    <col min="1534" max="1534" width="6" style="47" customWidth="1"/>
    <col min="1535" max="1535" width="50.140625" style="47" bestFit="1" customWidth="1"/>
    <col min="1536" max="1536" width="9.140625" style="47" bestFit="1" customWidth="1"/>
    <col min="1537" max="1537" width="6.85546875" style="47" bestFit="1" customWidth="1"/>
    <col min="1538" max="1538" width="10.42578125" style="47" bestFit="1" customWidth="1"/>
    <col min="1539" max="1539" width="10.5703125" style="47" bestFit="1" customWidth="1"/>
    <col min="1540" max="1540" width="11.28515625" style="47" bestFit="1" customWidth="1"/>
    <col min="1541" max="1788" width="9.140625" style="47"/>
    <col min="1789" max="1789" width="2.7109375" style="47" customWidth="1"/>
    <col min="1790" max="1790" width="6" style="47" customWidth="1"/>
    <col min="1791" max="1791" width="50.140625" style="47" bestFit="1" customWidth="1"/>
    <col min="1792" max="1792" width="9.140625" style="47" bestFit="1" customWidth="1"/>
    <col min="1793" max="1793" width="6.85546875" style="47" bestFit="1" customWidth="1"/>
    <col min="1794" max="1794" width="10.42578125" style="47" bestFit="1" customWidth="1"/>
    <col min="1795" max="1795" width="10.5703125" style="47" bestFit="1" customWidth="1"/>
    <col min="1796" max="1796" width="11.28515625" style="47" bestFit="1" customWidth="1"/>
    <col min="1797" max="2044" width="9.140625" style="47"/>
    <col min="2045" max="2045" width="2.7109375" style="47" customWidth="1"/>
    <col min="2046" max="2046" width="6" style="47" customWidth="1"/>
    <col min="2047" max="2047" width="50.140625" style="47" bestFit="1" customWidth="1"/>
    <col min="2048" max="2048" width="9.140625" style="47" bestFit="1" customWidth="1"/>
    <col min="2049" max="2049" width="6.85546875" style="47" bestFit="1" customWidth="1"/>
    <col min="2050" max="2050" width="10.42578125" style="47" bestFit="1" customWidth="1"/>
    <col min="2051" max="2051" width="10.5703125" style="47" bestFit="1" customWidth="1"/>
    <col min="2052" max="2052" width="11.28515625" style="47" bestFit="1" customWidth="1"/>
    <col min="2053" max="2300" width="9.140625" style="47"/>
    <col min="2301" max="2301" width="2.7109375" style="47" customWidth="1"/>
    <col min="2302" max="2302" width="6" style="47" customWidth="1"/>
    <col min="2303" max="2303" width="50.140625" style="47" bestFit="1" customWidth="1"/>
    <col min="2304" max="2304" width="9.140625" style="47" bestFit="1" customWidth="1"/>
    <col min="2305" max="2305" width="6.85546875" style="47" bestFit="1" customWidth="1"/>
    <col min="2306" max="2306" width="10.42578125" style="47" bestFit="1" customWidth="1"/>
    <col min="2307" max="2307" width="10.5703125" style="47" bestFit="1" customWidth="1"/>
    <col min="2308" max="2308" width="11.28515625" style="47" bestFit="1" customWidth="1"/>
    <col min="2309" max="2556" width="9.140625" style="47"/>
    <col min="2557" max="2557" width="2.7109375" style="47" customWidth="1"/>
    <col min="2558" max="2558" width="6" style="47" customWidth="1"/>
    <col min="2559" max="2559" width="50.140625" style="47" bestFit="1" customWidth="1"/>
    <col min="2560" max="2560" width="9.140625" style="47" bestFit="1" customWidth="1"/>
    <col min="2561" max="2561" width="6.85546875" style="47" bestFit="1" customWidth="1"/>
    <col min="2562" max="2562" width="10.42578125" style="47" bestFit="1" customWidth="1"/>
    <col min="2563" max="2563" width="10.5703125" style="47" bestFit="1" customWidth="1"/>
    <col min="2564" max="2564" width="11.28515625" style="47" bestFit="1" customWidth="1"/>
    <col min="2565" max="2812" width="9.140625" style="47"/>
    <col min="2813" max="2813" width="2.7109375" style="47" customWidth="1"/>
    <col min="2814" max="2814" width="6" style="47" customWidth="1"/>
    <col min="2815" max="2815" width="50.140625" style="47" bestFit="1" customWidth="1"/>
    <col min="2816" max="2816" width="9.140625" style="47" bestFit="1" customWidth="1"/>
    <col min="2817" max="2817" width="6.85546875" style="47" bestFit="1" customWidth="1"/>
    <col min="2818" max="2818" width="10.42578125" style="47" bestFit="1" customWidth="1"/>
    <col min="2819" max="2819" width="10.5703125" style="47" bestFit="1" customWidth="1"/>
    <col min="2820" max="2820" width="11.28515625" style="47" bestFit="1" customWidth="1"/>
    <col min="2821" max="3068" width="9.140625" style="47"/>
    <col min="3069" max="3069" width="2.7109375" style="47" customWidth="1"/>
    <col min="3070" max="3070" width="6" style="47" customWidth="1"/>
    <col min="3071" max="3071" width="50.140625" style="47" bestFit="1" customWidth="1"/>
    <col min="3072" max="3072" width="9.140625" style="47" bestFit="1" customWidth="1"/>
    <col min="3073" max="3073" width="6.85546875" style="47" bestFit="1" customWidth="1"/>
    <col min="3074" max="3074" width="10.42578125" style="47" bestFit="1" customWidth="1"/>
    <col min="3075" max="3075" width="10.5703125" style="47" bestFit="1" customWidth="1"/>
    <col min="3076" max="3076" width="11.28515625" style="47" bestFit="1" customWidth="1"/>
    <col min="3077" max="3324" width="9.140625" style="47"/>
    <col min="3325" max="3325" width="2.7109375" style="47" customWidth="1"/>
    <col min="3326" max="3326" width="6" style="47" customWidth="1"/>
    <col min="3327" max="3327" width="50.140625" style="47" bestFit="1" customWidth="1"/>
    <col min="3328" max="3328" width="9.140625" style="47" bestFit="1" customWidth="1"/>
    <col min="3329" max="3329" width="6.85546875" style="47" bestFit="1" customWidth="1"/>
    <col min="3330" max="3330" width="10.42578125" style="47" bestFit="1" customWidth="1"/>
    <col min="3331" max="3331" width="10.5703125" style="47" bestFit="1" customWidth="1"/>
    <col min="3332" max="3332" width="11.28515625" style="47" bestFit="1" customWidth="1"/>
    <col min="3333" max="3580" width="9.140625" style="47"/>
    <col min="3581" max="3581" width="2.7109375" style="47" customWidth="1"/>
    <col min="3582" max="3582" width="6" style="47" customWidth="1"/>
    <col min="3583" max="3583" width="50.140625" style="47" bestFit="1" customWidth="1"/>
    <col min="3584" max="3584" width="9.140625" style="47" bestFit="1" customWidth="1"/>
    <col min="3585" max="3585" width="6.85546875" style="47" bestFit="1" customWidth="1"/>
    <col min="3586" max="3586" width="10.42578125" style="47" bestFit="1" customWidth="1"/>
    <col min="3587" max="3587" width="10.5703125" style="47" bestFit="1" customWidth="1"/>
    <col min="3588" max="3588" width="11.28515625" style="47" bestFit="1" customWidth="1"/>
    <col min="3589" max="3836" width="9.140625" style="47"/>
    <col min="3837" max="3837" width="2.7109375" style="47" customWidth="1"/>
    <col min="3838" max="3838" width="6" style="47" customWidth="1"/>
    <col min="3839" max="3839" width="50.140625" style="47" bestFit="1" customWidth="1"/>
    <col min="3840" max="3840" width="9.140625" style="47" bestFit="1" customWidth="1"/>
    <col min="3841" max="3841" width="6.85546875" style="47" bestFit="1" customWidth="1"/>
    <col min="3842" max="3842" width="10.42578125" style="47" bestFit="1" customWidth="1"/>
    <col min="3843" max="3843" width="10.5703125" style="47" bestFit="1" customWidth="1"/>
    <col min="3844" max="3844" width="11.28515625" style="47" bestFit="1" customWidth="1"/>
    <col min="3845" max="4092" width="9.140625" style="47"/>
    <col min="4093" max="4093" width="2.7109375" style="47" customWidth="1"/>
    <col min="4094" max="4094" width="6" style="47" customWidth="1"/>
    <col min="4095" max="4095" width="50.140625" style="47" bestFit="1" customWidth="1"/>
    <col min="4096" max="4096" width="9.140625" style="47" bestFit="1" customWidth="1"/>
    <col min="4097" max="4097" width="6.85546875" style="47" bestFit="1" customWidth="1"/>
    <col min="4098" max="4098" width="10.42578125" style="47" bestFit="1" customWidth="1"/>
    <col min="4099" max="4099" width="10.5703125" style="47" bestFit="1" customWidth="1"/>
    <col min="4100" max="4100" width="11.28515625" style="47" bestFit="1" customWidth="1"/>
    <col min="4101" max="4348" width="9.140625" style="47"/>
    <col min="4349" max="4349" width="2.7109375" style="47" customWidth="1"/>
    <col min="4350" max="4350" width="6" style="47" customWidth="1"/>
    <col min="4351" max="4351" width="50.140625" style="47" bestFit="1" customWidth="1"/>
    <col min="4352" max="4352" width="9.140625" style="47" bestFit="1" customWidth="1"/>
    <col min="4353" max="4353" width="6.85546875" style="47" bestFit="1" customWidth="1"/>
    <col min="4354" max="4354" width="10.42578125" style="47" bestFit="1" customWidth="1"/>
    <col min="4355" max="4355" width="10.5703125" style="47" bestFit="1" customWidth="1"/>
    <col min="4356" max="4356" width="11.28515625" style="47" bestFit="1" customWidth="1"/>
    <col min="4357" max="4604" width="9.140625" style="47"/>
    <col min="4605" max="4605" width="2.7109375" style="47" customWidth="1"/>
    <col min="4606" max="4606" width="6" style="47" customWidth="1"/>
    <col min="4607" max="4607" width="50.140625" style="47" bestFit="1" customWidth="1"/>
    <col min="4608" max="4608" width="9.140625" style="47" bestFit="1" customWidth="1"/>
    <col min="4609" max="4609" width="6.85546875" style="47" bestFit="1" customWidth="1"/>
    <col min="4610" max="4610" width="10.42578125" style="47" bestFit="1" customWidth="1"/>
    <col min="4611" max="4611" width="10.5703125" style="47" bestFit="1" customWidth="1"/>
    <col min="4612" max="4612" width="11.28515625" style="47" bestFit="1" customWidth="1"/>
    <col min="4613" max="4860" width="9.140625" style="47"/>
    <col min="4861" max="4861" width="2.7109375" style="47" customWidth="1"/>
    <col min="4862" max="4862" width="6" style="47" customWidth="1"/>
    <col min="4863" max="4863" width="50.140625" style="47" bestFit="1" customWidth="1"/>
    <col min="4864" max="4864" width="9.140625" style="47" bestFit="1" customWidth="1"/>
    <col min="4865" max="4865" width="6.85546875" style="47" bestFit="1" customWidth="1"/>
    <col min="4866" max="4866" width="10.42578125" style="47" bestFit="1" customWidth="1"/>
    <col min="4867" max="4867" width="10.5703125" style="47" bestFit="1" customWidth="1"/>
    <col min="4868" max="4868" width="11.28515625" style="47" bestFit="1" customWidth="1"/>
    <col min="4869" max="5116" width="9.140625" style="47"/>
    <col min="5117" max="5117" width="2.7109375" style="47" customWidth="1"/>
    <col min="5118" max="5118" width="6" style="47" customWidth="1"/>
    <col min="5119" max="5119" width="50.140625" style="47" bestFit="1" customWidth="1"/>
    <col min="5120" max="5120" width="9.140625" style="47" bestFit="1" customWidth="1"/>
    <col min="5121" max="5121" width="6.85546875" style="47" bestFit="1" customWidth="1"/>
    <col min="5122" max="5122" width="10.42578125" style="47" bestFit="1" customWidth="1"/>
    <col min="5123" max="5123" width="10.5703125" style="47" bestFit="1" customWidth="1"/>
    <col min="5124" max="5124" width="11.28515625" style="47" bestFit="1" customWidth="1"/>
    <col min="5125" max="5372" width="9.140625" style="47"/>
    <col min="5373" max="5373" width="2.7109375" style="47" customWidth="1"/>
    <col min="5374" max="5374" width="6" style="47" customWidth="1"/>
    <col min="5375" max="5375" width="50.140625" style="47" bestFit="1" customWidth="1"/>
    <col min="5376" max="5376" width="9.140625" style="47" bestFit="1" customWidth="1"/>
    <col min="5377" max="5377" width="6.85546875" style="47" bestFit="1" customWidth="1"/>
    <col min="5378" max="5378" width="10.42578125" style="47" bestFit="1" customWidth="1"/>
    <col min="5379" max="5379" width="10.5703125" style="47" bestFit="1" customWidth="1"/>
    <col min="5380" max="5380" width="11.28515625" style="47" bestFit="1" customWidth="1"/>
    <col min="5381" max="5628" width="9.140625" style="47"/>
    <col min="5629" max="5629" width="2.7109375" style="47" customWidth="1"/>
    <col min="5630" max="5630" width="6" style="47" customWidth="1"/>
    <col min="5631" max="5631" width="50.140625" style="47" bestFit="1" customWidth="1"/>
    <col min="5632" max="5632" width="9.140625" style="47" bestFit="1" customWidth="1"/>
    <col min="5633" max="5633" width="6.85546875" style="47" bestFit="1" customWidth="1"/>
    <col min="5634" max="5634" width="10.42578125" style="47" bestFit="1" customWidth="1"/>
    <col min="5635" max="5635" width="10.5703125" style="47" bestFit="1" customWidth="1"/>
    <col min="5636" max="5636" width="11.28515625" style="47" bestFit="1" customWidth="1"/>
    <col min="5637" max="5884" width="9.140625" style="47"/>
    <col min="5885" max="5885" width="2.7109375" style="47" customWidth="1"/>
    <col min="5886" max="5886" width="6" style="47" customWidth="1"/>
    <col min="5887" max="5887" width="50.140625" style="47" bestFit="1" customWidth="1"/>
    <col min="5888" max="5888" width="9.140625" style="47" bestFit="1" customWidth="1"/>
    <col min="5889" max="5889" width="6.85546875" style="47" bestFit="1" customWidth="1"/>
    <col min="5890" max="5890" width="10.42578125" style="47" bestFit="1" customWidth="1"/>
    <col min="5891" max="5891" width="10.5703125" style="47" bestFit="1" customWidth="1"/>
    <col min="5892" max="5892" width="11.28515625" style="47" bestFit="1" customWidth="1"/>
    <col min="5893" max="6140" width="9.140625" style="47"/>
    <col min="6141" max="6141" width="2.7109375" style="47" customWidth="1"/>
    <col min="6142" max="6142" width="6" style="47" customWidth="1"/>
    <col min="6143" max="6143" width="50.140625" style="47" bestFit="1" customWidth="1"/>
    <col min="6144" max="6144" width="9.140625" style="47" bestFit="1" customWidth="1"/>
    <col min="6145" max="6145" width="6.85546875" style="47" bestFit="1" customWidth="1"/>
    <col min="6146" max="6146" width="10.42578125" style="47" bestFit="1" customWidth="1"/>
    <col min="6147" max="6147" width="10.5703125" style="47" bestFit="1" customWidth="1"/>
    <col min="6148" max="6148" width="11.28515625" style="47" bestFit="1" customWidth="1"/>
    <col min="6149" max="6396" width="9.140625" style="47"/>
    <col min="6397" max="6397" width="2.7109375" style="47" customWidth="1"/>
    <col min="6398" max="6398" width="6" style="47" customWidth="1"/>
    <col min="6399" max="6399" width="50.140625" style="47" bestFit="1" customWidth="1"/>
    <col min="6400" max="6400" width="9.140625" style="47" bestFit="1" customWidth="1"/>
    <col min="6401" max="6401" width="6.85546875" style="47" bestFit="1" customWidth="1"/>
    <col min="6402" max="6402" width="10.42578125" style="47" bestFit="1" customWidth="1"/>
    <col min="6403" max="6403" width="10.5703125" style="47" bestFit="1" customWidth="1"/>
    <col min="6404" max="6404" width="11.28515625" style="47" bestFit="1" customWidth="1"/>
    <col min="6405" max="6652" width="9.140625" style="47"/>
    <col min="6653" max="6653" width="2.7109375" style="47" customWidth="1"/>
    <col min="6654" max="6654" width="6" style="47" customWidth="1"/>
    <col min="6655" max="6655" width="50.140625" style="47" bestFit="1" customWidth="1"/>
    <col min="6656" max="6656" width="9.140625" style="47" bestFit="1" customWidth="1"/>
    <col min="6657" max="6657" width="6.85546875" style="47" bestFit="1" customWidth="1"/>
    <col min="6658" max="6658" width="10.42578125" style="47" bestFit="1" customWidth="1"/>
    <col min="6659" max="6659" width="10.5703125" style="47" bestFit="1" customWidth="1"/>
    <col min="6660" max="6660" width="11.28515625" style="47" bestFit="1" customWidth="1"/>
    <col min="6661" max="6908" width="9.140625" style="47"/>
    <col min="6909" max="6909" width="2.7109375" style="47" customWidth="1"/>
    <col min="6910" max="6910" width="6" style="47" customWidth="1"/>
    <col min="6911" max="6911" width="50.140625" style="47" bestFit="1" customWidth="1"/>
    <col min="6912" max="6912" width="9.140625" style="47" bestFit="1" customWidth="1"/>
    <col min="6913" max="6913" width="6.85546875" style="47" bestFit="1" customWidth="1"/>
    <col min="6914" max="6914" width="10.42578125" style="47" bestFit="1" customWidth="1"/>
    <col min="6915" max="6915" width="10.5703125" style="47" bestFit="1" customWidth="1"/>
    <col min="6916" max="6916" width="11.28515625" style="47" bestFit="1" customWidth="1"/>
    <col min="6917" max="7164" width="9.140625" style="47"/>
    <col min="7165" max="7165" width="2.7109375" style="47" customWidth="1"/>
    <col min="7166" max="7166" width="6" style="47" customWidth="1"/>
    <col min="7167" max="7167" width="50.140625" style="47" bestFit="1" customWidth="1"/>
    <col min="7168" max="7168" width="9.140625" style="47" bestFit="1" customWidth="1"/>
    <col min="7169" max="7169" width="6.85546875" style="47" bestFit="1" customWidth="1"/>
    <col min="7170" max="7170" width="10.42578125" style="47" bestFit="1" customWidth="1"/>
    <col min="7171" max="7171" width="10.5703125" style="47" bestFit="1" customWidth="1"/>
    <col min="7172" max="7172" width="11.28515625" style="47" bestFit="1" customWidth="1"/>
    <col min="7173" max="7420" width="9.140625" style="47"/>
    <col min="7421" max="7421" width="2.7109375" style="47" customWidth="1"/>
    <col min="7422" max="7422" width="6" style="47" customWidth="1"/>
    <col min="7423" max="7423" width="50.140625" style="47" bestFit="1" customWidth="1"/>
    <col min="7424" max="7424" width="9.140625" style="47" bestFit="1" customWidth="1"/>
    <col min="7425" max="7425" width="6.85546875" style="47" bestFit="1" customWidth="1"/>
    <col min="7426" max="7426" width="10.42578125" style="47" bestFit="1" customWidth="1"/>
    <col min="7427" max="7427" width="10.5703125" style="47" bestFit="1" customWidth="1"/>
    <col min="7428" max="7428" width="11.28515625" style="47" bestFit="1" customWidth="1"/>
    <col min="7429" max="7676" width="9.140625" style="47"/>
    <col min="7677" max="7677" width="2.7109375" style="47" customWidth="1"/>
    <col min="7678" max="7678" width="6" style="47" customWidth="1"/>
    <col min="7679" max="7679" width="50.140625" style="47" bestFit="1" customWidth="1"/>
    <col min="7680" max="7680" width="9.140625" style="47" bestFit="1" customWidth="1"/>
    <col min="7681" max="7681" width="6.85546875" style="47" bestFit="1" customWidth="1"/>
    <col min="7682" max="7682" width="10.42578125" style="47" bestFit="1" customWidth="1"/>
    <col min="7683" max="7683" width="10.5703125" style="47" bestFit="1" customWidth="1"/>
    <col min="7684" max="7684" width="11.28515625" style="47" bestFit="1" customWidth="1"/>
    <col min="7685" max="7932" width="9.140625" style="47"/>
    <col min="7933" max="7933" width="2.7109375" style="47" customWidth="1"/>
    <col min="7934" max="7934" width="6" style="47" customWidth="1"/>
    <col min="7935" max="7935" width="50.140625" style="47" bestFit="1" customWidth="1"/>
    <col min="7936" max="7936" width="9.140625" style="47" bestFit="1" customWidth="1"/>
    <col min="7937" max="7937" width="6.85546875" style="47" bestFit="1" customWidth="1"/>
    <col min="7938" max="7938" width="10.42578125" style="47" bestFit="1" customWidth="1"/>
    <col min="7939" max="7939" width="10.5703125" style="47" bestFit="1" customWidth="1"/>
    <col min="7940" max="7940" width="11.28515625" style="47" bestFit="1" customWidth="1"/>
    <col min="7941" max="8188" width="9.140625" style="47"/>
    <col min="8189" max="8189" width="2.7109375" style="47" customWidth="1"/>
    <col min="8190" max="8190" width="6" style="47" customWidth="1"/>
    <col min="8191" max="8191" width="50.140625" style="47" bestFit="1" customWidth="1"/>
    <col min="8192" max="8192" width="9.140625" style="47" bestFit="1" customWidth="1"/>
    <col min="8193" max="8193" width="6.85546875" style="47" bestFit="1" customWidth="1"/>
    <col min="8194" max="8194" width="10.42578125" style="47" bestFit="1" customWidth="1"/>
    <col min="8195" max="8195" width="10.5703125" style="47" bestFit="1" customWidth="1"/>
    <col min="8196" max="8196" width="11.28515625" style="47" bestFit="1" customWidth="1"/>
    <col min="8197" max="8444" width="9.140625" style="47"/>
    <col min="8445" max="8445" width="2.7109375" style="47" customWidth="1"/>
    <col min="8446" max="8446" width="6" style="47" customWidth="1"/>
    <col min="8447" max="8447" width="50.140625" style="47" bestFit="1" customWidth="1"/>
    <col min="8448" max="8448" width="9.140625" style="47" bestFit="1" customWidth="1"/>
    <col min="8449" max="8449" width="6.85546875" style="47" bestFit="1" customWidth="1"/>
    <col min="8450" max="8450" width="10.42578125" style="47" bestFit="1" customWidth="1"/>
    <col min="8451" max="8451" width="10.5703125" style="47" bestFit="1" customWidth="1"/>
    <col min="8452" max="8452" width="11.28515625" style="47" bestFit="1" customWidth="1"/>
    <col min="8453" max="8700" width="9.140625" style="47"/>
    <col min="8701" max="8701" width="2.7109375" style="47" customWidth="1"/>
    <col min="8702" max="8702" width="6" style="47" customWidth="1"/>
    <col min="8703" max="8703" width="50.140625" style="47" bestFit="1" customWidth="1"/>
    <col min="8704" max="8704" width="9.140625" style="47" bestFit="1" customWidth="1"/>
    <col min="8705" max="8705" width="6.85546875" style="47" bestFit="1" customWidth="1"/>
    <col min="8706" max="8706" width="10.42578125" style="47" bestFit="1" customWidth="1"/>
    <col min="8707" max="8707" width="10.5703125" style="47" bestFit="1" customWidth="1"/>
    <col min="8708" max="8708" width="11.28515625" style="47" bestFit="1" customWidth="1"/>
    <col min="8709" max="8956" width="9.140625" style="47"/>
    <col min="8957" max="8957" width="2.7109375" style="47" customWidth="1"/>
    <col min="8958" max="8958" width="6" style="47" customWidth="1"/>
    <col min="8959" max="8959" width="50.140625" style="47" bestFit="1" customWidth="1"/>
    <col min="8960" max="8960" width="9.140625" style="47" bestFit="1" customWidth="1"/>
    <col min="8961" max="8961" width="6.85546875" style="47" bestFit="1" customWidth="1"/>
    <col min="8962" max="8962" width="10.42578125" style="47" bestFit="1" customWidth="1"/>
    <col min="8963" max="8963" width="10.5703125" style="47" bestFit="1" customWidth="1"/>
    <col min="8964" max="8964" width="11.28515625" style="47" bestFit="1" customWidth="1"/>
    <col min="8965" max="9212" width="9.140625" style="47"/>
    <col min="9213" max="9213" width="2.7109375" style="47" customWidth="1"/>
    <col min="9214" max="9214" width="6" style="47" customWidth="1"/>
    <col min="9215" max="9215" width="50.140625" style="47" bestFit="1" customWidth="1"/>
    <col min="9216" max="9216" width="9.140625" style="47" bestFit="1" customWidth="1"/>
    <col min="9217" max="9217" width="6.85546875" style="47" bestFit="1" customWidth="1"/>
    <col min="9218" max="9218" width="10.42578125" style="47" bestFit="1" customWidth="1"/>
    <col min="9219" max="9219" width="10.5703125" style="47" bestFit="1" customWidth="1"/>
    <col min="9220" max="9220" width="11.28515625" style="47" bestFit="1" customWidth="1"/>
    <col min="9221" max="9468" width="9.140625" style="47"/>
    <col min="9469" max="9469" width="2.7109375" style="47" customWidth="1"/>
    <col min="9470" max="9470" width="6" style="47" customWidth="1"/>
    <col min="9471" max="9471" width="50.140625" style="47" bestFit="1" customWidth="1"/>
    <col min="9472" max="9472" width="9.140625" style="47" bestFit="1" customWidth="1"/>
    <col min="9473" max="9473" width="6.85546875" style="47" bestFit="1" customWidth="1"/>
    <col min="9474" max="9474" width="10.42578125" style="47" bestFit="1" customWidth="1"/>
    <col min="9475" max="9475" width="10.5703125" style="47" bestFit="1" customWidth="1"/>
    <col min="9476" max="9476" width="11.28515625" style="47" bestFit="1" customWidth="1"/>
    <col min="9477" max="9724" width="9.140625" style="47"/>
    <col min="9725" max="9725" width="2.7109375" style="47" customWidth="1"/>
    <col min="9726" max="9726" width="6" style="47" customWidth="1"/>
    <col min="9727" max="9727" width="50.140625" style="47" bestFit="1" customWidth="1"/>
    <col min="9728" max="9728" width="9.140625" style="47" bestFit="1" customWidth="1"/>
    <col min="9729" max="9729" width="6.85546875" style="47" bestFit="1" customWidth="1"/>
    <col min="9730" max="9730" width="10.42578125" style="47" bestFit="1" customWidth="1"/>
    <col min="9731" max="9731" width="10.5703125" style="47" bestFit="1" customWidth="1"/>
    <col min="9732" max="9732" width="11.28515625" style="47" bestFit="1" customWidth="1"/>
    <col min="9733" max="9980" width="9.140625" style="47"/>
    <col min="9981" max="9981" width="2.7109375" style="47" customWidth="1"/>
    <col min="9982" max="9982" width="6" style="47" customWidth="1"/>
    <col min="9983" max="9983" width="50.140625" style="47" bestFit="1" customWidth="1"/>
    <col min="9984" max="9984" width="9.140625" style="47" bestFit="1" customWidth="1"/>
    <col min="9985" max="9985" width="6.85546875" style="47" bestFit="1" customWidth="1"/>
    <col min="9986" max="9986" width="10.42578125" style="47" bestFit="1" customWidth="1"/>
    <col min="9987" max="9987" width="10.5703125" style="47" bestFit="1" customWidth="1"/>
    <col min="9988" max="9988" width="11.28515625" style="47" bestFit="1" customWidth="1"/>
    <col min="9989" max="10236" width="9.140625" style="47"/>
    <col min="10237" max="10237" width="2.7109375" style="47" customWidth="1"/>
    <col min="10238" max="10238" width="6" style="47" customWidth="1"/>
    <col min="10239" max="10239" width="50.140625" style="47" bestFit="1" customWidth="1"/>
    <col min="10240" max="10240" width="9.140625" style="47" bestFit="1" customWidth="1"/>
    <col min="10241" max="10241" width="6.85546875" style="47" bestFit="1" customWidth="1"/>
    <col min="10242" max="10242" width="10.42578125" style="47" bestFit="1" customWidth="1"/>
    <col min="10243" max="10243" width="10.5703125" style="47" bestFit="1" customWidth="1"/>
    <col min="10244" max="10244" width="11.28515625" style="47" bestFit="1" customWidth="1"/>
    <col min="10245" max="10492" width="9.140625" style="47"/>
    <col min="10493" max="10493" width="2.7109375" style="47" customWidth="1"/>
    <col min="10494" max="10494" width="6" style="47" customWidth="1"/>
    <col min="10495" max="10495" width="50.140625" style="47" bestFit="1" customWidth="1"/>
    <col min="10496" max="10496" width="9.140625" style="47" bestFit="1" customWidth="1"/>
    <col min="10497" max="10497" width="6.85546875" style="47" bestFit="1" customWidth="1"/>
    <col min="10498" max="10498" width="10.42578125" style="47" bestFit="1" customWidth="1"/>
    <col min="10499" max="10499" width="10.5703125" style="47" bestFit="1" customWidth="1"/>
    <col min="10500" max="10500" width="11.28515625" style="47" bestFit="1" customWidth="1"/>
    <col min="10501" max="10748" width="9.140625" style="47"/>
    <col min="10749" max="10749" width="2.7109375" style="47" customWidth="1"/>
    <col min="10750" max="10750" width="6" style="47" customWidth="1"/>
    <col min="10751" max="10751" width="50.140625" style="47" bestFit="1" customWidth="1"/>
    <col min="10752" max="10752" width="9.140625" style="47" bestFit="1" customWidth="1"/>
    <col min="10753" max="10753" width="6.85546875" style="47" bestFit="1" customWidth="1"/>
    <col min="10754" max="10754" width="10.42578125" style="47" bestFit="1" customWidth="1"/>
    <col min="10755" max="10755" width="10.5703125" style="47" bestFit="1" customWidth="1"/>
    <col min="10756" max="10756" width="11.28515625" style="47" bestFit="1" customWidth="1"/>
    <col min="10757" max="11004" width="9.140625" style="47"/>
    <col min="11005" max="11005" width="2.7109375" style="47" customWidth="1"/>
    <col min="11006" max="11006" width="6" style="47" customWidth="1"/>
    <col min="11007" max="11007" width="50.140625" style="47" bestFit="1" customWidth="1"/>
    <col min="11008" max="11008" width="9.140625" style="47" bestFit="1" customWidth="1"/>
    <col min="11009" max="11009" width="6.85546875" style="47" bestFit="1" customWidth="1"/>
    <col min="11010" max="11010" width="10.42578125" style="47" bestFit="1" customWidth="1"/>
    <col min="11011" max="11011" width="10.5703125" style="47" bestFit="1" customWidth="1"/>
    <col min="11012" max="11012" width="11.28515625" style="47" bestFit="1" customWidth="1"/>
    <col min="11013" max="11260" width="9.140625" style="47"/>
    <col min="11261" max="11261" width="2.7109375" style="47" customWidth="1"/>
    <col min="11262" max="11262" width="6" style="47" customWidth="1"/>
    <col min="11263" max="11263" width="50.140625" style="47" bestFit="1" customWidth="1"/>
    <col min="11264" max="11264" width="9.140625" style="47" bestFit="1" customWidth="1"/>
    <col min="11265" max="11265" width="6.85546875" style="47" bestFit="1" customWidth="1"/>
    <col min="11266" max="11266" width="10.42578125" style="47" bestFit="1" customWidth="1"/>
    <col min="11267" max="11267" width="10.5703125" style="47" bestFit="1" customWidth="1"/>
    <col min="11268" max="11268" width="11.28515625" style="47" bestFit="1" customWidth="1"/>
    <col min="11269" max="11516" width="9.140625" style="47"/>
    <col min="11517" max="11517" width="2.7109375" style="47" customWidth="1"/>
    <col min="11518" max="11518" width="6" style="47" customWidth="1"/>
    <col min="11519" max="11519" width="50.140625" style="47" bestFit="1" customWidth="1"/>
    <col min="11520" max="11520" width="9.140625" style="47" bestFit="1" customWidth="1"/>
    <col min="11521" max="11521" width="6.85546875" style="47" bestFit="1" customWidth="1"/>
    <col min="11522" max="11522" width="10.42578125" style="47" bestFit="1" customWidth="1"/>
    <col min="11523" max="11523" width="10.5703125" style="47" bestFit="1" customWidth="1"/>
    <col min="11524" max="11524" width="11.28515625" style="47" bestFit="1" customWidth="1"/>
    <col min="11525" max="11772" width="9.140625" style="47"/>
    <col min="11773" max="11773" width="2.7109375" style="47" customWidth="1"/>
    <col min="11774" max="11774" width="6" style="47" customWidth="1"/>
    <col min="11775" max="11775" width="50.140625" style="47" bestFit="1" customWidth="1"/>
    <col min="11776" max="11776" width="9.140625" style="47" bestFit="1" customWidth="1"/>
    <col min="11777" max="11777" width="6.85546875" style="47" bestFit="1" customWidth="1"/>
    <col min="11778" max="11778" width="10.42578125" style="47" bestFit="1" customWidth="1"/>
    <col min="11779" max="11779" width="10.5703125" style="47" bestFit="1" customWidth="1"/>
    <col min="11780" max="11780" width="11.28515625" style="47" bestFit="1" customWidth="1"/>
    <col min="11781" max="12028" width="9.140625" style="47"/>
    <col min="12029" max="12029" width="2.7109375" style="47" customWidth="1"/>
    <col min="12030" max="12030" width="6" style="47" customWidth="1"/>
    <col min="12031" max="12031" width="50.140625" style="47" bestFit="1" customWidth="1"/>
    <col min="12032" max="12032" width="9.140625" style="47" bestFit="1" customWidth="1"/>
    <col min="12033" max="12033" width="6.85546875" style="47" bestFit="1" customWidth="1"/>
    <col min="12034" max="12034" width="10.42578125" style="47" bestFit="1" customWidth="1"/>
    <col min="12035" max="12035" width="10.5703125" style="47" bestFit="1" customWidth="1"/>
    <col min="12036" max="12036" width="11.28515625" style="47" bestFit="1" customWidth="1"/>
    <col min="12037" max="12284" width="9.140625" style="47"/>
    <col min="12285" max="12285" width="2.7109375" style="47" customWidth="1"/>
    <col min="12286" max="12286" width="6" style="47" customWidth="1"/>
    <col min="12287" max="12287" width="50.140625" style="47" bestFit="1" customWidth="1"/>
    <col min="12288" max="12288" width="9.140625" style="47" bestFit="1" customWidth="1"/>
    <col min="12289" max="12289" width="6.85546875" style="47" bestFit="1" customWidth="1"/>
    <col min="12290" max="12290" width="10.42578125" style="47" bestFit="1" customWidth="1"/>
    <col min="12291" max="12291" width="10.5703125" style="47" bestFit="1" customWidth="1"/>
    <col min="12292" max="12292" width="11.28515625" style="47" bestFit="1" customWidth="1"/>
    <col min="12293" max="12540" width="9.140625" style="47"/>
    <col min="12541" max="12541" width="2.7109375" style="47" customWidth="1"/>
    <col min="12542" max="12542" width="6" style="47" customWidth="1"/>
    <col min="12543" max="12543" width="50.140625" style="47" bestFit="1" customWidth="1"/>
    <col min="12544" max="12544" width="9.140625" style="47" bestFit="1" customWidth="1"/>
    <col min="12545" max="12545" width="6.85546875" style="47" bestFit="1" customWidth="1"/>
    <col min="12546" max="12546" width="10.42578125" style="47" bestFit="1" customWidth="1"/>
    <col min="12547" max="12547" width="10.5703125" style="47" bestFit="1" customWidth="1"/>
    <col min="12548" max="12548" width="11.28515625" style="47" bestFit="1" customWidth="1"/>
    <col min="12549" max="12796" width="9.140625" style="47"/>
    <col min="12797" max="12797" width="2.7109375" style="47" customWidth="1"/>
    <col min="12798" max="12798" width="6" style="47" customWidth="1"/>
    <col min="12799" max="12799" width="50.140625" style="47" bestFit="1" customWidth="1"/>
    <col min="12800" max="12800" width="9.140625" style="47" bestFit="1" customWidth="1"/>
    <col min="12801" max="12801" width="6.85546875" style="47" bestFit="1" customWidth="1"/>
    <col min="12802" max="12802" width="10.42578125" style="47" bestFit="1" customWidth="1"/>
    <col min="12803" max="12803" width="10.5703125" style="47" bestFit="1" customWidth="1"/>
    <col min="12804" max="12804" width="11.28515625" style="47" bestFit="1" customWidth="1"/>
    <col min="12805" max="13052" width="9.140625" style="47"/>
    <col min="13053" max="13053" width="2.7109375" style="47" customWidth="1"/>
    <col min="13054" max="13054" width="6" style="47" customWidth="1"/>
    <col min="13055" max="13055" width="50.140625" style="47" bestFit="1" customWidth="1"/>
    <col min="13056" max="13056" width="9.140625" style="47" bestFit="1" customWidth="1"/>
    <col min="13057" max="13057" width="6.85546875" style="47" bestFit="1" customWidth="1"/>
    <col min="13058" max="13058" width="10.42578125" style="47" bestFit="1" customWidth="1"/>
    <col min="13059" max="13059" width="10.5703125" style="47" bestFit="1" customWidth="1"/>
    <col min="13060" max="13060" width="11.28515625" style="47" bestFit="1" customWidth="1"/>
    <col min="13061" max="13308" width="9.140625" style="47"/>
    <col min="13309" max="13309" width="2.7109375" style="47" customWidth="1"/>
    <col min="13310" max="13310" width="6" style="47" customWidth="1"/>
    <col min="13311" max="13311" width="50.140625" style="47" bestFit="1" customWidth="1"/>
    <col min="13312" max="13312" width="9.140625" style="47" bestFit="1" customWidth="1"/>
    <col min="13313" max="13313" width="6.85546875" style="47" bestFit="1" customWidth="1"/>
    <col min="13314" max="13314" width="10.42578125" style="47" bestFit="1" customWidth="1"/>
    <col min="13315" max="13315" width="10.5703125" style="47" bestFit="1" customWidth="1"/>
    <col min="13316" max="13316" width="11.28515625" style="47" bestFit="1" customWidth="1"/>
    <col min="13317" max="13564" width="9.140625" style="47"/>
    <col min="13565" max="13565" width="2.7109375" style="47" customWidth="1"/>
    <col min="13566" max="13566" width="6" style="47" customWidth="1"/>
    <col min="13567" max="13567" width="50.140625" style="47" bestFit="1" customWidth="1"/>
    <col min="13568" max="13568" width="9.140625" style="47" bestFit="1" customWidth="1"/>
    <col min="13569" max="13569" width="6.85546875" style="47" bestFit="1" customWidth="1"/>
    <col min="13570" max="13570" width="10.42578125" style="47" bestFit="1" customWidth="1"/>
    <col min="13571" max="13571" width="10.5703125" style="47" bestFit="1" customWidth="1"/>
    <col min="13572" max="13572" width="11.28515625" style="47" bestFit="1" customWidth="1"/>
    <col min="13573" max="13820" width="9.140625" style="47"/>
    <col min="13821" max="13821" width="2.7109375" style="47" customWidth="1"/>
    <col min="13822" max="13822" width="6" style="47" customWidth="1"/>
    <col min="13823" max="13823" width="50.140625" style="47" bestFit="1" customWidth="1"/>
    <col min="13824" max="13824" width="9.140625" style="47" bestFit="1" customWidth="1"/>
    <col min="13825" max="13825" width="6.85546875" style="47" bestFit="1" customWidth="1"/>
    <col min="13826" max="13826" width="10.42578125" style="47" bestFit="1" customWidth="1"/>
    <col min="13827" max="13827" width="10.5703125" style="47" bestFit="1" customWidth="1"/>
    <col min="13828" max="13828" width="11.28515625" style="47" bestFit="1" customWidth="1"/>
    <col min="13829" max="14076" width="9.140625" style="47"/>
    <col min="14077" max="14077" width="2.7109375" style="47" customWidth="1"/>
    <col min="14078" max="14078" width="6" style="47" customWidth="1"/>
    <col min="14079" max="14079" width="50.140625" style="47" bestFit="1" customWidth="1"/>
    <col min="14080" max="14080" width="9.140625" style="47" bestFit="1" customWidth="1"/>
    <col min="14081" max="14081" width="6.85546875" style="47" bestFit="1" customWidth="1"/>
    <col min="14082" max="14082" width="10.42578125" style="47" bestFit="1" customWidth="1"/>
    <col min="14083" max="14083" width="10.5703125" style="47" bestFit="1" customWidth="1"/>
    <col min="14084" max="14084" width="11.28515625" style="47" bestFit="1" customWidth="1"/>
    <col min="14085" max="14332" width="9.140625" style="47"/>
    <col min="14333" max="14333" width="2.7109375" style="47" customWidth="1"/>
    <col min="14334" max="14334" width="6" style="47" customWidth="1"/>
    <col min="14335" max="14335" width="50.140625" style="47" bestFit="1" customWidth="1"/>
    <col min="14336" max="14336" width="9.140625" style="47" bestFit="1" customWidth="1"/>
    <col min="14337" max="14337" width="6.85546875" style="47" bestFit="1" customWidth="1"/>
    <col min="14338" max="14338" width="10.42578125" style="47" bestFit="1" customWidth="1"/>
    <col min="14339" max="14339" width="10.5703125" style="47" bestFit="1" customWidth="1"/>
    <col min="14340" max="14340" width="11.28515625" style="47" bestFit="1" customWidth="1"/>
    <col min="14341" max="14588" width="9.140625" style="47"/>
    <col min="14589" max="14589" width="2.7109375" style="47" customWidth="1"/>
    <col min="14590" max="14590" width="6" style="47" customWidth="1"/>
    <col min="14591" max="14591" width="50.140625" style="47" bestFit="1" customWidth="1"/>
    <col min="14592" max="14592" width="9.140625" style="47" bestFit="1" customWidth="1"/>
    <col min="14593" max="14593" width="6.85546875" style="47" bestFit="1" customWidth="1"/>
    <col min="14594" max="14594" width="10.42578125" style="47" bestFit="1" customWidth="1"/>
    <col min="14595" max="14595" width="10.5703125" style="47" bestFit="1" customWidth="1"/>
    <col min="14596" max="14596" width="11.28515625" style="47" bestFit="1" customWidth="1"/>
    <col min="14597" max="14844" width="9.140625" style="47"/>
    <col min="14845" max="14845" width="2.7109375" style="47" customWidth="1"/>
    <col min="14846" max="14846" width="6" style="47" customWidth="1"/>
    <col min="14847" max="14847" width="50.140625" style="47" bestFit="1" customWidth="1"/>
    <col min="14848" max="14848" width="9.140625" style="47" bestFit="1" customWidth="1"/>
    <col min="14849" max="14849" width="6.85546875" style="47" bestFit="1" customWidth="1"/>
    <col min="14850" max="14850" width="10.42578125" style="47" bestFit="1" customWidth="1"/>
    <col min="14851" max="14851" width="10.5703125" style="47" bestFit="1" customWidth="1"/>
    <col min="14852" max="14852" width="11.28515625" style="47" bestFit="1" customWidth="1"/>
    <col min="14853" max="15100" width="9.140625" style="47"/>
    <col min="15101" max="15101" width="2.7109375" style="47" customWidth="1"/>
    <col min="15102" max="15102" width="6" style="47" customWidth="1"/>
    <col min="15103" max="15103" width="50.140625" style="47" bestFit="1" customWidth="1"/>
    <col min="15104" max="15104" width="9.140625" style="47" bestFit="1" customWidth="1"/>
    <col min="15105" max="15105" width="6.85546875" style="47" bestFit="1" customWidth="1"/>
    <col min="15106" max="15106" width="10.42578125" style="47" bestFit="1" customWidth="1"/>
    <col min="15107" max="15107" width="10.5703125" style="47" bestFit="1" customWidth="1"/>
    <col min="15108" max="15108" width="11.28515625" style="47" bestFit="1" customWidth="1"/>
    <col min="15109" max="15356" width="9.140625" style="47"/>
    <col min="15357" max="15357" width="2.7109375" style="47" customWidth="1"/>
    <col min="15358" max="15358" width="6" style="47" customWidth="1"/>
    <col min="15359" max="15359" width="50.140625" style="47" bestFit="1" customWidth="1"/>
    <col min="15360" max="15360" width="9.140625" style="47" bestFit="1" customWidth="1"/>
    <col min="15361" max="15361" width="6.85546875" style="47" bestFit="1" customWidth="1"/>
    <col min="15362" max="15362" width="10.42578125" style="47" bestFit="1" customWidth="1"/>
    <col min="15363" max="15363" width="10.5703125" style="47" bestFit="1" customWidth="1"/>
    <col min="15364" max="15364" width="11.28515625" style="47" bestFit="1" customWidth="1"/>
    <col min="15365" max="15612" width="9.140625" style="47"/>
    <col min="15613" max="15613" width="2.7109375" style="47" customWidth="1"/>
    <col min="15614" max="15614" width="6" style="47" customWidth="1"/>
    <col min="15615" max="15615" width="50.140625" style="47" bestFit="1" customWidth="1"/>
    <col min="15616" max="15616" width="9.140625" style="47" bestFit="1" customWidth="1"/>
    <col min="15617" max="15617" width="6.85546875" style="47" bestFit="1" customWidth="1"/>
    <col min="15618" max="15618" width="10.42578125" style="47" bestFit="1" customWidth="1"/>
    <col min="15619" max="15619" width="10.5703125" style="47" bestFit="1" customWidth="1"/>
    <col min="15620" max="15620" width="11.28515625" style="47" bestFit="1" customWidth="1"/>
    <col min="15621" max="15868" width="9.140625" style="47"/>
    <col min="15869" max="15869" width="2.7109375" style="47" customWidth="1"/>
    <col min="15870" max="15870" width="6" style="47" customWidth="1"/>
    <col min="15871" max="15871" width="50.140625" style="47" bestFit="1" customWidth="1"/>
    <col min="15872" max="15872" width="9.140625" style="47" bestFit="1" customWidth="1"/>
    <col min="15873" max="15873" width="6.85546875" style="47" bestFit="1" customWidth="1"/>
    <col min="15874" max="15874" width="10.42578125" style="47" bestFit="1" customWidth="1"/>
    <col min="15875" max="15875" width="10.5703125" style="47" bestFit="1" customWidth="1"/>
    <col min="15876" max="15876" width="11.28515625" style="47" bestFit="1" customWidth="1"/>
    <col min="15877" max="16124" width="9.140625" style="47"/>
    <col min="16125" max="16125" width="2.7109375" style="47" customWidth="1"/>
    <col min="16126" max="16126" width="6" style="47" customWidth="1"/>
    <col min="16127" max="16127" width="50.140625" style="47" bestFit="1" customWidth="1"/>
    <col min="16128" max="16128" width="9.140625" style="47" bestFit="1" customWidth="1"/>
    <col min="16129" max="16129" width="6.85546875" style="47" bestFit="1" customWidth="1"/>
    <col min="16130" max="16130" width="10.42578125" style="47" bestFit="1" customWidth="1"/>
    <col min="16131" max="16131" width="10.5703125" style="47" bestFit="1" customWidth="1"/>
    <col min="16132" max="16132" width="11.28515625" style="47" bestFit="1" customWidth="1"/>
    <col min="16133" max="16384" width="9.140625" style="47"/>
  </cols>
  <sheetData>
    <row r="1" spans="1:13" ht="12.6" customHeight="1" x14ac:dyDescent="0.2">
      <c r="A1" s="1183" t="s">
        <v>642</v>
      </c>
      <c r="B1" s="1184"/>
      <c r="C1" s="1184"/>
      <c r="D1" s="1184"/>
      <c r="E1" s="1184"/>
      <c r="F1" s="1184"/>
      <c r="G1" s="1184"/>
      <c r="H1" s="1185"/>
    </row>
    <row r="2" spans="1:13" ht="12.6" customHeight="1" x14ac:dyDescent="0.2">
      <c r="A2" s="95" t="s">
        <v>284</v>
      </c>
      <c r="B2" s="1148" t="s">
        <v>602</v>
      </c>
      <c r="C2" s="1148"/>
      <c r="D2" s="1148"/>
      <c r="E2" s="1148"/>
      <c r="F2" s="1148"/>
      <c r="G2" s="1148"/>
      <c r="H2" s="1186"/>
    </row>
    <row r="3" spans="1:13" ht="12.6" customHeight="1" x14ac:dyDescent="0.2">
      <c r="A3" s="446" t="s">
        <v>26</v>
      </c>
      <c r="B3" s="1187" t="s">
        <v>6</v>
      </c>
      <c r="C3" s="1188"/>
      <c r="D3" s="1188"/>
      <c r="E3" s="1188"/>
      <c r="F3" s="1188"/>
      <c r="G3" s="1188"/>
      <c r="H3" s="1189"/>
    </row>
    <row r="4" spans="1:13" ht="12.6" customHeight="1" x14ac:dyDescent="0.2">
      <c r="A4" s="1190" t="s">
        <v>40</v>
      </c>
      <c r="B4" s="1191"/>
      <c r="C4" s="1191"/>
      <c r="D4" s="1191" t="s">
        <v>90</v>
      </c>
      <c r="E4" s="1191" t="s">
        <v>612</v>
      </c>
      <c r="F4" s="1191" t="s">
        <v>613</v>
      </c>
      <c r="G4" s="1195" t="s">
        <v>6</v>
      </c>
      <c r="H4" s="1196"/>
    </row>
    <row r="5" spans="1:13" ht="12.6" customHeight="1" x14ac:dyDescent="0.2">
      <c r="A5" s="1192"/>
      <c r="B5" s="1193"/>
      <c r="C5" s="1193"/>
      <c r="D5" s="1193"/>
      <c r="E5" s="1194"/>
      <c r="F5" s="1194"/>
      <c r="G5" s="674" t="s">
        <v>603</v>
      </c>
      <c r="H5" s="675" t="s">
        <v>614</v>
      </c>
    </row>
    <row r="6" spans="1:13" s="32" customFormat="1" ht="12" customHeight="1" x14ac:dyDescent="0.2">
      <c r="A6" s="481" t="s">
        <v>139</v>
      </c>
      <c r="B6" s="969" t="s">
        <v>621</v>
      </c>
      <c r="C6" s="969"/>
      <c r="D6" s="330" t="s">
        <v>604</v>
      </c>
      <c r="E6" s="312">
        <f>'(10)_Comp._Deprec.'!E6</f>
        <v>10</v>
      </c>
      <c r="F6" s="482">
        <f>'(10)_Comp._Deprec.'!F6</f>
        <v>0.2</v>
      </c>
      <c r="G6" s="483">
        <f>'(16)_WACC'!$G$55</f>
        <v>0.12751013665743827</v>
      </c>
      <c r="H6" s="484">
        <f>((2+(E6-1)*(F6+1))/(24*E6))*G6</f>
        <v>6.8005406217300406E-3</v>
      </c>
      <c r="I6" s="447"/>
      <c r="J6" s="448"/>
      <c r="K6" s="449"/>
      <c r="L6" s="449"/>
      <c r="M6" s="449"/>
    </row>
    <row r="7" spans="1:13" s="32" customFormat="1" ht="12" customHeight="1" x14ac:dyDescent="0.2">
      <c r="A7" s="450" t="s">
        <v>141</v>
      </c>
      <c r="B7" s="1040" t="s">
        <v>618</v>
      </c>
      <c r="C7" s="1040"/>
      <c r="D7" s="332" t="str">
        <f>D6</f>
        <v>Saldo de Capital</v>
      </c>
      <c r="E7" s="340">
        <f>'(10)_Comp._Deprec.'!E7</f>
        <v>5</v>
      </c>
      <c r="F7" s="451">
        <f>'(10)_Comp._Deprec.'!F7</f>
        <v>0</v>
      </c>
      <c r="G7" s="344">
        <f>'(16)_WACC'!$G$55</f>
        <v>0.12751013665743827</v>
      </c>
      <c r="H7" s="452">
        <f t="shared" ref="H7:H9" si="0">((2+(E7-1)*(F7+1))/(24*E7))*G7</f>
        <v>6.3755068328719133E-3</v>
      </c>
      <c r="I7" s="449"/>
      <c r="J7" s="448"/>
      <c r="K7" s="449"/>
      <c r="L7" s="449"/>
      <c r="M7" s="449"/>
    </row>
    <row r="8" spans="1:13" s="32" customFormat="1" ht="12" customHeight="1" x14ac:dyDescent="0.2">
      <c r="A8" s="450" t="s">
        <v>142</v>
      </c>
      <c r="B8" s="1040" t="s">
        <v>619</v>
      </c>
      <c r="C8" s="1040"/>
      <c r="D8" s="332" t="str">
        <f>D7</f>
        <v>Saldo de Capital</v>
      </c>
      <c r="E8" s="340">
        <f>'(10)_Comp._Deprec.'!E8</f>
        <v>5</v>
      </c>
      <c r="F8" s="451">
        <f>'(10)_Comp._Deprec.'!F8</f>
        <v>0</v>
      </c>
      <c r="G8" s="344">
        <f>'(16)_WACC'!$G$55</f>
        <v>0.12751013665743827</v>
      </c>
      <c r="H8" s="452">
        <f t="shared" si="0"/>
        <v>6.3755068328719133E-3</v>
      </c>
      <c r="I8" s="449"/>
      <c r="J8" s="448"/>
      <c r="K8" s="449"/>
      <c r="L8" s="449"/>
      <c r="M8" s="449"/>
    </row>
    <row r="9" spans="1:13" s="32" customFormat="1" ht="12" customHeight="1" x14ac:dyDescent="0.2">
      <c r="A9" s="450" t="s">
        <v>495</v>
      </c>
      <c r="B9" s="1040" t="s">
        <v>623</v>
      </c>
      <c r="C9" s="1040"/>
      <c r="D9" s="332" t="str">
        <f>D8</f>
        <v>Saldo de Capital</v>
      </c>
      <c r="E9" s="340">
        <f>'(10)_Comp._Deprec.'!E9</f>
        <v>10</v>
      </c>
      <c r="F9" s="451">
        <f>'(10)_Comp._Deprec.'!F9</f>
        <v>0</v>
      </c>
      <c r="G9" s="344">
        <f>'(16)_WACC'!$G$55</f>
        <v>0.12751013665743827</v>
      </c>
      <c r="H9" s="452">
        <f t="shared" si="0"/>
        <v>5.8442145967992536E-3</v>
      </c>
      <c r="I9" s="449"/>
      <c r="J9" s="448"/>
      <c r="K9" s="449"/>
    </row>
    <row r="10" spans="1:13" s="32" customFormat="1" ht="12" customHeight="1" x14ac:dyDescent="0.2">
      <c r="A10" s="1197" t="s">
        <v>605</v>
      </c>
      <c r="B10" s="1198"/>
      <c r="C10" s="1198"/>
      <c r="D10" s="1198"/>
      <c r="E10" s="1198"/>
      <c r="F10" s="1198"/>
      <c r="G10" s="1198"/>
      <c r="H10" s="1199"/>
      <c r="I10" s="449"/>
      <c r="J10" s="448"/>
      <c r="K10" s="448"/>
    </row>
    <row r="11" spans="1:13" s="32" customFormat="1" ht="12" customHeight="1" x14ac:dyDescent="0.2">
      <c r="A11" s="454"/>
      <c r="B11" s="1200" t="s">
        <v>606</v>
      </c>
      <c r="C11" s="1200"/>
      <c r="D11" s="1200"/>
      <c r="E11" s="1200"/>
      <c r="F11" s="1200"/>
      <c r="G11" s="1200"/>
      <c r="H11" s="1201"/>
      <c r="J11" s="448"/>
      <c r="K11" s="448"/>
    </row>
    <row r="12" spans="1:13" s="32" customFormat="1" ht="12" customHeight="1" x14ac:dyDescent="0.2">
      <c r="A12" s="454"/>
      <c r="B12" s="1200" t="s">
        <v>607</v>
      </c>
      <c r="C12" s="1200"/>
      <c r="D12" s="1200"/>
      <c r="E12" s="1200"/>
      <c r="F12" s="1200"/>
      <c r="G12" s="1200"/>
      <c r="H12" s="1201"/>
      <c r="J12" s="448"/>
      <c r="K12" s="448"/>
    </row>
    <row r="13" spans="1:13" s="32" customFormat="1" ht="12" customHeight="1" x14ac:dyDescent="0.2">
      <c r="A13" s="454"/>
      <c r="B13" s="1200" t="s">
        <v>608</v>
      </c>
      <c r="C13" s="1200"/>
      <c r="D13" s="1200"/>
      <c r="E13" s="1200"/>
      <c r="F13" s="1200"/>
      <c r="G13" s="1200"/>
      <c r="H13" s="1201"/>
    </row>
    <row r="14" spans="1:13" ht="12" customHeight="1" x14ac:dyDescent="0.2">
      <c r="A14" s="454"/>
      <c r="B14" s="1200" t="s">
        <v>609</v>
      </c>
      <c r="C14" s="1200"/>
      <c r="D14" s="1200"/>
      <c r="E14" s="1200"/>
      <c r="F14" s="1200"/>
      <c r="G14" s="1200"/>
      <c r="H14" s="1201"/>
    </row>
    <row r="15" spans="1:13" ht="12" customHeight="1" x14ac:dyDescent="0.2">
      <c r="A15" s="454"/>
      <c r="B15" s="1202" t="s">
        <v>610</v>
      </c>
      <c r="C15" s="1202"/>
      <c r="D15" s="1202"/>
      <c r="E15" s="1202"/>
      <c r="F15" s="1202"/>
      <c r="G15" s="1202"/>
      <c r="H15" s="1203"/>
    </row>
    <row r="16" spans="1:13" ht="12.6" customHeight="1" x14ac:dyDescent="0.2">
      <c r="A16" s="446" t="s">
        <v>27</v>
      </c>
      <c r="B16" s="1187" t="s">
        <v>611</v>
      </c>
      <c r="C16" s="1188"/>
      <c r="D16" s="1188"/>
      <c r="E16" s="1188"/>
      <c r="F16" s="1188"/>
      <c r="G16" s="1188"/>
      <c r="H16" s="1189"/>
    </row>
    <row r="17" spans="1:17" ht="12.6" customHeight="1" x14ac:dyDescent="0.2">
      <c r="A17" s="1190" t="s">
        <v>40</v>
      </c>
      <c r="B17" s="1191"/>
      <c r="C17" s="1191"/>
      <c r="D17" s="1191" t="s">
        <v>4</v>
      </c>
      <c r="E17" s="1191" t="s">
        <v>9</v>
      </c>
      <c r="F17" s="1191" t="s">
        <v>4</v>
      </c>
      <c r="G17" s="1191" t="s">
        <v>615</v>
      </c>
      <c r="H17" s="1204"/>
    </row>
    <row r="18" spans="1:17" s="32" customFormat="1" ht="12.6" customHeight="1" x14ac:dyDescent="0.2">
      <c r="A18" s="1192"/>
      <c r="B18" s="1193"/>
      <c r="C18" s="1193"/>
      <c r="D18" s="1193"/>
      <c r="E18" s="1193"/>
      <c r="F18" s="1193"/>
      <c r="G18" s="1193"/>
      <c r="H18" s="1205"/>
    </row>
    <row r="19" spans="1:17" s="32" customFormat="1" ht="12" customHeight="1" x14ac:dyDescent="0.2">
      <c r="A19" s="481" t="s">
        <v>143</v>
      </c>
      <c r="B19" s="969" t="str">
        <f>'(3)_Investimentos'!B4</f>
        <v>Veículo - Camionete com Capacidade de 500 Quilos (mínimo)</v>
      </c>
      <c r="C19" s="969"/>
      <c r="D19" s="330" t="s">
        <v>11</v>
      </c>
      <c r="E19" s="373">
        <f>'(3)_Investimentos'!C4</f>
        <v>0</v>
      </c>
      <c r="F19" s="330" t="s">
        <v>28</v>
      </c>
      <c r="G19" s="1170">
        <f>'(7)_Comp._Veic._Camionete'!E33</f>
        <v>0</v>
      </c>
      <c r="H19" s="1171"/>
    </row>
    <row r="20" spans="1:17" ht="12" customHeight="1" x14ac:dyDescent="0.2">
      <c r="A20" s="450" t="s">
        <v>144</v>
      </c>
      <c r="B20" s="1040" t="str">
        <f>'(3)_Investimentos'!B5</f>
        <v>Veículo - Caminhão Guincho Plataforma com Capacidade de 3,5 ton. (mínimo)</v>
      </c>
      <c r="C20" s="1040"/>
      <c r="D20" s="332" t="str">
        <f>D19</f>
        <v>veíc.</v>
      </c>
      <c r="E20" s="374">
        <f>'(3)_Investimentos'!C5</f>
        <v>0</v>
      </c>
      <c r="F20" s="332" t="s">
        <v>28</v>
      </c>
      <c r="G20" s="1172">
        <f>'(8)_Comp._Veic._Guinch_I'!E33</f>
        <v>0</v>
      </c>
      <c r="H20" s="1173"/>
    </row>
    <row r="21" spans="1:17" s="32" customFormat="1" ht="12" customHeight="1" x14ac:dyDescent="0.2">
      <c r="A21" s="453" t="s">
        <v>145</v>
      </c>
      <c r="B21" s="968" t="str">
        <f>'(3)_Investimentos'!B6</f>
        <v>Veículo - Caminhão Guincho Plataforma com Capacidade de 7,0 ton. (mínimo)</v>
      </c>
      <c r="C21" s="968"/>
      <c r="D21" s="134" t="str">
        <f>D20</f>
        <v>veíc.</v>
      </c>
      <c r="E21" s="138">
        <f>'(3)_Investimentos'!C6</f>
        <v>0</v>
      </c>
      <c r="F21" s="134" t="s">
        <v>28</v>
      </c>
      <c r="G21" s="1174">
        <f>'(9)_Comp._Veic._Reboque_II'!E33</f>
        <v>0</v>
      </c>
      <c r="H21" s="1175"/>
    </row>
    <row r="22" spans="1:17" ht="12" customHeight="1" x14ac:dyDescent="0.2">
      <c r="A22" s="95" t="s">
        <v>285</v>
      </c>
      <c r="B22" s="1148" t="s">
        <v>310</v>
      </c>
      <c r="C22" s="1148"/>
      <c r="D22" s="1148"/>
      <c r="E22" s="1148"/>
      <c r="F22" s="1148"/>
      <c r="G22" s="1148"/>
      <c r="H22" s="1186"/>
    </row>
    <row r="23" spans="1:17" ht="12" customHeight="1" x14ac:dyDescent="0.2">
      <c r="A23" s="455" t="s">
        <v>26</v>
      </c>
      <c r="B23" s="1206" t="str">
        <f>B6</f>
        <v>Remuneração de Veículos</v>
      </c>
      <c r="C23" s="1207"/>
      <c r="D23" s="1207"/>
      <c r="E23" s="1207"/>
      <c r="F23" s="1207"/>
      <c r="G23" s="1207"/>
      <c r="H23" s="1208"/>
    </row>
    <row r="24" spans="1:17" ht="12" customHeight="1" x14ac:dyDescent="0.2">
      <c r="A24" s="456" t="s">
        <v>139</v>
      </c>
      <c r="B24" s="1209" t="str">
        <f>B19</f>
        <v>Veículo - Camionete com Capacidade de 500 Quilos (mínimo)</v>
      </c>
      <c r="C24" s="1209"/>
      <c r="D24" s="1209"/>
      <c r="E24" s="1209"/>
      <c r="F24" s="1209"/>
      <c r="G24" s="1209"/>
      <c r="H24" s="1210"/>
    </row>
    <row r="25" spans="1:17" s="32" customFormat="1" ht="12.6" customHeight="1" x14ac:dyDescent="0.2">
      <c r="A25" s="1236" t="s">
        <v>40</v>
      </c>
      <c r="B25" s="1231"/>
      <c r="C25" s="1231"/>
      <c r="D25" s="1237" t="s">
        <v>6</v>
      </c>
      <c r="E25" s="1237"/>
      <c r="F25" s="1231" t="s">
        <v>616</v>
      </c>
      <c r="G25" s="1231" t="s">
        <v>273</v>
      </c>
      <c r="H25" s="1240" t="s">
        <v>128</v>
      </c>
      <c r="I25" s="457"/>
      <c r="J25" s="47"/>
      <c r="K25" s="47"/>
      <c r="L25" s="47"/>
      <c r="M25" s="47"/>
      <c r="N25" s="47"/>
      <c r="O25" s="47"/>
      <c r="P25" s="47"/>
      <c r="Q25" s="47"/>
    </row>
    <row r="26" spans="1:17" s="32" customFormat="1" ht="12.6" customHeight="1" x14ac:dyDescent="0.2">
      <c r="A26" s="1215"/>
      <c r="B26" s="1216"/>
      <c r="C26" s="1216"/>
      <c r="D26" s="1238"/>
      <c r="E26" s="1238"/>
      <c r="F26" s="1216"/>
      <c r="G26" s="1216"/>
      <c r="H26" s="1223"/>
      <c r="I26" s="457"/>
      <c r="J26" s="47"/>
      <c r="K26" s="47"/>
      <c r="L26" s="47"/>
      <c r="M26" s="47"/>
      <c r="N26" s="47"/>
      <c r="O26" s="47"/>
      <c r="P26" s="47"/>
      <c r="Q26" s="47"/>
    </row>
    <row r="27" spans="1:17" s="32" customFormat="1" ht="12.6" customHeight="1" x14ac:dyDescent="0.2">
      <c r="A27" s="1215"/>
      <c r="B27" s="1216"/>
      <c r="C27" s="1216"/>
      <c r="D27" s="676" t="s">
        <v>10</v>
      </c>
      <c r="E27" s="676" t="s">
        <v>12</v>
      </c>
      <c r="F27" s="1216"/>
      <c r="G27" s="1216"/>
      <c r="H27" s="1223"/>
      <c r="J27" s="47"/>
      <c r="K27" s="47"/>
      <c r="L27" s="47"/>
      <c r="M27" s="47"/>
      <c r="N27" s="47"/>
      <c r="O27" s="47"/>
      <c r="P27" s="47"/>
      <c r="Q27" s="47"/>
    </row>
    <row r="28" spans="1:17" s="32" customFormat="1" ht="12" customHeight="1" x14ac:dyDescent="0.2">
      <c r="A28" s="458" t="s">
        <v>539</v>
      </c>
      <c r="B28" s="1229" t="str">
        <f>B24</f>
        <v>Veículo - Camionete com Capacidade de 500 Quilos (mínimo)</v>
      </c>
      <c r="C28" s="1229"/>
      <c r="D28" s="459">
        <f>G6</f>
        <v>0.12751013665743827</v>
      </c>
      <c r="E28" s="460">
        <f>H6</f>
        <v>6.8005406217300406E-3</v>
      </c>
      <c r="F28" s="461">
        <f>'(7)_Comp._Veic._Camionete'!E17</f>
        <v>0</v>
      </c>
      <c r="G28" s="461">
        <f>F28*E28</f>
        <v>0</v>
      </c>
      <c r="H28" s="462">
        <f>IF(G19=0,0,G28/G19)</f>
        <v>0</v>
      </c>
    </row>
    <row r="29" spans="1:17" s="98" customFormat="1" ht="12" customHeight="1" x14ac:dyDescent="0.2">
      <c r="A29" s="1232" t="s">
        <v>130</v>
      </c>
      <c r="B29" s="1233"/>
      <c r="C29" s="1233"/>
      <c r="D29" s="1233"/>
      <c r="E29" s="1233"/>
      <c r="F29" s="1233"/>
      <c r="G29" s="1233"/>
      <c r="H29" s="540">
        <f>G19</f>
        <v>0</v>
      </c>
    </row>
    <row r="30" spans="1:17" s="98" customFormat="1" ht="12" customHeight="1" x14ac:dyDescent="0.2">
      <c r="A30" s="1115" t="s">
        <v>9</v>
      </c>
      <c r="B30" s="1234"/>
      <c r="C30" s="1234"/>
      <c r="D30" s="1234"/>
      <c r="E30" s="1234"/>
      <c r="F30" s="1234"/>
      <c r="G30" s="1234"/>
      <c r="H30" s="541">
        <f>E19</f>
        <v>0</v>
      </c>
    </row>
    <row r="31" spans="1:17" s="32" customFormat="1" ht="12" customHeight="1" x14ac:dyDescent="0.2">
      <c r="A31" s="1120" t="s">
        <v>264</v>
      </c>
      <c r="B31" s="1235"/>
      <c r="C31" s="1235"/>
      <c r="D31" s="1235"/>
      <c r="E31" s="1235"/>
      <c r="F31" s="1235"/>
      <c r="G31" s="1235"/>
      <c r="H31" s="542">
        <f>(($H$28*$H$29)*H30)</f>
        <v>0</v>
      </c>
    </row>
    <row r="32" spans="1:17" s="98" customFormat="1" ht="12" customHeight="1" x14ac:dyDescent="0.2">
      <c r="A32" s="1115" t="s">
        <v>312</v>
      </c>
      <c r="B32" s="1234"/>
      <c r="C32" s="1234"/>
      <c r="D32" s="1234"/>
      <c r="E32" s="1234"/>
      <c r="F32" s="1234"/>
      <c r="G32" s="1234"/>
      <c r="H32" s="543">
        <v>12</v>
      </c>
    </row>
    <row r="33" spans="1:17" s="32" customFormat="1" ht="12" customHeight="1" x14ac:dyDescent="0.2">
      <c r="A33" s="1151" t="s">
        <v>283</v>
      </c>
      <c r="B33" s="1152"/>
      <c r="C33" s="1152"/>
      <c r="D33" s="1152"/>
      <c r="E33" s="1152"/>
      <c r="F33" s="1152"/>
      <c r="G33" s="1152"/>
      <c r="H33" s="544">
        <f>H31*H32</f>
        <v>0</v>
      </c>
    </row>
    <row r="34" spans="1:17" ht="12" customHeight="1" x14ac:dyDescent="0.2">
      <c r="A34" s="456" t="s">
        <v>141</v>
      </c>
      <c r="B34" s="1209" t="str">
        <f>B20</f>
        <v>Veículo - Caminhão Guincho Plataforma com Capacidade de 3,5 ton. (mínimo)</v>
      </c>
      <c r="C34" s="1209"/>
      <c r="D34" s="1209"/>
      <c r="E34" s="1209"/>
      <c r="F34" s="1209"/>
      <c r="G34" s="1209"/>
      <c r="H34" s="1210"/>
      <c r="J34" s="32"/>
      <c r="K34" s="32"/>
      <c r="L34" s="32"/>
      <c r="M34" s="32"/>
      <c r="N34" s="32"/>
      <c r="O34" s="32"/>
      <c r="P34" s="32"/>
      <c r="Q34" s="32"/>
    </row>
    <row r="35" spans="1:17" s="32" customFormat="1" ht="12.95" customHeight="1" x14ac:dyDescent="0.2">
      <c r="A35" s="1236" t="s">
        <v>40</v>
      </c>
      <c r="B35" s="1231"/>
      <c r="C35" s="1231"/>
      <c r="D35" s="1237" t="s">
        <v>6</v>
      </c>
      <c r="E35" s="1237"/>
      <c r="F35" s="1231" t="s">
        <v>616</v>
      </c>
      <c r="G35" s="1231" t="s">
        <v>273</v>
      </c>
      <c r="H35" s="1240" t="s">
        <v>128</v>
      </c>
      <c r="I35" s="457"/>
      <c r="J35" s="47"/>
      <c r="K35" s="47"/>
      <c r="L35" s="47"/>
      <c r="M35" s="47"/>
      <c r="N35" s="47"/>
      <c r="O35" s="47"/>
      <c r="P35" s="47"/>
      <c r="Q35" s="47"/>
    </row>
    <row r="36" spans="1:17" s="32" customFormat="1" ht="12.95" customHeight="1" x14ac:dyDescent="0.2">
      <c r="A36" s="1215"/>
      <c r="B36" s="1216"/>
      <c r="C36" s="1216"/>
      <c r="D36" s="1238"/>
      <c r="E36" s="1238"/>
      <c r="F36" s="1216"/>
      <c r="G36" s="1216"/>
      <c r="H36" s="1223"/>
      <c r="I36" s="457"/>
      <c r="J36" s="47"/>
      <c r="K36" s="47"/>
      <c r="L36" s="47"/>
      <c r="M36" s="47"/>
      <c r="N36" s="47"/>
      <c r="O36" s="47"/>
      <c r="P36" s="47"/>
      <c r="Q36" s="47"/>
    </row>
    <row r="37" spans="1:17" s="32" customFormat="1" ht="12.95" customHeight="1" x14ac:dyDescent="0.2">
      <c r="A37" s="1215"/>
      <c r="B37" s="1216"/>
      <c r="C37" s="1216"/>
      <c r="D37" s="676" t="s">
        <v>10</v>
      </c>
      <c r="E37" s="676" t="s">
        <v>12</v>
      </c>
      <c r="F37" s="1216"/>
      <c r="G37" s="1216"/>
      <c r="H37" s="1223"/>
      <c r="J37" s="47"/>
      <c r="K37" s="47"/>
      <c r="L37" s="47"/>
      <c r="M37" s="47"/>
      <c r="N37" s="47"/>
      <c r="O37" s="47"/>
      <c r="P37" s="47"/>
      <c r="Q37" s="47"/>
    </row>
    <row r="38" spans="1:17" s="32" customFormat="1" ht="12.95" customHeight="1" x14ac:dyDescent="0.2">
      <c r="A38" s="458" t="s">
        <v>540</v>
      </c>
      <c r="B38" s="1229" t="str">
        <f>B34</f>
        <v>Veículo - Caminhão Guincho Plataforma com Capacidade de 3,5 ton. (mínimo)</v>
      </c>
      <c r="C38" s="1229"/>
      <c r="D38" s="465">
        <f>G6</f>
        <v>0.12751013665743827</v>
      </c>
      <c r="E38" s="466">
        <f>H6</f>
        <v>6.8005406217300406E-3</v>
      </c>
      <c r="F38" s="461">
        <f>'(8)_Comp._Veic._Guinch_I'!E17</f>
        <v>0</v>
      </c>
      <c r="G38" s="461">
        <f>F38*E38</f>
        <v>0</v>
      </c>
      <c r="H38" s="462">
        <f>IF(G20=0,0,G38/G20)</f>
        <v>0</v>
      </c>
    </row>
    <row r="39" spans="1:17" s="32" customFormat="1" ht="12.95" customHeight="1" x14ac:dyDescent="0.2">
      <c r="A39" s="1232" t="s">
        <v>130</v>
      </c>
      <c r="B39" s="1233"/>
      <c r="C39" s="1233"/>
      <c r="D39" s="1233"/>
      <c r="E39" s="1233"/>
      <c r="F39" s="1233"/>
      <c r="G39" s="1233"/>
      <c r="H39" s="540">
        <f>G20</f>
        <v>0</v>
      </c>
    </row>
    <row r="40" spans="1:17" s="32" customFormat="1" ht="12.95" customHeight="1" x14ac:dyDescent="0.2">
      <c r="A40" s="1115" t="s">
        <v>9</v>
      </c>
      <c r="B40" s="1234"/>
      <c r="C40" s="1234"/>
      <c r="D40" s="1234"/>
      <c r="E40" s="1234"/>
      <c r="F40" s="1234"/>
      <c r="G40" s="1234"/>
      <c r="H40" s="541">
        <f>E20</f>
        <v>0</v>
      </c>
    </row>
    <row r="41" spans="1:17" s="32" customFormat="1" ht="12.95" customHeight="1" x14ac:dyDescent="0.2">
      <c r="A41" s="1120" t="s">
        <v>264</v>
      </c>
      <c r="B41" s="1235"/>
      <c r="C41" s="1235"/>
      <c r="D41" s="1235"/>
      <c r="E41" s="1235"/>
      <c r="F41" s="1235"/>
      <c r="G41" s="1235"/>
      <c r="H41" s="542">
        <f>($H$38*$H$39)*H40</f>
        <v>0</v>
      </c>
    </row>
    <row r="42" spans="1:17" s="32" customFormat="1" ht="12.95" customHeight="1" x14ac:dyDescent="0.2">
      <c r="A42" s="1115" t="s">
        <v>312</v>
      </c>
      <c r="B42" s="1234"/>
      <c r="C42" s="1234"/>
      <c r="D42" s="1234"/>
      <c r="E42" s="1234"/>
      <c r="F42" s="1234"/>
      <c r="G42" s="1234"/>
      <c r="H42" s="543">
        <v>12</v>
      </c>
    </row>
    <row r="43" spans="1:17" s="32" customFormat="1" ht="12.95" customHeight="1" x14ac:dyDescent="0.2">
      <c r="A43" s="1151" t="s">
        <v>283</v>
      </c>
      <c r="B43" s="1152"/>
      <c r="C43" s="1152"/>
      <c r="D43" s="1152"/>
      <c r="E43" s="1152"/>
      <c r="F43" s="1152"/>
      <c r="G43" s="1152"/>
      <c r="H43" s="544">
        <f>H41*H42</f>
        <v>0</v>
      </c>
    </row>
    <row r="44" spans="1:17" ht="12.95" customHeight="1" x14ac:dyDescent="0.2">
      <c r="A44" s="456" t="s">
        <v>142</v>
      </c>
      <c r="B44" s="1209" t="str">
        <f>B21</f>
        <v>Veículo - Caminhão Guincho Plataforma com Capacidade de 7,0 ton. (mínimo)</v>
      </c>
      <c r="C44" s="1209"/>
      <c r="D44" s="1209"/>
      <c r="E44" s="1209"/>
      <c r="F44" s="1209"/>
      <c r="G44" s="1209"/>
      <c r="H44" s="1210"/>
      <c r="J44" s="32"/>
      <c r="K44" s="32"/>
      <c r="L44" s="32"/>
      <c r="M44" s="32"/>
      <c r="N44" s="32"/>
      <c r="O44" s="32"/>
      <c r="P44" s="32"/>
      <c r="Q44" s="32"/>
    </row>
    <row r="45" spans="1:17" s="32" customFormat="1" ht="12.95" customHeight="1" x14ac:dyDescent="0.2">
      <c r="A45" s="1225" t="s">
        <v>40</v>
      </c>
      <c r="B45" s="1226"/>
      <c r="C45" s="1226"/>
      <c r="D45" s="1230" t="s">
        <v>6</v>
      </c>
      <c r="E45" s="1230"/>
      <c r="F45" s="1231" t="s">
        <v>616</v>
      </c>
      <c r="G45" s="1231" t="s">
        <v>273</v>
      </c>
      <c r="H45" s="1240" t="s">
        <v>128</v>
      </c>
      <c r="I45" s="457"/>
      <c r="J45" s="47"/>
      <c r="K45" s="47"/>
      <c r="L45" s="47"/>
      <c r="M45" s="47"/>
      <c r="N45" s="47"/>
      <c r="O45" s="47"/>
      <c r="P45" s="47"/>
      <c r="Q45" s="47"/>
    </row>
    <row r="46" spans="1:17" s="32" customFormat="1" ht="12.95" customHeight="1" x14ac:dyDescent="0.2">
      <c r="A46" s="1227"/>
      <c r="B46" s="1228"/>
      <c r="C46" s="1228"/>
      <c r="D46" s="1195"/>
      <c r="E46" s="1195"/>
      <c r="F46" s="1216"/>
      <c r="G46" s="1216"/>
      <c r="H46" s="1223"/>
      <c r="I46" s="457"/>
      <c r="J46" s="47"/>
      <c r="K46" s="47"/>
      <c r="L46" s="47"/>
      <c r="M46" s="47"/>
      <c r="N46" s="47"/>
      <c r="O46" s="47"/>
      <c r="P46" s="47"/>
      <c r="Q46" s="47"/>
    </row>
    <row r="47" spans="1:17" s="32" customFormat="1" ht="12.95" customHeight="1" x14ac:dyDescent="0.2">
      <c r="A47" s="1227"/>
      <c r="B47" s="1228"/>
      <c r="C47" s="1228"/>
      <c r="D47" s="676" t="s">
        <v>10</v>
      </c>
      <c r="E47" s="676" t="s">
        <v>12</v>
      </c>
      <c r="F47" s="1216"/>
      <c r="G47" s="1216"/>
      <c r="H47" s="1223"/>
      <c r="I47" s="457"/>
      <c r="J47" s="47"/>
      <c r="K47" s="47"/>
      <c r="L47" s="47"/>
      <c r="M47" s="47"/>
      <c r="N47" s="47"/>
      <c r="O47" s="47"/>
      <c r="P47" s="47"/>
      <c r="Q47" s="47"/>
    </row>
    <row r="48" spans="1:17" s="32" customFormat="1" ht="12.95" customHeight="1" x14ac:dyDescent="0.2">
      <c r="A48" s="458" t="s">
        <v>541</v>
      </c>
      <c r="B48" s="1229" t="str">
        <f>B44</f>
        <v>Veículo - Caminhão Guincho Plataforma com Capacidade de 7,0 ton. (mínimo)</v>
      </c>
      <c r="C48" s="1229"/>
      <c r="D48" s="465">
        <f>G6</f>
        <v>0.12751013665743827</v>
      </c>
      <c r="E48" s="466">
        <f>H6</f>
        <v>6.8005406217300406E-3</v>
      </c>
      <c r="F48" s="896">
        <f>'(9)_Comp._Veic._Reboque_II'!E17</f>
        <v>0</v>
      </c>
      <c r="G48" s="461">
        <f>F48*E48</f>
        <v>0</v>
      </c>
      <c r="H48" s="462">
        <f>IF(G21=0,0,G48/G21)</f>
        <v>0</v>
      </c>
      <c r="J48" s="47"/>
      <c r="K48" s="47"/>
      <c r="L48" s="47"/>
      <c r="M48" s="47"/>
      <c r="N48" s="47"/>
      <c r="O48" s="47"/>
      <c r="P48" s="47"/>
      <c r="Q48" s="47"/>
    </row>
    <row r="49" spans="1:24" s="32" customFormat="1" ht="12.95" customHeight="1" x14ac:dyDescent="0.2">
      <c r="A49" s="1232" t="s">
        <v>130</v>
      </c>
      <c r="B49" s="1233"/>
      <c r="C49" s="1233"/>
      <c r="D49" s="1233"/>
      <c r="E49" s="1233"/>
      <c r="F49" s="1233"/>
      <c r="G49" s="1233"/>
      <c r="H49" s="540">
        <f>G21</f>
        <v>0</v>
      </c>
    </row>
    <row r="50" spans="1:24" s="32" customFormat="1" ht="12.95" customHeight="1" x14ac:dyDescent="0.2">
      <c r="A50" s="1115" t="s">
        <v>9</v>
      </c>
      <c r="B50" s="1234"/>
      <c r="C50" s="1234"/>
      <c r="D50" s="1234"/>
      <c r="E50" s="1234"/>
      <c r="F50" s="1234"/>
      <c r="G50" s="1234"/>
      <c r="H50" s="541">
        <f>E21</f>
        <v>0</v>
      </c>
    </row>
    <row r="51" spans="1:24" s="32" customFormat="1" ht="12.95" customHeight="1" x14ac:dyDescent="0.2">
      <c r="A51" s="1120" t="s">
        <v>264</v>
      </c>
      <c r="B51" s="1235"/>
      <c r="C51" s="1235"/>
      <c r="D51" s="1235"/>
      <c r="E51" s="1235"/>
      <c r="F51" s="1235"/>
      <c r="G51" s="1235"/>
      <c r="H51" s="542">
        <f>($H$48*$H$49)*H50</f>
        <v>0</v>
      </c>
    </row>
    <row r="52" spans="1:24" s="32" customFormat="1" ht="12.95" customHeight="1" x14ac:dyDescent="0.2">
      <c r="A52" s="1115" t="s">
        <v>312</v>
      </c>
      <c r="B52" s="1234"/>
      <c r="C52" s="1234"/>
      <c r="D52" s="1234"/>
      <c r="E52" s="1234"/>
      <c r="F52" s="1234"/>
      <c r="G52" s="1234"/>
      <c r="H52" s="543">
        <v>12</v>
      </c>
    </row>
    <row r="53" spans="1:24" ht="12.95" customHeight="1" x14ac:dyDescent="0.2">
      <c r="A53" s="1151" t="s">
        <v>283</v>
      </c>
      <c r="B53" s="1152"/>
      <c r="C53" s="1152"/>
      <c r="D53" s="1152"/>
      <c r="E53" s="1152"/>
      <c r="F53" s="1152"/>
      <c r="G53" s="1152"/>
      <c r="H53" s="544">
        <f>H51*H52</f>
        <v>0</v>
      </c>
    </row>
    <row r="54" spans="1:24" ht="12.95" customHeight="1" x14ac:dyDescent="0.2">
      <c r="A54" s="446" t="str">
        <f>'[13](4)_Invest.'!A9</f>
        <v>2.</v>
      </c>
      <c r="B54" s="1221" t="str">
        <f>B7</f>
        <v>Remuneração de Máquinas, Equipamentos e Mobiliário</v>
      </c>
      <c r="C54" s="1221"/>
      <c r="D54" s="1221"/>
      <c r="E54" s="1221"/>
      <c r="F54" s="1221"/>
      <c r="G54" s="1221"/>
      <c r="H54" s="1222"/>
    </row>
    <row r="55" spans="1:24" ht="12.95" customHeight="1" x14ac:dyDescent="0.2">
      <c r="A55" s="1190" t="s">
        <v>40</v>
      </c>
      <c r="B55" s="1191"/>
      <c r="C55" s="1191"/>
      <c r="D55" s="1191"/>
      <c r="E55" s="1195" t="s">
        <v>6</v>
      </c>
      <c r="F55" s="1195"/>
      <c r="G55" s="1191" t="s">
        <v>159</v>
      </c>
      <c r="H55" s="1204" t="s">
        <v>617</v>
      </c>
    </row>
    <row r="56" spans="1:24" s="32" customFormat="1" ht="12.95" customHeight="1" x14ac:dyDescent="0.2">
      <c r="A56" s="1215"/>
      <c r="B56" s="1216"/>
      <c r="C56" s="1216"/>
      <c r="D56" s="1216"/>
      <c r="E56" s="676" t="s">
        <v>10</v>
      </c>
      <c r="F56" s="676" t="s">
        <v>12</v>
      </c>
      <c r="G56" s="1216"/>
      <c r="H56" s="1223"/>
    </row>
    <row r="57" spans="1:24" ht="12.95" customHeight="1" x14ac:dyDescent="0.2">
      <c r="A57" s="468" t="str">
        <f>'[13](4)_Invest.'!A10</f>
        <v>2.1.</v>
      </c>
      <c r="B57" s="1239" t="str">
        <f>'(3)_Investimentos'!B8:F8</f>
        <v>Máquinas, Equipamentos e Mobiliário</v>
      </c>
      <c r="C57" s="1239"/>
      <c r="D57" s="1239"/>
      <c r="E57" s="469">
        <f>$G$7</f>
        <v>0.12751013665743827</v>
      </c>
      <c r="F57" s="470">
        <f>$H$7</f>
        <v>6.3755068328719133E-3</v>
      </c>
      <c r="G57" s="471">
        <f>'(3)_Investimentos'!E10</f>
        <v>0</v>
      </c>
      <c r="H57" s="472">
        <f>G57*F57</f>
        <v>0</v>
      </c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</row>
    <row r="58" spans="1:24" ht="12.95" customHeight="1" x14ac:dyDescent="0.2">
      <c r="A58" s="1218" t="s">
        <v>264</v>
      </c>
      <c r="B58" s="1153"/>
      <c r="C58" s="1153"/>
      <c r="D58" s="1153"/>
      <c r="E58" s="1153"/>
      <c r="F58" s="1153"/>
      <c r="G58" s="1153"/>
      <c r="H58" s="545">
        <f>SUM(H57:H57)</f>
        <v>0</v>
      </c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</row>
    <row r="59" spans="1:24" s="32" customFormat="1" ht="12.95" customHeight="1" x14ac:dyDescent="0.2">
      <c r="A59" s="1115" t="s">
        <v>281</v>
      </c>
      <c r="B59" s="1116"/>
      <c r="C59" s="1116"/>
      <c r="D59" s="1116"/>
      <c r="E59" s="1116"/>
      <c r="F59" s="1116"/>
      <c r="G59" s="1116"/>
      <c r="H59" s="543">
        <v>12</v>
      </c>
    </row>
    <row r="60" spans="1:24" ht="12.95" customHeight="1" x14ac:dyDescent="0.2">
      <c r="A60" s="1151" t="s">
        <v>283</v>
      </c>
      <c r="B60" s="1152"/>
      <c r="C60" s="1152"/>
      <c r="D60" s="1152"/>
      <c r="E60" s="1152"/>
      <c r="F60" s="1152"/>
      <c r="G60" s="1152"/>
      <c r="H60" s="544">
        <f>H58*H59</f>
        <v>0</v>
      </c>
    </row>
    <row r="61" spans="1:24" ht="12" customHeight="1" x14ac:dyDescent="0.2">
      <c r="A61" s="446" t="str">
        <f>'[13](4)_Invest.'!A12</f>
        <v>3.</v>
      </c>
      <c r="B61" s="1221" t="str">
        <f>B8</f>
        <v>Remuneração de Equipamentos Eletrônicos, TI e Comunicação</v>
      </c>
      <c r="C61" s="1221"/>
      <c r="D61" s="1221"/>
      <c r="E61" s="1221"/>
      <c r="F61" s="1221"/>
      <c r="G61" s="1221"/>
      <c r="H61" s="1222"/>
    </row>
    <row r="62" spans="1:24" ht="12" customHeight="1" x14ac:dyDescent="0.2">
      <c r="A62" s="1190" t="s">
        <v>40</v>
      </c>
      <c r="B62" s="1191"/>
      <c r="C62" s="1191"/>
      <c r="D62" s="1191"/>
      <c r="E62" s="1195" t="s">
        <v>6</v>
      </c>
      <c r="F62" s="1195"/>
      <c r="G62" s="1191" t="s">
        <v>159</v>
      </c>
      <c r="H62" s="1204" t="s">
        <v>617</v>
      </c>
    </row>
    <row r="63" spans="1:24" ht="12" customHeight="1" x14ac:dyDescent="0.2">
      <c r="A63" s="1215"/>
      <c r="B63" s="1216"/>
      <c r="C63" s="1216"/>
      <c r="D63" s="1216"/>
      <c r="E63" s="676" t="s">
        <v>10</v>
      </c>
      <c r="F63" s="676" t="s">
        <v>12</v>
      </c>
      <c r="G63" s="1216"/>
      <c r="H63" s="1223"/>
    </row>
    <row r="64" spans="1:24" ht="12" customHeight="1" x14ac:dyDescent="0.2">
      <c r="A64" s="489" t="str">
        <f>'[13](4)_Invest.'!A13</f>
        <v>3.1.</v>
      </c>
      <c r="B64" s="1224" t="str">
        <f>'(3)_Investimentos'!B12</f>
        <v>Computador (CPU + tela 21,5" + teclado + mouse) ou Notebook</v>
      </c>
      <c r="C64" s="1224"/>
      <c r="D64" s="1224"/>
      <c r="E64" s="490">
        <f>$G$7</f>
        <v>0.12751013665743827</v>
      </c>
      <c r="F64" s="491">
        <f>$H$7</f>
        <v>6.3755068328719133E-3</v>
      </c>
      <c r="G64" s="492">
        <f>'(3)_Investimentos'!E12</f>
        <v>0</v>
      </c>
      <c r="H64" s="493">
        <f>G64*F64</f>
        <v>0</v>
      </c>
    </row>
    <row r="65" spans="1:24" ht="12" customHeight="1" x14ac:dyDescent="0.2">
      <c r="A65" s="477" t="s">
        <v>149</v>
      </c>
      <c r="B65" s="1040" t="str">
        <f>'(3)_Investimentos'!B13</f>
        <v>Nobreak (1500VA)</v>
      </c>
      <c r="C65" s="1040"/>
      <c r="D65" s="1040"/>
      <c r="E65" s="478">
        <f t="shared" ref="E65:E69" si="1">$G$7</f>
        <v>0.12751013665743827</v>
      </c>
      <c r="F65" s="479">
        <f t="shared" ref="F65:F69" si="2">$H$7</f>
        <v>6.3755068328719133E-3</v>
      </c>
      <c r="G65" s="302">
        <f>'(3)_Investimentos'!E13</f>
        <v>0</v>
      </c>
      <c r="H65" s="480">
        <f t="shared" ref="H65:H69" si="3">G65*F65</f>
        <v>0</v>
      </c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</row>
    <row r="66" spans="1:24" ht="12" customHeight="1" x14ac:dyDescent="0.2">
      <c r="A66" s="477" t="s">
        <v>150</v>
      </c>
      <c r="B66" s="1040" t="str">
        <f>'(3)_Investimentos'!B14</f>
        <v>Estabilizador (600VA)</v>
      </c>
      <c r="C66" s="1040"/>
      <c r="D66" s="1040"/>
      <c r="E66" s="478">
        <f t="shared" si="1"/>
        <v>0.12751013665743827</v>
      </c>
      <c r="F66" s="479">
        <f t="shared" si="2"/>
        <v>6.3755068328719133E-3</v>
      </c>
      <c r="G66" s="302">
        <f>'(3)_Investimentos'!E14</f>
        <v>0</v>
      </c>
      <c r="H66" s="480">
        <f t="shared" si="3"/>
        <v>0</v>
      </c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</row>
    <row r="67" spans="1:24" ht="12" customHeight="1" x14ac:dyDescent="0.2">
      <c r="A67" s="477" t="s">
        <v>502</v>
      </c>
      <c r="B67" s="1040" t="str">
        <f>'(3)_Investimentos'!B15</f>
        <v>Impressora Multifuncional</v>
      </c>
      <c r="C67" s="1040"/>
      <c r="D67" s="1040"/>
      <c r="E67" s="478">
        <f t="shared" si="1"/>
        <v>0.12751013665743827</v>
      </c>
      <c r="F67" s="479">
        <f t="shared" si="2"/>
        <v>6.3755068328719133E-3</v>
      </c>
      <c r="G67" s="302">
        <f>'(3)_Investimentos'!E15</f>
        <v>0</v>
      </c>
      <c r="H67" s="480">
        <f t="shared" si="3"/>
        <v>0</v>
      </c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</row>
    <row r="68" spans="1:24" ht="12" customHeight="1" x14ac:dyDescent="0.2">
      <c r="A68" s="477" t="s">
        <v>504</v>
      </c>
      <c r="B68" s="1040" t="str">
        <f>'(3)_Investimentos'!B16</f>
        <v>Smartphones</v>
      </c>
      <c r="C68" s="1040"/>
      <c r="D68" s="1040"/>
      <c r="E68" s="478">
        <f t="shared" si="1"/>
        <v>0.12751013665743827</v>
      </c>
      <c r="F68" s="479">
        <f t="shared" si="2"/>
        <v>6.3755068328719133E-3</v>
      </c>
      <c r="G68" s="302">
        <f>'(3)_Investimentos'!E16</f>
        <v>0</v>
      </c>
      <c r="H68" s="480">
        <f t="shared" si="3"/>
        <v>0</v>
      </c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</row>
    <row r="69" spans="1:24" ht="12" customHeight="1" x14ac:dyDescent="0.2">
      <c r="A69" s="494" t="s">
        <v>505</v>
      </c>
      <c r="B69" s="1217" t="str">
        <f>'(3)_Investimentos'!B17</f>
        <v>Tablet´s</v>
      </c>
      <c r="C69" s="1217"/>
      <c r="D69" s="1217"/>
      <c r="E69" s="495">
        <f t="shared" si="1"/>
        <v>0.12751013665743827</v>
      </c>
      <c r="F69" s="496">
        <f t="shared" si="2"/>
        <v>6.3755068328719133E-3</v>
      </c>
      <c r="G69" s="497">
        <f>'(3)_Investimentos'!E17</f>
        <v>0</v>
      </c>
      <c r="H69" s="498">
        <f t="shared" si="3"/>
        <v>0</v>
      </c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</row>
    <row r="70" spans="1:24" ht="12" customHeight="1" x14ac:dyDescent="0.2">
      <c r="A70" s="1211" t="s">
        <v>264</v>
      </c>
      <c r="B70" s="1212"/>
      <c r="C70" s="1212"/>
      <c r="D70" s="1212"/>
      <c r="E70" s="1212"/>
      <c r="F70" s="1212"/>
      <c r="G70" s="1212"/>
      <c r="H70" s="467">
        <f>SUM(H64:H69)</f>
        <v>0</v>
      </c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</row>
    <row r="71" spans="1:24" s="32" customFormat="1" ht="12" customHeight="1" x14ac:dyDescent="0.2">
      <c r="A71" s="1213" t="s">
        <v>281</v>
      </c>
      <c r="B71" s="1214"/>
      <c r="C71" s="1214"/>
      <c r="D71" s="1214"/>
      <c r="E71" s="1214"/>
      <c r="F71" s="1214"/>
      <c r="G71" s="1214"/>
      <c r="H71" s="463">
        <v>12</v>
      </c>
    </row>
    <row r="72" spans="1:24" ht="12" customHeight="1" x14ac:dyDescent="0.2">
      <c r="A72" s="1219" t="s">
        <v>283</v>
      </c>
      <c r="B72" s="1220"/>
      <c r="C72" s="1220"/>
      <c r="D72" s="1220"/>
      <c r="E72" s="1220"/>
      <c r="F72" s="1220"/>
      <c r="G72" s="1220"/>
      <c r="H72" s="464">
        <f>H70*H71</f>
        <v>0</v>
      </c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</row>
    <row r="73" spans="1:24" ht="12" customHeight="1" x14ac:dyDescent="0.2">
      <c r="A73" s="446" t="str">
        <f>'[13](4)_Invest.'!A15</f>
        <v>4.</v>
      </c>
      <c r="B73" s="1221" t="str">
        <f>B9</f>
        <v>Remuneração de Sinalizações (Vertical, Horizontal e Demais Sinalizações)</v>
      </c>
      <c r="C73" s="1221"/>
      <c r="D73" s="1221"/>
      <c r="E73" s="1221"/>
      <c r="F73" s="1221"/>
      <c r="G73" s="1221"/>
      <c r="H73" s="1222"/>
    </row>
    <row r="74" spans="1:24" ht="12" customHeight="1" x14ac:dyDescent="0.2">
      <c r="A74" s="1190" t="s">
        <v>40</v>
      </c>
      <c r="B74" s="1191"/>
      <c r="C74" s="1191"/>
      <c r="D74" s="1191"/>
      <c r="E74" s="1195" t="s">
        <v>6</v>
      </c>
      <c r="F74" s="1195"/>
      <c r="G74" s="1191" t="s">
        <v>159</v>
      </c>
      <c r="H74" s="1204" t="s">
        <v>617</v>
      </c>
    </row>
    <row r="75" spans="1:24" ht="12" customHeight="1" x14ac:dyDescent="0.2">
      <c r="A75" s="1215"/>
      <c r="B75" s="1216"/>
      <c r="C75" s="1216"/>
      <c r="D75" s="1216"/>
      <c r="E75" s="676" t="s">
        <v>10</v>
      </c>
      <c r="F75" s="676" t="s">
        <v>12</v>
      </c>
      <c r="G75" s="1216"/>
      <c r="H75" s="1223"/>
    </row>
    <row r="76" spans="1:24" ht="12" customHeight="1" x14ac:dyDescent="0.2">
      <c r="A76" s="473" t="str">
        <f>'[13](4)_Invest.'!A16</f>
        <v>4.1.</v>
      </c>
      <c r="B76" s="969" t="str">
        <f>'(10)_Comp._Deprec.'!B65:D65</f>
        <v>Sinalizações (Vertical, Horizontal e Demais Sinalizações)</v>
      </c>
      <c r="C76" s="969"/>
      <c r="D76" s="969"/>
      <c r="E76" s="474">
        <f>$G$7</f>
        <v>0.12751013665743827</v>
      </c>
      <c r="F76" s="475">
        <f>$H$7</f>
        <v>6.3755068328719133E-3</v>
      </c>
      <c r="G76" s="144">
        <f>'(3)_Investimentos'!E27</f>
        <v>0</v>
      </c>
      <c r="H76" s="476">
        <f>G76*F76</f>
        <v>0</v>
      </c>
    </row>
    <row r="77" spans="1:24" ht="12" customHeight="1" x14ac:dyDescent="0.2">
      <c r="A77" s="1218" t="s">
        <v>264</v>
      </c>
      <c r="B77" s="1153"/>
      <c r="C77" s="1153"/>
      <c r="D77" s="1153"/>
      <c r="E77" s="1153"/>
      <c r="F77" s="1153"/>
      <c r="G77" s="1153"/>
      <c r="H77" s="545">
        <f>SUM(H76:H76)</f>
        <v>0</v>
      </c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</row>
    <row r="78" spans="1:24" ht="12" customHeight="1" x14ac:dyDescent="0.2">
      <c r="A78" s="1115" t="s">
        <v>281</v>
      </c>
      <c r="B78" s="1116"/>
      <c r="C78" s="1116"/>
      <c r="D78" s="1116"/>
      <c r="E78" s="1116"/>
      <c r="F78" s="1116"/>
      <c r="G78" s="1116"/>
      <c r="H78" s="543">
        <v>12</v>
      </c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</row>
    <row r="79" spans="1:24" ht="12" customHeight="1" x14ac:dyDescent="0.2">
      <c r="A79" s="1151" t="s">
        <v>283</v>
      </c>
      <c r="B79" s="1152"/>
      <c r="C79" s="1152"/>
      <c r="D79" s="1152"/>
      <c r="E79" s="1152"/>
      <c r="F79" s="1152"/>
      <c r="G79" s="1152"/>
      <c r="H79" s="544">
        <f>H77*H78</f>
        <v>0</v>
      </c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</row>
  </sheetData>
  <sheetProtection algorithmName="SHA-512" hashValue="GEM5zvBLe2KfrXYsjV83AK9X/dtd97nL9GHv4W9FIiFy/87i4JM1A72dEhRNzmiok5VceZcicWqZxn7zMGcyMA==" saltValue="9ExyIKaIyjCoKbRey84abA==" spinCount="100000" sheet="1" formatCells="0" formatColumns="0" formatRows="0" insertColumns="0" insertRows="0" insertHyperlinks="0" deleteColumns="0" deleteRows="0" sort="0" autoFilter="0" pivotTables="0"/>
  <mergeCells count="100">
    <mergeCell ref="H55:H56"/>
    <mergeCell ref="A33:G33"/>
    <mergeCell ref="A25:C27"/>
    <mergeCell ref="D25:E26"/>
    <mergeCell ref="F25:F27"/>
    <mergeCell ref="G25:G27"/>
    <mergeCell ref="B44:H44"/>
    <mergeCell ref="H45:H47"/>
    <mergeCell ref="B38:C38"/>
    <mergeCell ref="H35:H37"/>
    <mergeCell ref="B28:C28"/>
    <mergeCell ref="A29:G29"/>
    <mergeCell ref="A30:G30"/>
    <mergeCell ref="A31:G31"/>
    <mergeCell ref="A32:G32"/>
    <mergeCell ref="H25:H27"/>
    <mergeCell ref="A59:G59"/>
    <mergeCell ref="A35:C37"/>
    <mergeCell ref="D35:E36"/>
    <mergeCell ref="F35:F37"/>
    <mergeCell ref="G35:G37"/>
    <mergeCell ref="B57:D57"/>
    <mergeCell ref="A58:G58"/>
    <mergeCell ref="A49:G49"/>
    <mergeCell ref="A50:G50"/>
    <mergeCell ref="A51:G51"/>
    <mergeCell ref="A52:G52"/>
    <mergeCell ref="A53:G53"/>
    <mergeCell ref="B54:H54"/>
    <mergeCell ref="A55:D56"/>
    <mergeCell ref="E55:F55"/>
    <mergeCell ref="G55:G56"/>
    <mergeCell ref="A60:G60"/>
    <mergeCell ref="B61:H61"/>
    <mergeCell ref="B64:D64"/>
    <mergeCell ref="H62:H63"/>
    <mergeCell ref="G21:H21"/>
    <mergeCell ref="A45:C47"/>
    <mergeCell ref="B48:C48"/>
    <mergeCell ref="D45:E46"/>
    <mergeCell ref="F45:F47"/>
    <mergeCell ref="G45:G47"/>
    <mergeCell ref="A39:G39"/>
    <mergeCell ref="A40:G40"/>
    <mergeCell ref="A41:G41"/>
    <mergeCell ref="A42:G42"/>
    <mergeCell ref="A43:G43"/>
    <mergeCell ref="B34:H34"/>
    <mergeCell ref="A77:G77"/>
    <mergeCell ref="A78:G78"/>
    <mergeCell ref="A79:G79"/>
    <mergeCell ref="A72:G72"/>
    <mergeCell ref="B73:H73"/>
    <mergeCell ref="B76:D76"/>
    <mergeCell ref="A74:D75"/>
    <mergeCell ref="E74:F74"/>
    <mergeCell ref="G74:G75"/>
    <mergeCell ref="H74:H75"/>
    <mergeCell ref="A70:G70"/>
    <mergeCell ref="A71:G71"/>
    <mergeCell ref="A62:D63"/>
    <mergeCell ref="E62:F62"/>
    <mergeCell ref="G62:G63"/>
    <mergeCell ref="B69:D69"/>
    <mergeCell ref="B65:D65"/>
    <mergeCell ref="B66:D66"/>
    <mergeCell ref="B67:D67"/>
    <mergeCell ref="B68:D68"/>
    <mergeCell ref="B20:C20"/>
    <mergeCell ref="G20:H20"/>
    <mergeCell ref="B22:H22"/>
    <mergeCell ref="B23:H23"/>
    <mergeCell ref="B24:H24"/>
    <mergeCell ref="B21:C21"/>
    <mergeCell ref="B19:C19"/>
    <mergeCell ref="G19:H19"/>
    <mergeCell ref="B11:H11"/>
    <mergeCell ref="B12:H12"/>
    <mergeCell ref="B13:H13"/>
    <mergeCell ref="B14:H14"/>
    <mergeCell ref="B15:H15"/>
    <mergeCell ref="B16:H16"/>
    <mergeCell ref="A17:C18"/>
    <mergeCell ref="D17:D18"/>
    <mergeCell ref="E17:E18"/>
    <mergeCell ref="F17:F18"/>
    <mergeCell ref="G17:H18"/>
    <mergeCell ref="B6:C6"/>
    <mergeCell ref="B7:C7"/>
    <mergeCell ref="B8:C8"/>
    <mergeCell ref="B9:C9"/>
    <mergeCell ref="A10:H10"/>
    <mergeCell ref="A1:H1"/>
    <mergeCell ref="B2:H2"/>
    <mergeCell ref="B3:H3"/>
    <mergeCell ref="A4:C5"/>
    <mergeCell ref="D4:D5"/>
    <mergeCell ref="E4:E5"/>
    <mergeCell ref="F4:F5"/>
    <mergeCell ref="G4:H4"/>
  </mergeCells>
  <printOptions horizontalCentered="1"/>
  <pageMargins left="0.23622047244094491" right="0.23622047244094491" top="0.9055118110236221" bottom="0.74803149606299213" header="0.31496062992125984" footer="0.31496062992125984"/>
  <pageSetup paperSize="9" scale="80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&amp;L&amp;"Calibri,Negrito"&amp;9Planilha 16 - Composição da Remuneração de Capital&amp;R&amp;"Calibri,Negrito"&amp;9Pág,: &amp;P</oddFooter>
  </headerFooter>
  <rowBreaks count="1" manualBreakCount="1">
    <brk id="72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showGridLines="0" zoomScaleNormal="100" workbookViewId="0">
      <selection sqref="A1:XFD1048576"/>
    </sheetView>
  </sheetViews>
  <sheetFormatPr defaultColWidth="10.85546875" defaultRowHeight="14.1" customHeight="1" x14ac:dyDescent="0.2"/>
  <cols>
    <col min="1" max="1" width="26.7109375" style="162" bestFit="1" customWidth="1"/>
    <col min="2" max="2" width="28.42578125" style="162" customWidth="1"/>
    <col min="3" max="3" width="8.140625" style="163" customWidth="1"/>
    <col min="4" max="4" width="79" style="163" customWidth="1"/>
    <col min="5" max="16384" width="10.85546875" style="162"/>
  </cols>
  <sheetData>
    <row r="1" spans="1:5" ht="12" customHeight="1" x14ac:dyDescent="0.2">
      <c r="A1" s="941" t="s">
        <v>468</v>
      </c>
      <c r="B1" s="942"/>
      <c r="C1" s="942"/>
      <c r="D1" s="943"/>
    </row>
    <row r="2" spans="1:5" ht="12" customHeight="1" x14ac:dyDescent="0.2">
      <c r="A2" s="1241" t="s">
        <v>414</v>
      </c>
      <c r="B2" s="1242"/>
      <c r="C2" s="1242"/>
      <c r="D2" s="1243"/>
    </row>
    <row r="3" spans="1:5" ht="12" customHeight="1" x14ac:dyDescent="0.2">
      <c r="A3" s="546" t="s">
        <v>415</v>
      </c>
      <c r="B3" s="547" t="s">
        <v>416</v>
      </c>
      <c r="C3" s="548" t="s">
        <v>417</v>
      </c>
      <c r="D3" s="549" t="s">
        <v>418</v>
      </c>
    </row>
    <row r="4" spans="1:5" ht="12" customHeight="1" x14ac:dyDescent="0.2">
      <c r="A4" s="550" t="s">
        <v>1</v>
      </c>
      <c r="B4" s="551" t="s">
        <v>89</v>
      </c>
      <c r="C4" s="552">
        <v>0</v>
      </c>
      <c r="D4" s="1244" t="s">
        <v>419</v>
      </c>
    </row>
    <row r="5" spans="1:5" ht="12" customHeight="1" x14ac:dyDescent="0.2">
      <c r="A5" s="553" t="s">
        <v>420</v>
      </c>
      <c r="B5" s="554" t="s">
        <v>89</v>
      </c>
      <c r="C5" s="555">
        <v>1.5</v>
      </c>
      <c r="D5" s="1245"/>
    </row>
    <row r="6" spans="1:5" ht="12" customHeight="1" x14ac:dyDescent="0.2">
      <c r="A6" s="553" t="s">
        <v>421</v>
      </c>
      <c r="B6" s="554" t="s">
        <v>89</v>
      </c>
      <c r="C6" s="555">
        <v>1</v>
      </c>
      <c r="D6" s="1245"/>
    </row>
    <row r="7" spans="1:5" ht="12" customHeight="1" x14ac:dyDescent="0.2">
      <c r="A7" s="556" t="s">
        <v>87</v>
      </c>
      <c r="B7" s="557" t="s">
        <v>89</v>
      </c>
      <c r="C7" s="555">
        <v>0.6</v>
      </c>
      <c r="D7" s="1245"/>
    </row>
    <row r="8" spans="1:5" ht="12" customHeight="1" x14ac:dyDescent="0.2">
      <c r="A8" s="556" t="s">
        <v>86</v>
      </c>
      <c r="B8" s="557" t="s">
        <v>89</v>
      </c>
      <c r="C8" s="555">
        <v>0.2</v>
      </c>
      <c r="D8" s="1245"/>
    </row>
    <row r="9" spans="1:5" ht="12" customHeight="1" x14ac:dyDescent="0.2">
      <c r="A9" s="553" t="s">
        <v>422</v>
      </c>
      <c r="B9" s="554" t="s">
        <v>89</v>
      </c>
      <c r="C9" s="555">
        <v>2.5</v>
      </c>
      <c r="D9" s="1245"/>
    </row>
    <row r="10" spans="1:5" ht="12" customHeight="1" x14ac:dyDescent="0.2">
      <c r="A10" s="553" t="s">
        <v>423</v>
      </c>
      <c r="B10" s="554" t="s">
        <v>89</v>
      </c>
      <c r="C10" s="558">
        <v>3</v>
      </c>
      <c r="D10" s="1245"/>
    </row>
    <row r="11" spans="1:5" ht="12" customHeight="1" x14ac:dyDescent="0.2">
      <c r="A11" s="559" t="s">
        <v>88</v>
      </c>
      <c r="B11" s="560" t="s">
        <v>89</v>
      </c>
      <c r="C11" s="561">
        <v>8</v>
      </c>
      <c r="D11" s="1246"/>
    </row>
    <row r="12" spans="1:5" ht="12" customHeight="1" x14ac:dyDescent="0.2">
      <c r="A12" s="164" t="s">
        <v>301</v>
      </c>
      <c r="B12" s="165"/>
      <c r="C12" s="166">
        <f>SUM(C4:C11)</f>
        <v>16.8</v>
      </c>
      <c r="D12" s="167"/>
    </row>
    <row r="13" spans="1:5" ht="14.1" customHeight="1" x14ac:dyDescent="0.2">
      <c r="A13" s="1241" t="s">
        <v>424</v>
      </c>
      <c r="B13" s="1242"/>
      <c r="C13" s="1242"/>
      <c r="D13" s="1243"/>
    </row>
    <row r="14" spans="1:5" ht="14.1" customHeight="1" x14ac:dyDescent="0.2">
      <c r="A14" s="546" t="s">
        <v>425</v>
      </c>
      <c r="B14" s="547" t="s">
        <v>416</v>
      </c>
      <c r="C14" s="548" t="s">
        <v>417</v>
      </c>
      <c r="D14" s="549" t="s">
        <v>418</v>
      </c>
    </row>
    <row r="15" spans="1:5" ht="33.75" x14ac:dyDescent="0.2">
      <c r="A15" s="562" t="s">
        <v>426</v>
      </c>
      <c r="B15" s="563"/>
      <c r="C15" s="552">
        <f>(1/3)*(1/12)*100</f>
        <v>2.7777777777777777</v>
      </c>
      <c r="D15" s="564" t="s">
        <v>427</v>
      </c>
      <c r="E15" s="168"/>
    </row>
    <row r="16" spans="1:5" ht="56.25" x14ac:dyDescent="0.2">
      <c r="A16" s="565" t="s">
        <v>428</v>
      </c>
      <c r="B16" s="566"/>
      <c r="C16" s="555">
        <f>1/12*100</f>
        <v>8.3333333333333321</v>
      </c>
      <c r="D16" s="567" t="s">
        <v>429</v>
      </c>
      <c r="E16" s="168"/>
    </row>
    <row r="17" spans="1:5" ht="123.75" x14ac:dyDescent="0.2">
      <c r="A17" s="565" t="s">
        <v>542</v>
      </c>
      <c r="B17" s="568" t="s">
        <v>543</v>
      </c>
      <c r="C17" s="555">
        <f>(2*36/220)*0.04*0.05*100</f>
        <v>6.545454545454546E-2</v>
      </c>
      <c r="D17" s="567" t="s">
        <v>430</v>
      </c>
      <c r="E17" s="168"/>
    </row>
    <row r="18" spans="1:5" ht="56.25" x14ac:dyDescent="0.2">
      <c r="A18" s="565" t="s">
        <v>544</v>
      </c>
      <c r="B18" s="568" t="s">
        <v>431</v>
      </c>
      <c r="C18" s="555">
        <f>(5/365)*0.03*100</f>
        <v>4.1095890410958902E-2</v>
      </c>
      <c r="D18" s="567" t="s">
        <v>432</v>
      </c>
      <c r="E18" s="168"/>
    </row>
    <row r="19" spans="1:5" ht="56.25" x14ac:dyDescent="0.2">
      <c r="A19" s="565" t="s">
        <v>545</v>
      </c>
      <c r="B19" s="568" t="s">
        <v>433</v>
      </c>
      <c r="C19" s="555">
        <f>(2/365)*0.025*100</f>
        <v>1.3698630136986302E-2</v>
      </c>
      <c r="D19" s="567" t="s">
        <v>434</v>
      </c>
      <c r="E19" s="168"/>
    </row>
    <row r="20" spans="1:5" ht="45" x14ac:dyDescent="0.2">
      <c r="A20" s="565" t="s">
        <v>546</v>
      </c>
      <c r="B20" s="568" t="s">
        <v>435</v>
      </c>
      <c r="C20" s="555">
        <f>(3/365)*0.025*100</f>
        <v>2.0547945205479451E-2</v>
      </c>
      <c r="D20" s="567" t="s">
        <v>436</v>
      </c>
      <c r="E20" s="168"/>
    </row>
    <row r="21" spans="1:5" ht="219" customHeight="1" x14ac:dyDescent="0.2">
      <c r="A21" s="559" t="s">
        <v>437</v>
      </c>
      <c r="B21" s="569" t="s">
        <v>438</v>
      </c>
      <c r="C21" s="570">
        <f>(0.8*22+0.6*4+0.4*4)*(1/220)*(1/0.875)*0.2*100</f>
        <v>2.2441558441558445</v>
      </c>
      <c r="D21" s="571" t="s">
        <v>439</v>
      </c>
      <c r="E21" s="168"/>
    </row>
    <row r="22" spans="1:5" ht="14.1" customHeight="1" x14ac:dyDescent="0.2">
      <c r="A22" s="164" t="s">
        <v>301</v>
      </c>
      <c r="B22" s="165"/>
      <c r="C22" s="166">
        <f>SUM(C15:C21)</f>
        <v>13.496063966474926</v>
      </c>
      <c r="D22" s="167"/>
    </row>
    <row r="23" spans="1:5" ht="14.1" customHeight="1" x14ac:dyDescent="0.2">
      <c r="A23" s="1247" t="s">
        <v>440</v>
      </c>
      <c r="B23" s="1247"/>
      <c r="C23" s="1247"/>
      <c r="D23" s="1247"/>
    </row>
    <row r="24" spans="1:5" ht="14.1" customHeight="1" x14ac:dyDescent="0.2">
      <c r="A24" s="1248"/>
      <c r="B24" s="1248"/>
      <c r="C24" s="1248"/>
      <c r="D24" s="1248"/>
    </row>
    <row r="25" spans="1:5" ht="14.1" customHeight="1" x14ac:dyDescent="0.2">
      <c r="A25" s="1241" t="s">
        <v>441</v>
      </c>
      <c r="B25" s="1242"/>
      <c r="C25" s="1242"/>
      <c r="D25" s="1243"/>
    </row>
    <row r="26" spans="1:5" ht="14.1" customHeight="1" x14ac:dyDescent="0.2">
      <c r="A26" s="546" t="s">
        <v>442</v>
      </c>
      <c r="B26" s="547" t="s">
        <v>416</v>
      </c>
      <c r="C26" s="548" t="s">
        <v>417</v>
      </c>
      <c r="D26" s="549" t="s">
        <v>418</v>
      </c>
    </row>
    <row r="27" spans="1:5" ht="136.5" customHeight="1" x14ac:dyDescent="0.2">
      <c r="A27" s="550" t="s">
        <v>443</v>
      </c>
      <c r="B27" s="572" t="s">
        <v>444</v>
      </c>
      <c r="C27" s="573">
        <f>(36*0.04*0.95)/30*100</f>
        <v>4.5599999999999996</v>
      </c>
      <c r="D27" s="574" t="s">
        <v>445</v>
      </c>
    </row>
    <row r="28" spans="1:5" ht="68.25" customHeight="1" x14ac:dyDescent="0.2">
      <c r="A28" s="553" t="s">
        <v>446</v>
      </c>
      <c r="B28" s="568" t="s">
        <v>447</v>
      </c>
      <c r="C28" s="575">
        <f>0.08*(1+13.49/100)*0.5*100</f>
        <v>4.5396000000000001</v>
      </c>
      <c r="D28" s="567" t="s">
        <v>448</v>
      </c>
    </row>
    <row r="29" spans="1:5" ht="56.25" customHeight="1" x14ac:dyDescent="0.2">
      <c r="A29" s="559" t="s">
        <v>449</v>
      </c>
      <c r="B29" s="569" t="s">
        <v>450</v>
      </c>
      <c r="C29" s="576">
        <f>(0.04/12)*100</f>
        <v>0.33333333333333337</v>
      </c>
      <c r="D29" s="571" t="s">
        <v>451</v>
      </c>
    </row>
    <row r="30" spans="1:5" ht="14.1" customHeight="1" x14ac:dyDescent="0.2">
      <c r="A30" s="164" t="s">
        <v>301</v>
      </c>
      <c r="B30" s="165"/>
      <c r="C30" s="169">
        <f>SUM(C27:C29)</f>
        <v>9.4329333333333327</v>
      </c>
      <c r="D30" s="170"/>
    </row>
    <row r="31" spans="1:5" ht="14.1" customHeight="1" x14ac:dyDescent="0.2">
      <c r="A31" s="1247" t="s">
        <v>440</v>
      </c>
      <c r="B31" s="1247"/>
      <c r="C31" s="1247"/>
      <c r="D31" s="1247"/>
    </row>
    <row r="32" spans="1:5" ht="14.1" customHeight="1" x14ac:dyDescent="0.2">
      <c r="A32" s="1248"/>
      <c r="B32" s="1248"/>
      <c r="C32" s="1248"/>
      <c r="D32" s="1248"/>
    </row>
    <row r="33" spans="1:4" ht="14.1" customHeight="1" x14ac:dyDescent="0.2">
      <c r="A33" s="1241" t="s">
        <v>452</v>
      </c>
      <c r="B33" s="1242"/>
      <c r="C33" s="1242"/>
      <c r="D33" s="1243"/>
    </row>
    <row r="34" spans="1:4" ht="14.1" customHeight="1" x14ac:dyDescent="0.2">
      <c r="A34" s="546" t="s">
        <v>453</v>
      </c>
      <c r="B34" s="547"/>
      <c r="C34" s="548" t="s">
        <v>417</v>
      </c>
      <c r="D34" s="549"/>
    </row>
    <row r="35" spans="1:4" ht="48.75" customHeight="1" x14ac:dyDescent="0.2">
      <c r="A35" s="577" t="s">
        <v>454</v>
      </c>
      <c r="B35" s="578" t="s">
        <v>455</v>
      </c>
      <c r="C35" s="579">
        <f>(C12/100)*(C22/100)*100</f>
        <v>2.2673387463677872</v>
      </c>
      <c r="D35" s="580" t="s">
        <v>456</v>
      </c>
    </row>
    <row r="36" spans="1:4" ht="14.1" customHeight="1" x14ac:dyDescent="0.2">
      <c r="A36" s="1241" t="s">
        <v>457</v>
      </c>
      <c r="B36" s="1242"/>
      <c r="C36" s="1243"/>
    </row>
    <row r="37" spans="1:4" ht="14.1" customHeight="1" x14ac:dyDescent="0.2">
      <c r="A37" s="1255" t="s">
        <v>458</v>
      </c>
      <c r="B37" s="1256"/>
      <c r="C37" s="171" t="s">
        <v>417</v>
      </c>
    </row>
    <row r="38" spans="1:4" ht="14.1" customHeight="1" x14ac:dyDescent="0.2">
      <c r="A38" s="1257" t="s">
        <v>459</v>
      </c>
      <c r="B38" s="1258"/>
      <c r="C38" s="581">
        <f>C12</f>
        <v>16.8</v>
      </c>
    </row>
    <row r="39" spans="1:4" ht="14.1" customHeight="1" x14ac:dyDescent="0.2">
      <c r="A39" s="1249" t="s">
        <v>460</v>
      </c>
      <c r="B39" s="1250"/>
      <c r="C39" s="582">
        <f>C22</f>
        <v>13.496063966474926</v>
      </c>
    </row>
    <row r="40" spans="1:4" ht="14.1" customHeight="1" x14ac:dyDescent="0.2">
      <c r="A40" s="1249" t="s">
        <v>461</v>
      </c>
      <c r="B40" s="1250"/>
      <c r="C40" s="582">
        <f>C30</f>
        <v>9.4329333333333327</v>
      </c>
    </row>
    <row r="41" spans="1:4" ht="14.1" customHeight="1" x14ac:dyDescent="0.2">
      <c r="A41" s="1251" t="s">
        <v>462</v>
      </c>
      <c r="B41" s="1252"/>
      <c r="C41" s="583">
        <f>C35</f>
        <v>2.2673387463677872</v>
      </c>
    </row>
    <row r="42" spans="1:4" s="173" customFormat="1" ht="15" x14ac:dyDescent="0.2">
      <c r="A42" s="1253" t="s">
        <v>463</v>
      </c>
      <c r="B42" s="1254"/>
      <c r="C42" s="677">
        <f>SUM(C38:C41)</f>
        <v>41.99633604617604</v>
      </c>
      <c r="D42" s="172"/>
    </row>
    <row r="43" spans="1:4" ht="14.1" customHeight="1" x14ac:dyDescent="0.2">
      <c r="A43" s="1248" t="s">
        <v>440</v>
      </c>
      <c r="B43" s="1248"/>
      <c r="C43" s="1248"/>
      <c r="D43" s="1248"/>
    </row>
    <row r="44" spans="1:4" ht="14.1" customHeight="1" x14ac:dyDescent="0.2">
      <c r="A44" s="1248"/>
      <c r="B44" s="1248"/>
      <c r="C44" s="1248"/>
      <c r="D44" s="1248"/>
    </row>
  </sheetData>
  <sheetProtection algorithmName="SHA-512" hashValue="TYBq3DFpbG+Pv+Es+lThT7S2/Fkn2tNe4oQahcrV8qNMG345GBozBr2dEJtixUOgOU7X2U2DHQN1dRz0VpZRtQ==" saltValue="nU0w38Bx2dS0a+ROvURjig==" spinCount="100000" sheet="1" formatCells="0" formatColumns="0" formatRows="0" insertColumns="0" insertRows="0" insertHyperlinks="0" deleteColumns="0" deleteRows="0" sort="0" autoFilter="0" pivotTables="0"/>
  <mergeCells count="16">
    <mergeCell ref="A40:B40"/>
    <mergeCell ref="A41:B41"/>
    <mergeCell ref="A42:B42"/>
    <mergeCell ref="A43:D44"/>
    <mergeCell ref="A31:D32"/>
    <mergeCell ref="A33:D33"/>
    <mergeCell ref="A36:C36"/>
    <mergeCell ref="A37:B37"/>
    <mergeCell ref="A38:B38"/>
    <mergeCell ref="A39:B39"/>
    <mergeCell ref="A25:D25"/>
    <mergeCell ref="A1:D1"/>
    <mergeCell ref="A2:D2"/>
    <mergeCell ref="D4:D11"/>
    <mergeCell ref="A13:D13"/>
    <mergeCell ref="A23:D24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5" orientation="landscape" useFirstPageNumber="1" r:id="rId1"/>
  <rowBreaks count="1" manualBreakCount="1">
    <brk id="19" max="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L55"/>
  <sheetViews>
    <sheetView showGridLines="0" topLeftCell="A43" zoomScaleNormal="100" zoomScaleSheetLayoutView="100" zoomScalePageLayoutView="55" workbookViewId="0">
      <selection sqref="A1:XFD1048576"/>
    </sheetView>
  </sheetViews>
  <sheetFormatPr defaultColWidth="9.42578125" defaultRowHeight="14.1" customHeight="1" x14ac:dyDescent="0.2"/>
  <cols>
    <col min="1" max="1" width="4.28515625" style="6" customWidth="1"/>
    <col min="2" max="2" width="10.42578125" style="3" customWidth="1"/>
    <col min="3" max="3" width="53.42578125" style="7" customWidth="1"/>
    <col min="4" max="4" width="7.140625" style="7" bestFit="1" customWidth="1"/>
    <col min="5" max="5" width="11.5703125" style="7" bestFit="1" customWidth="1"/>
    <col min="6" max="6" width="12.7109375" style="127" customWidth="1"/>
    <col min="7" max="7" width="7" style="7" bestFit="1" customWidth="1"/>
    <col min="8" max="8" width="13" style="6" customWidth="1"/>
    <col min="9" max="9" width="9.5703125" style="46" bestFit="1" customWidth="1"/>
    <col min="10" max="10" width="13.42578125" style="3" customWidth="1"/>
    <col min="11" max="11" width="11.140625" style="3" bestFit="1" customWidth="1"/>
    <col min="12" max="240" width="9.140625" style="3" customWidth="1"/>
    <col min="241" max="241" width="10.140625" style="3" customWidth="1"/>
    <col min="242" max="242" width="6.85546875" style="3" customWidth="1"/>
    <col min="243" max="243" width="32.7109375" style="3" bestFit="1" customWidth="1"/>
    <col min="244" max="244" width="9.42578125" style="3"/>
    <col min="245" max="245" width="6.7109375" style="3" customWidth="1"/>
    <col min="246" max="246" width="7.7109375" style="3" customWidth="1"/>
    <col min="247" max="247" width="36.85546875" style="3" customWidth="1"/>
    <col min="248" max="248" width="11.85546875" style="3" bestFit="1" customWidth="1"/>
    <col min="249" max="249" width="10.5703125" style="3" bestFit="1" customWidth="1"/>
    <col min="250" max="250" width="7.140625" style="3" bestFit="1" customWidth="1"/>
    <col min="251" max="251" width="6.85546875" style="3" bestFit="1" customWidth="1"/>
    <col min="252" max="252" width="7.7109375" style="3" bestFit="1" customWidth="1"/>
    <col min="253" max="253" width="13.28515625" style="3" bestFit="1" customWidth="1"/>
    <col min="254" max="254" width="8.5703125" style="3" bestFit="1" customWidth="1"/>
    <col min="255" max="255" width="7.28515625" style="3" bestFit="1" customWidth="1"/>
    <col min="256" max="256" width="14.28515625" style="3" bestFit="1" customWidth="1"/>
    <col min="257" max="496" width="9.140625" style="3" customWidth="1"/>
    <col min="497" max="497" width="10.140625" style="3" customWidth="1"/>
    <col min="498" max="498" width="6.85546875" style="3" customWidth="1"/>
    <col min="499" max="499" width="32.7109375" style="3" bestFit="1" customWidth="1"/>
    <col min="500" max="500" width="9.42578125" style="3"/>
    <col min="501" max="501" width="6.7109375" style="3" customWidth="1"/>
    <col min="502" max="502" width="7.7109375" style="3" customWidth="1"/>
    <col min="503" max="503" width="36.85546875" style="3" customWidth="1"/>
    <col min="504" max="504" width="11.85546875" style="3" bestFit="1" customWidth="1"/>
    <col min="505" max="505" width="10.5703125" style="3" bestFit="1" customWidth="1"/>
    <col min="506" max="506" width="7.140625" style="3" bestFit="1" customWidth="1"/>
    <col min="507" max="507" width="6.85546875" style="3" bestFit="1" customWidth="1"/>
    <col min="508" max="508" width="7.7109375" style="3" bestFit="1" customWidth="1"/>
    <col min="509" max="509" width="13.28515625" style="3" bestFit="1" customWidth="1"/>
    <col min="510" max="510" width="8.5703125" style="3" bestFit="1" customWidth="1"/>
    <col min="511" max="511" width="7.28515625" style="3" bestFit="1" customWidth="1"/>
    <col min="512" max="512" width="14.28515625" style="3" bestFit="1" customWidth="1"/>
    <col min="513" max="752" width="9.140625" style="3" customWidth="1"/>
    <col min="753" max="753" width="10.140625" style="3" customWidth="1"/>
    <col min="754" max="754" width="6.85546875" style="3" customWidth="1"/>
    <col min="755" max="755" width="32.7109375" style="3" bestFit="1" customWidth="1"/>
    <col min="756" max="756" width="9.42578125" style="3"/>
    <col min="757" max="757" width="6.7109375" style="3" customWidth="1"/>
    <col min="758" max="758" width="7.7109375" style="3" customWidth="1"/>
    <col min="759" max="759" width="36.85546875" style="3" customWidth="1"/>
    <col min="760" max="760" width="11.85546875" style="3" bestFit="1" customWidth="1"/>
    <col min="761" max="761" width="10.5703125" style="3" bestFit="1" customWidth="1"/>
    <col min="762" max="762" width="7.140625" style="3" bestFit="1" customWidth="1"/>
    <col min="763" max="763" width="6.85546875" style="3" bestFit="1" customWidth="1"/>
    <col min="764" max="764" width="7.7109375" style="3" bestFit="1" customWidth="1"/>
    <col min="765" max="765" width="13.28515625" style="3" bestFit="1" customWidth="1"/>
    <col min="766" max="766" width="8.5703125" style="3" bestFit="1" customWidth="1"/>
    <col min="767" max="767" width="7.28515625" style="3" bestFit="1" customWidth="1"/>
    <col min="768" max="768" width="14.28515625" style="3" bestFit="1" customWidth="1"/>
    <col min="769" max="1008" width="9.140625" style="3" customWidth="1"/>
    <col min="1009" max="1009" width="10.140625" style="3" customWidth="1"/>
    <col min="1010" max="1010" width="6.85546875" style="3" customWidth="1"/>
    <col min="1011" max="1011" width="32.7109375" style="3" bestFit="1" customWidth="1"/>
    <col min="1012" max="1012" width="9.42578125" style="3"/>
    <col min="1013" max="1013" width="6.7109375" style="3" customWidth="1"/>
    <col min="1014" max="1014" width="7.7109375" style="3" customWidth="1"/>
    <col min="1015" max="1015" width="36.85546875" style="3" customWidth="1"/>
    <col min="1016" max="1016" width="11.85546875" style="3" bestFit="1" customWidth="1"/>
    <col min="1017" max="1017" width="10.5703125" style="3" bestFit="1" customWidth="1"/>
    <col min="1018" max="1018" width="7.140625" style="3" bestFit="1" customWidth="1"/>
    <col min="1019" max="1019" width="6.85546875" style="3" bestFit="1" customWidth="1"/>
    <col min="1020" max="1020" width="7.7109375" style="3" bestFit="1" customWidth="1"/>
    <col min="1021" max="1021" width="13.28515625" style="3" bestFit="1" customWidth="1"/>
    <col min="1022" max="1022" width="8.5703125" style="3" bestFit="1" customWidth="1"/>
    <col min="1023" max="1023" width="7.28515625" style="3" bestFit="1" customWidth="1"/>
    <col min="1024" max="1024" width="14.28515625" style="3" bestFit="1" customWidth="1"/>
    <col min="1025" max="1264" width="9.140625" style="3" customWidth="1"/>
    <col min="1265" max="1265" width="10.140625" style="3" customWidth="1"/>
    <col min="1266" max="1266" width="6.85546875" style="3" customWidth="1"/>
    <col min="1267" max="1267" width="32.7109375" style="3" bestFit="1" customWidth="1"/>
    <col min="1268" max="1268" width="9.42578125" style="3"/>
    <col min="1269" max="1269" width="6.7109375" style="3" customWidth="1"/>
    <col min="1270" max="1270" width="7.7109375" style="3" customWidth="1"/>
    <col min="1271" max="1271" width="36.85546875" style="3" customWidth="1"/>
    <col min="1272" max="1272" width="11.85546875" style="3" bestFit="1" customWidth="1"/>
    <col min="1273" max="1273" width="10.5703125" style="3" bestFit="1" customWidth="1"/>
    <col min="1274" max="1274" width="7.140625" style="3" bestFit="1" customWidth="1"/>
    <col min="1275" max="1275" width="6.85546875" style="3" bestFit="1" customWidth="1"/>
    <col min="1276" max="1276" width="7.7109375" style="3" bestFit="1" customWidth="1"/>
    <col min="1277" max="1277" width="13.28515625" style="3" bestFit="1" customWidth="1"/>
    <col min="1278" max="1278" width="8.5703125" style="3" bestFit="1" customWidth="1"/>
    <col min="1279" max="1279" width="7.28515625" style="3" bestFit="1" customWidth="1"/>
    <col min="1280" max="1280" width="14.28515625" style="3" bestFit="1" customWidth="1"/>
    <col min="1281" max="1520" width="9.140625" style="3" customWidth="1"/>
    <col min="1521" max="1521" width="10.140625" style="3" customWidth="1"/>
    <col min="1522" max="1522" width="6.85546875" style="3" customWidth="1"/>
    <col min="1523" max="1523" width="32.7109375" style="3" bestFit="1" customWidth="1"/>
    <col min="1524" max="1524" width="9.42578125" style="3"/>
    <col min="1525" max="1525" width="6.7109375" style="3" customWidth="1"/>
    <col min="1526" max="1526" width="7.7109375" style="3" customWidth="1"/>
    <col min="1527" max="1527" width="36.85546875" style="3" customWidth="1"/>
    <col min="1528" max="1528" width="11.85546875" style="3" bestFit="1" customWidth="1"/>
    <col min="1529" max="1529" width="10.5703125" style="3" bestFit="1" customWidth="1"/>
    <col min="1530" max="1530" width="7.140625" style="3" bestFit="1" customWidth="1"/>
    <col min="1531" max="1531" width="6.85546875" style="3" bestFit="1" customWidth="1"/>
    <col min="1532" max="1532" width="7.7109375" style="3" bestFit="1" customWidth="1"/>
    <col min="1533" max="1533" width="13.28515625" style="3" bestFit="1" customWidth="1"/>
    <col min="1534" max="1534" width="8.5703125" style="3" bestFit="1" customWidth="1"/>
    <col min="1535" max="1535" width="7.28515625" style="3" bestFit="1" customWidth="1"/>
    <col min="1536" max="1536" width="14.28515625" style="3" bestFit="1" customWidth="1"/>
    <col min="1537" max="1776" width="9.140625" style="3" customWidth="1"/>
    <col min="1777" max="1777" width="10.140625" style="3" customWidth="1"/>
    <col min="1778" max="1778" width="6.85546875" style="3" customWidth="1"/>
    <col min="1779" max="1779" width="32.7109375" style="3" bestFit="1" customWidth="1"/>
    <col min="1780" max="1780" width="9.42578125" style="3"/>
    <col min="1781" max="1781" width="6.7109375" style="3" customWidth="1"/>
    <col min="1782" max="1782" width="7.7109375" style="3" customWidth="1"/>
    <col min="1783" max="1783" width="36.85546875" style="3" customWidth="1"/>
    <col min="1784" max="1784" width="11.85546875" style="3" bestFit="1" customWidth="1"/>
    <col min="1785" max="1785" width="10.5703125" style="3" bestFit="1" customWidth="1"/>
    <col min="1786" max="1786" width="7.140625" style="3" bestFit="1" customWidth="1"/>
    <col min="1787" max="1787" width="6.85546875" style="3" bestFit="1" customWidth="1"/>
    <col min="1788" max="1788" width="7.7109375" style="3" bestFit="1" customWidth="1"/>
    <col min="1789" max="1789" width="13.28515625" style="3" bestFit="1" customWidth="1"/>
    <col min="1790" max="1790" width="8.5703125" style="3" bestFit="1" customWidth="1"/>
    <col min="1791" max="1791" width="7.28515625" style="3" bestFit="1" customWidth="1"/>
    <col min="1792" max="1792" width="14.28515625" style="3" bestFit="1" customWidth="1"/>
    <col min="1793" max="2032" width="9.140625" style="3" customWidth="1"/>
    <col min="2033" max="2033" width="10.140625" style="3" customWidth="1"/>
    <col min="2034" max="2034" width="6.85546875" style="3" customWidth="1"/>
    <col min="2035" max="2035" width="32.7109375" style="3" bestFit="1" customWidth="1"/>
    <col min="2036" max="2036" width="9.42578125" style="3"/>
    <col min="2037" max="2037" width="6.7109375" style="3" customWidth="1"/>
    <col min="2038" max="2038" width="7.7109375" style="3" customWidth="1"/>
    <col min="2039" max="2039" width="36.85546875" style="3" customWidth="1"/>
    <col min="2040" max="2040" width="11.85546875" style="3" bestFit="1" customWidth="1"/>
    <col min="2041" max="2041" width="10.5703125" style="3" bestFit="1" customWidth="1"/>
    <col min="2042" max="2042" width="7.140625" style="3" bestFit="1" customWidth="1"/>
    <col min="2043" max="2043" width="6.85546875" style="3" bestFit="1" customWidth="1"/>
    <col min="2044" max="2044" width="7.7109375" style="3" bestFit="1" customWidth="1"/>
    <col min="2045" max="2045" width="13.28515625" style="3" bestFit="1" customWidth="1"/>
    <col min="2046" max="2046" width="8.5703125" style="3" bestFit="1" customWidth="1"/>
    <col min="2047" max="2047" width="7.28515625" style="3" bestFit="1" customWidth="1"/>
    <col min="2048" max="2048" width="14.28515625" style="3" bestFit="1" customWidth="1"/>
    <col min="2049" max="2288" width="9.140625" style="3" customWidth="1"/>
    <col min="2289" max="2289" width="10.140625" style="3" customWidth="1"/>
    <col min="2290" max="2290" width="6.85546875" style="3" customWidth="1"/>
    <col min="2291" max="2291" width="32.7109375" style="3" bestFit="1" customWidth="1"/>
    <col min="2292" max="2292" width="9.42578125" style="3"/>
    <col min="2293" max="2293" width="6.7109375" style="3" customWidth="1"/>
    <col min="2294" max="2294" width="7.7109375" style="3" customWidth="1"/>
    <col min="2295" max="2295" width="36.85546875" style="3" customWidth="1"/>
    <col min="2296" max="2296" width="11.85546875" style="3" bestFit="1" customWidth="1"/>
    <col min="2297" max="2297" width="10.5703125" style="3" bestFit="1" customWidth="1"/>
    <col min="2298" max="2298" width="7.140625" style="3" bestFit="1" customWidth="1"/>
    <col min="2299" max="2299" width="6.85546875" style="3" bestFit="1" customWidth="1"/>
    <col min="2300" max="2300" width="7.7109375" style="3" bestFit="1" customWidth="1"/>
    <col min="2301" max="2301" width="13.28515625" style="3" bestFit="1" customWidth="1"/>
    <col min="2302" max="2302" width="8.5703125" style="3" bestFit="1" customWidth="1"/>
    <col min="2303" max="2303" width="7.28515625" style="3" bestFit="1" customWidth="1"/>
    <col min="2304" max="2304" width="14.28515625" style="3" bestFit="1" customWidth="1"/>
    <col min="2305" max="2544" width="9.140625" style="3" customWidth="1"/>
    <col min="2545" max="2545" width="10.140625" style="3" customWidth="1"/>
    <col min="2546" max="2546" width="6.85546875" style="3" customWidth="1"/>
    <col min="2547" max="2547" width="32.7109375" style="3" bestFit="1" customWidth="1"/>
    <col min="2548" max="2548" width="9.42578125" style="3"/>
    <col min="2549" max="2549" width="6.7109375" style="3" customWidth="1"/>
    <col min="2550" max="2550" width="7.7109375" style="3" customWidth="1"/>
    <col min="2551" max="2551" width="36.85546875" style="3" customWidth="1"/>
    <col min="2552" max="2552" width="11.85546875" style="3" bestFit="1" customWidth="1"/>
    <col min="2553" max="2553" width="10.5703125" style="3" bestFit="1" customWidth="1"/>
    <col min="2554" max="2554" width="7.140625" style="3" bestFit="1" customWidth="1"/>
    <col min="2555" max="2555" width="6.85546875" style="3" bestFit="1" customWidth="1"/>
    <col min="2556" max="2556" width="7.7109375" style="3" bestFit="1" customWidth="1"/>
    <col min="2557" max="2557" width="13.28515625" style="3" bestFit="1" customWidth="1"/>
    <col min="2558" max="2558" width="8.5703125" style="3" bestFit="1" customWidth="1"/>
    <col min="2559" max="2559" width="7.28515625" style="3" bestFit="1" customWidth="1"/>
    <col min="2560" max="2560" width="14.28515625" style="3" bestFit="1" customWidth="1"/>
    <col min="2561" max="2800" width="9.140625" style="3" customWidth="1"/>
    <col min="2801" max="2801" width="10.140625" style="3" customWidth="1"/>
    <col min="2802" max="2802" width="6.85546875" style="3" customWidth="1"/>
    <col min="2803" max="2803" width="32.7109375" style="3" bestFit="1" customWidth="1"/>
    <col min="2804" max="2804" width="9.42578125" style="3"/>
    <col min="2805" max="2805" width="6.7109375" style="3" customWidth="1"/>
    <col min="2806" max="2806" width="7.7109375" style="3" customWidth="1"/>
    <col min="2807" max="2807" width="36.85546875" style="3" customWidth="1"/>
    <col min="2808" max="2808" width="11.85546875" style="3" bestFit="1" customWidth="1"/>
    <col min="2809" max="2809" width="10.5703125" style="3" bestFit="1" customWidth="1"/>
    <col min="2810" max="2810" width="7.140625" style="3" bestFit="1" customWidth="1"/>
    <col min="2811" max="2811" width="6.85546875" style="3" bestFit="1" customWidth="1"/>
    <col min="2812" max="2812" width="7.7109375" style="3" bestFit="1" customWidth="1"/>
    <col min="2813" max="2813" width="13.28515625" style="3" bestFit="1" customWidth="1"/>
    <col min="2814" max="2814" width="8.5703125" style="3" bestFit="1" customWidth="1"/>
    <col min="2815" max="2815" width="7.28515625" style="3" bestFit="1" customWidth="1"/>
    <col min="2816" max="2816" width="14.28515625" style="3" bestFit="1" customWidth="1"/>
    <col min="2817" max="3056" width="9.140625" style="3" customWidth="1"/>
    <col min="3057" max="3057" width="10.140625" style="3" customWidth="1"/>
    <col min="3058" max="3058" width="6.85546875" style="3" customWidth="1"/>
    <col min="3059" max="3059" width="32.7109375" style="3" bestFit="1" customWidth="1"/>
    <col min="3060" max="3060" width="9.42578125" style="3"/>
    <col min="3061" max="3061" width="6.7109375" style="3" customWidth="1"/>
    <col min="3062" max="3062" width="7.7109375" style="3" customWidth="1"/>
    <col min="3063" max="3063" width="36.85546875" style="3" customWidth="1"/>
    <col min="3064" max="3064" width="11.85546875" style="3" bestFit="1" customWidth="1"/>
    <col min="3065" max="3065" width="10.5703125" style="3" bestFit="1" customWidth="1"/>
    <col min="3066" max="3066" width="7.140625" style="3" bestFit="1" customWidth="1"/>
    <col min="3067" max="3067" width="6.85546875" style="3" bestFit="1" customWidth="1"/>
    <col min="3068" max="3068" width="7.7109375" style="3" bestFit="1" customWidth="1"/>
    <col min="3069" max="3069" width="13.28515625" style="3" bestFit="1" customWidth="1"/>
    <col min="3070" max="3070" width="8.5703125" style="3" bestFit="1" customWidth="1"/>
    <col min="3071" max="3071" width="7.28515625" style="3" bestFit="1" customWidth="1"/>
    <col min="3072" max="3072" width="14.28515625" style="3" bestFit="1" customWidth="1"/>
    <col min="3073" max="3312" width="9.140625" style="3" customWidth="1"/>
    <col min="3313" max="3313" width="10.140625" style="3" customWidth="1"/>
    <col min="3314" max="3314" width="6.85546875" style="3" customWidth="1"/>
    <col min="3315" max="3315" width="32.7109375" style="3" bestFit="1" customWidth="1"/>
    <col min="3316" max="3316" width="9.42578125" style="3"/>
    <col min="3317" max="3317" width="6.7109375" style="3" customWidth="1"/>
    <col min="3318" max="3318" width="7.7109375" style="3" customWidth="1"/>
    <col min="3319" max="3319" width="36.85546875" style="3" customWidth="1"/>
    <col min="3320" max="3320" width="11.85546875" style="3" bestFit="1" customWidth="1"/>
    <col min="3321" max="3321" width="10.5703125" style="3" bestFit="1" customWidth="1"/>
    <col min="3322" max="3322" width="7.140625" style="3" bestFit="1" customWidth="1"/>
    <col min="3323" max="3323" width="6.85546875" style="3" bestFit="1" customWidth="1"/>
    <col min="3324" max="3324" width="7.7109375" style="3" bestFit="1" customWidth="1"/>
    <col min="3325" max="3325" width="13.28515625" style="3" bestFit="1" customWidth="1"/>
    <col min="3326" max="3326" width="8.5703125" style="3" bestFit="1" customWidth="1"/>
    <col min="3327" max="3327" width="7.28515625" style="3" bestFit="1" customWidth="1"/>
    <col min="3328" max="3328" width="14.28515625" style="3" bestFit="1" customWidth="1"/>
    <col min="3329" max="3568" width="9.140625" style="3" customWidth="1"/>
    <col min="3569" max="3569" width="10.140625" style="3" customWidth="1"/>
    <col min="3570" max="3570" width="6.85546875" style="3" customWidth="1"/>
    <col min="3571" max="3571" width="32.7109375" style="3" bestFit="1" customWidth="1"/>
    <col min="3572" max="3572" width="9.42578125" style="3"/>
    <col min="3573" max="3573" width="6.7109375" style="3" customWidth="1"/>
    <col min="3574" max="3574" width="7.7109375" style="3" customWidth="1"/>
    <col min="3575" max="3575" width="36.85546875" style="3" customWidth="1"/>
    <col min="3576" max="3576" width="11.85546875" style="3" bestFit="1" customWidth="1"/>
    <col min="3577" max="3577" width="10.5703125" style="3" bestFit="1" customWidth="1"/>
    <col min="3578" max="3578" width="7.140625" style="3" bestFit="1" customWidth="1"/>
    <col min="3579" max="3579" width="6.85546875" style="3" bestFit="1" customWidth="1"/>
    <col min="3580" max="3580" width="7.7109375" style="3" bestFit="1" customWidth="1"/>
    <col min="3581" max="3581" width="13.28515625" style="3" bestFit="1" customWidth="1"/>
    <col min="3582" max="3582" width="8.5703125" style="3" bestFit="1" customWidth="1"/>
    <col min="3583" max="3583" width="7.28515625" style="3" bestFit="1" customWidth="1"/>
    <col min="3584" max="3584" width="14.28515625" style="3" bestFit="1" customWidth="1"/>
    <col min="3585" max="3824" width="9.140625" style="3" customWidth="1"/>
    <col min="3825" max="3825" width="10.140625" style="3" customWidth="1"/>
    <col min="3826" max="3826" width="6.85546875" style="3" customWidth="1"/>
    <col min="3827" max="3827" width="32.7109375" style="3" bestFit="1" customWidth="1"/>
    <col min="3828" max="3828" width="9.42578125" style="3"/>
    <col min="3829" max="3829" width="6.7109375" style="3" customWidth="1"/>
    <col min="3830" max="3830" width="7.7109375" style="3" customWidth="1"/>
    <col min="3831" max="3831" width="36.85546875" style="3" customWidth="1"/>
    <col min="3832" max="3832" width="11.85546875" style="3" bestFit="1" customWidth="1"/>
    <col min="3833" max="3833" width="10.5703125" style="3" bestFit="1" customWidth="1"/>
    <col min="3834" max="3834" width="7.140625" style="3" bestFit="1" customWidth="1"/>
    <col min="3835" max="3835" width="6.85546875" style="3" bestFit="1" customWidth="1"/>
    <col min="3836" max="3836" width="7.7109375" style="3" bestFit="1" customWidth="1"/>
    <col min="3837" max="3837" width="13.28515625" style="3" bestFit="1" customWidth="1"/>
    <col min="3838" max="3838" width="8.5703125" style="3" bestFit="1" customWidth="1"/>
    <col min="3839" max="3839" width="7.28515625" style="3" bestFit="1" customWidth="1"/>
    <col min="3840" max="3840" width="14.28515625" style="3" bestFit="1" customWidth="1"/>
    <col min="3841" max="4080" width="9.140625" style="3" customWidth="1"/>
    <col min="4081" max="4081" width="10.140625" style="3" customWidth="1"/>
    <col min="4082" max="4082" width="6.85546875" style="3" customWidth="1"/>
    <col min="4083" max="4083" width="32.7109375" style="3" bestFit="1" customWidth="1"/>
    <col min="4084" max="4084" width="9.42578125" style="3"/>
    <col min="4085" max="4085" width="6.7109375" style="3" customWidth="1"/>
    <col min="4086" max="4086" width="7.7109375" style="3" customWidth="1"/>
    <col min="4087" max="4087" width="36.85546875" style="3" customWidth="1"/>
    <col min="4088" max="4088" width="11.85546875" style="3" bestFit="1" customWidth="1"/>
    <col min="4089" max="4089" width="10.5703125" style="3" bestFit="1" customWidth="1"/>
    <col min="4090" max="4090" width="7.140625" style="3" bestFit="1" customWidth="1"/>
    <col min="4091" max="4091" width="6.85546875" style="3" bestFit="1" customWidth="1"/>
    <col min="4092" max="4092" width="7.7109375" style="3" bestFit="1" customWidth="1"/>
    <col min="4093" max="4093" width="13.28515625" style="3" bestFit="1" customWidth="1"/>
    <col min="4094" max="4094" width="8.5703125" style="3" bestFit="1" customWidth="1"/>
    <col min="4095" max="4095" width="7.28515625" style="3" bestFit="1" customWidth="1"/>
    <col min="4096" max="4096" width="14.28515625" style="3" bestFit="1" customWidth="1"/>
    <col min="4097" max="4336" width="9.140625" style="3" customWidth="1"/>
    <col min="4337" max="4337" width="10.140625" style="3" customWidth="1"/>
    <col min="4338" max="4338" width="6.85546875" style="3" customWidth="1"/>
    <col min="4339" max="4339" width="32.7109375" style="3" bestFit="1" customWidth="1"/>
    <col min="4340" max="4340" width="9.42578125" style="3"/>
    <col min="4341" max="4341" width="6.7109375" style="3" customWidth="1"/>
    <col min="4342" max="4342" width="7.7109375" style="3" customWidth="1"/>
    <col min="4343" max="4343" width="36.85546875" style="3" customWidth="1"/>
    <col min="4344" max="4344" width="11.85546875" style="3" bestFit="1" customWidth="1"/>
    <col min="4345" max="4345" width="10.5703125" style="3" bestFit="1" customWidth="1"/>
    <col min="4346" max="4346" width="7.140625" style="3" bestFit="1" customWidth="1"/>
    <col min="4347" max="4347" width="6.85546875" style="3" bestFit="1" customWidth="1"/>
    <col min="4348" max="4348" width="7.7109375" style="3" bestFit="1" customWidth="1"/>
    <col min="4349" max="4349" width="13.28515625" style="3" bestFit="1" customWidth="1"/>
    <col min="4350" max="4350" width="8.5703125" style="3" bestFit="1" customWidth="1"/>
    <col min="4351" max="4351" width="7.28515625" style="3" bestFit="1" customWidth="1"/>
    <col min="4352" max="4352" width="14.28515625" style="3" bestFit="1" customWidth="1"/>
    <col min="4353" max="4592" width="9.140625" style="3" customWidth="1"/>
    <col min="4593" max="4593" width="10.140625" style="3" customWidth="1"/>
    <col min="4594" max="4594" width="6.85546875" style="3" customWidth="1"/>
    <col min="4595" max="4595" width="32.7109375" style="3" bestFit="1" customWidth="1"/>
    <col min="4596" max="4596" width="9.42578125" style="3"/>
    <col min="4597" max="4597" width="6.7109375" style="3" customWidth="1"/>
    <col min="4598" max="4598" width="7.7109375" style="3" customWidth="1"/>
    <col min="4599" max="4599" width="36.85546875" style="3" customWidth="1"/>
    <col min="4600" max="4600" width="11.85546875" style="3" bestFit="1" customWidth="1"/>
    <col min="4601" max="4601" width="10.5703125" style="3" bestFit="1" customWidth="1"/>
    <col min="4602" max="4602" width="7.140625" style="3" bestFit="1" customWidth="1"/>
    <col min="4603" max="4603" width="6.85546875" style="3" bestFit="1" customWidth="1"/>
    <col min="4604" max="4604" width="7.7109375" style="3" bestFit="1" customWidth="1"/>
    <col min="4605" max="4605" width="13.28515625" style="3" bestFit="1" customWidth="1"/>
    <col min="4606" max="4606" width="8.5703125" style="3" bestFit="1" customWidth="1"/>
    <col min="4607" max="4607" width="7.28515625" style="3" bestFit="1" customWidth="1"/>
    <col min="4608" max="4608" width="14.28515625" style="3" bestFit="1" customWidth="1"/>
    <col min="4609" max="4848" width="9.140625" style="3" customWidth="1"/>
    <col min="4849" max="4849" width="10.140625" style="3" customWidth="1"/>
    <col min="4850" max="4850" width="6.85546875" style="3" customWidth="1"/>
    <col min="4851" max="4851" width="32.7109375" style="3" bestFit="1" customWidth="1"/>
    <col min="4852" max="4852" width="9.42578125" style="3"/>
    <col min="4853" max="4853" width="6.7109375" style="3" customWidth="1"/>
    <col min="4854" max="4854" width="7.7109375" style="3" customWidth="1"/>
    <col min="4855" max="4855" width="36.85546875" style="3" customWidth="1"/>
    <col min="4856" max="4856" width="11.85546875" style="3" bestFit="1" customWidth="1"/>
    <col min="4857" max="4857" width="10.5703125" style="3" bestFit="1" customWidth="1"/>
    <col min="4858" max="4858" width="7.140625" style="3" bestFit="1" customWidth="1"/>
    <col min="4859" max="4859" width="6.85546875" style="3" bestFit="1" customWidth="1"/>
    <col min="4860" max="4860" width="7.7109375" style="3" bestFit="1" customWidth="1"/>
    <col min="4861" max="4861" width="13.28515625" style="3" bestFit="1" customWidth="1"/>
    <col min="4862" max="4862" width="8.5703125" style="3" bestFit="1" customWidth="1"/>
    <col min="4863" max="4863" width="7.28515625" style="3" bestFit="1" customWidth="1"/>
    <col min="4864" max="4864" width="14.28515625" style="3" bestFit="1" customWidth="1"/>
    <col min="4865" max="5104" width="9.140625" style="3" customWidth="1"/>
    <col min="5105" max="5105" width="10.140625" style="3" customWidth="1"/>
    <col min="5106" max="5106" width="6.85546875" style="3" customWidth="1"/>
    <col min="5107" max="5107" width="32.7109375" style="3" bestFit="1" customWidth="1"/>
    <col min="5108" max="5108" width="9.42578125" style="3"/>
    <col min="5109" max="5109" width="6.7109375" style="3" customWidth="1"/>
    <col min="5110" max="5110" width="7.7109375" style="3" customWidth="1"/>
    <col min="5111" max="5111" width="36.85546875" style="3" customWidth="1"/>
    <col min="5112" max="5112" width="11.85546875" style="3" bestFit="1" customWidth="1"/>
    <col min="5113" max="5113" width="10.5703125" style="3" bestFit="1" customWidth="1"/>
    <col min="5114" max="5114" width="7.140625" style="3" bestFit="1" customWidth="1"/>
    <col min="5115" max="5115" width="6.85546875" style="3" bestFit="1" customWidth="1"/>
    <col min="5116" max="5116" width="7.7109375" style="3" bestFit="1" customWidth="1"/>
    <col min="5117" max="5117" width="13.28515625" style="3" bestFit="1" customWidth="1"/>
    <col min="5118" max="5118" width="8.5703125" style="3" bestFit="1" customWidth="1"/>
    <col min="5119" max="5119" width="7.28515625" style="3" bestFit="1" customWidth="1"/>
    <col min="5120" max="5120" width="14.28515625" style="3" bestFit="1" customWidth="1"/>
    <col min="5121" max="5360" width="9.140625" style="3" customWidth="1"/>
    <col min="5361" max="5361" width="10.140625" style="3" customWidth="1"/>
    <col min="5362" max="5362" width="6.85546875" style="3" customWidth="1"/>
    <col min="5363" max="5363" width="32.7109375" style="3" bestFit="1" customWidth="1"/>
    <col min="5364" max="5364" width="9.42578125" style="3"/>
    <col min="5365" max="5365" width="6.7109375" style="3" customWidth="1"/>
    <col min="5366" max="5366" width="7.7109375" style="3" customWidth="1"/>
    <col min="5367" max="5367" width="36.85546875" style="3" customWidth="1"/>
    <col min="5368" max="5368" width="11.85546875" style="3" bestFit="1" customWidth="1"/>
    <col min="5369" max="5369" width="10.5703125" style="3" bestFit="1" customWidth="1"/>
    <col min="5370" max="5370" width="7.140625" style="3" bestFit="1" customWidth="1"/>
    <col min="5371" max="5371" width="6.85546875" style="3" bestFit="1" customWidth="1"/>
    <col min="5372" max="5372" width="7.7109375" style="3" bestFit="1" customWidth="1"/>
    <col min="5373" max="5373" width="13.28515625" style="3" bestFit="1" customWidth="1"/>
    <col min="5374" max="5374" width="8.5703125" style="3" bestFit="1" customWidth="1"/>
    <col min="5375" max="5375" width="7.28515625" style="3" bestFit="1" customWidth="1"/>
    <col min="5376" max="5376" width="14.28515625" style="3" bestFit="1" customWidth="1"/>
    <col min="5377" max="5616" width="9.140625" style="3" customWidth="1"/>
    <col min="5617" max="5617" width="10.140625" style="3" customWidth="1"/>
    <col min="5618" max="5618" width="6.85546875" style="3" customWidth="1"/>
    <col min="5619" max="5619" width="32.7109375" style="3" bestFit="1" customWidth="1"/>
    <col min="5620" max="5620" width="9.42578125" style="3"/>
    <col min="5621" max="5621" width="6.7109375" style="3" customWidth="1"/>
    <col min="5622" max="5622" width="7.7109375" style="3" customWidth="1"/>
    <col min="5623" max="5623" width="36.85546875" style="3" customWidth="1"/>
    <col min="5624" max="5624" width="11.85546875" style="3" bestFit="1" customWidth="1"/>
    <col min="5625" max="5625" width="10.5703125" style="3" bestFit="1" customWidth="1"/>
    <col min="5626" max="5626" width="7.140625" style="3" bestFit="1" customWidth="1"/>
    <col min="5627" max="5627" width="6.85546875" style="3" bestFit="1" customWidth="1"/>
    <col min="5628" max="5628" width="7.7109375" style="3" bestFit="1" customWidth="1"/>
    <col min="5629" max="5629" width="13.28515625" style="3" bestFit="1" customWidth="1"/>
    <col min="5630" max="5630" width="8.5703125" style="3" bestFit="1" customWidth="1"/>
    <col min="5631" max="5631" width="7.28515625" style="3" bestFit="1" customWidth="1"/>
    <col min="5632" max="5632" width="14.28515625" style="3" bestFit="1" customWidth="1"/>
    <col min="5633" max="5872" width="9.140625" style="3" customWidth="1"/>
    <col min="5873" max="5873" width="10.140625" style="3" customWidth="1"/>
    <col min="5874" max="5874" width="6.85546875" style="3" customWidth="1"/>
    <col min="5875" max="5875" width="32.7109375" style="3" bestFit="1" customWidth="1"/>
    <col min="5876" max="5876" width="9.42578125" style="3"/>
    <col min="5877" max="5877" width="6.7109375" style="3" customWidth="1"/>
    <col min="5878" max="5878" width="7.7109375" style="3" customWidth="1"/>
    <col min="5879" max="5879" width="36.85546875" style="3" customWidth="1"/>
    <col min="5880" max="5880" width="11.85546875" style="3" bestFit="1" customWidth="1"/>
    <col min="5881" max="5881" width="10.5703125" style="3" bestFit="1" customWidth="1"/>
    <col min="5882" max="5882" width="7.140625" style="3" bestFit="1" customWidth="1"/>
    <col min="5883" max="5883" width="6.85546875" style="3" bestFit="1" customWidth="1"/>
    <col min="5884" max="5884" width="7.7109375" style="3" bestFit="1" customWidth="1"/>
    <col min="5885" max="5885" width="13.28515625" style="3" bestFit="1" customWidth="1"/>
    <col min="5886" max="5886" width="8.5703125" style="3" bestFit="1" customWidth="1"/>
    <col min="5887" max="5887" width="7.28515625" style="3" bestFit="1" customWidth="1"/>
    <col min="5888" max="5888" width="14.28515625" style="3" bestFit="1" customWidth="1"/>
    <col min="5889" max="6128" width="9.140625" style="3" customWidth="1"/>
    <col min="6129" max="6129" width="10.140625" style="3" customWidth="1"/>
    <col min="6130" max="6130" width="6.85546875" style="3" customWidth="1"/>
    <col min="6131" max="6131" width="32.7109375" style="3" bestFit="1" customWidth="1"/>
    <col min="6132" max="6132" width="9.42578125" style="3"/>
    <col min="6133" max="6133" width="6.7109375" style="3" customWidth="1"/>
    <col min="6134" max="6134" width="7.7109375" style="3" customWidth="1"/>
    <col min="6135" max="6135" width="36.85546875" style="3" customWidth="1"/>
    <col min="6136" max="6136" width="11.85546875" style="3" bestFit="1" customWidth="1"/>
    <col min="6137" max="6137" width="10.5703125" style="3" bestFit="1" customWidth="1"/>
    <col min="6138" max="6138" width="7.140625" style="3" bestFit="1" customWidth="1"/>
    <col min="6139" max="6139" width="6.85546875" style="3" bestFit="1" customWidth="1"/>
    <col min="6140" max="6140" width="7.7109375" style="3" bestFit="1" customWidth="1"/>
    <col min="6141" max="6141" width="13.28515625" style="3" bestFit="1" customWidth="1"/>
    <col min="6142" max="6142" width="8.5703125" style="3" bestFit="1" customWidth="1"/>
    <col min="6143" max="6143" width="7.28515625" style="3" bestFit="1" customWidth="1"/>
    <col min="6144" max="6144" width="14.28515625" style="3" bestFit="1" customWidth="1"/>
    <col min="6145" max="6384" width="9.140625" style="3" customWidth="1"/>
    <col min="6385" max="6385" width="10.140625" style="3" customWidth="1"/>
    <col min="6386" max="6386" width="6.85546875" style="3" customWidth="1"/>
    <col min="6387" max="6387" width="32.7109375" style="3" bestFit="1" customWidth="1"/>
    <col min="6388" max="6388" width="9.42578125" style="3"/>
    <col min="6389" max="6389" width="6.7109375" style="3" customWidth="1"/>
    <col min="6390" max="6390" width="7.7109375" style="3" customWidth="1"/>
    <col min="6391" max="6391" width="36.85546875" style="3" customWidth="1"/>
    <col min="6392" max="6392" width="11.85546875" style="3" bestFit="1" customWidth="1"/>
    <col min="6393" max="6393" width="10.5703125" style="3" bestFit="1" customWidth="1"/>
    <col min="6394" max="6394" width="7.140625" style="3" bestFit="1" customWidth="1"/>
    <col min="6395" max="6395" width="6.85546875" style="3" bestFit="1" customWidth="1"/>
    <col min="6396" max="6396" width="7.7109375" style="3" bestFit="1" customWidth="1"/>
    <col min="6397" max="6397" width="13.28515625" style="3" bestFit="1" customWidth="1"/>
    <col min="6398" max="6398" width="8.5703125" style="3" bestFit="1" customWidth="1"/>
    <col min="6399" max="6399" width="7.28515625" style="3" bestFit="1" customWidth="1"/>
    <col min="6400" max="6400" width="14.28515625" style="3" bestFit="1" customWidth="1"/>
    <col min="6401" max="6640" width="9.140625" style="3" customWidth="1"/>
    <col min="6641" max="6641" width="10.140625" style="3" customWidth="1"/>
    <col min="6642" max="6642" width="6.85546875" style="3" customWidth="1"/>
    <col min="6643" max="6643" width="32.7109375" style="3" bestFit="1" customWidth="1"/>
    <col min="6644" max="6644" width="9.42578125" style="3"/>
    <col min="6645" max="6645" width="6.7109375" style="3" customWidth="1"/>
    <col min="6646" max="6646" width="7.7109375" style="3" customWidth="1"/>
    <col min="6647" max="6647" width="36.85546875" style="3" customWidth="1"/>
    <col min="6648" max="6648" width="11.85546875" style="3" bestFit="1" customWidth="1"/>
    <col min="6649" max="6649" width="10.5703125" style="3" bestFit="1" customWidth="1"/>
    <col min="6650" max="6650" width="7.140625" style="3" bestFit="1" customWidth="1"/>
    <col min="6651" max="6651" width="6.85546875" style="3" bestFit="1" customWidth="1"/>
    <col min="6652" max="6652" width="7.7109375" style="3" bestFit="1" customWidth="1"/>
    <col min="6653" max="6653" width="13.28515625" style="3" bestFit="1" customWidth="1"/>
    <col min="6654" max="6654" width="8.5703125" style="3" bestFit="1" customWidth="1"/>
    <col min="6655" max="6655" width="7.28515625" style="3" bestFit="1" customWidth="1"/>
    <col min="6656" max="6656" width="14.28515625" style="3" bestFit="1" customWidth="1"/>
    <col min="6657" max="6896" width="9.140625" style="3" customWidth="1"/>
    <col min="6897" max="6897" width="10.140625" style="3" customWidth="1"/>
    <col min="6898" max="6898" width="6.85546875" style="3" customWidth="1"/>
    <col min="6899" max="6899" width="32.7109375" style="3" bestFit="1" customWidth="1"/>
    <col min="6900" max="6900" width="9.42578125" style="3"/>
    <col min="6901" max="6901" width="6.7109375" style="3" customWidth="1"/>
    <col min="6902" max="6902" width="7.7109375" style="3" customWidth="1"/>
    <col min="6903" max="6903" width="36.85546875" style="3" customWidth="1"/>
    <col min="6904" max="6904" width="11.85546875" style="3" bestFit="1" customWidth="1"/>
    <col min="6905" max="6905" width="10.5703125" style="3" bestFit="1" customWidth="1"/>
    <col min="6906" max="6906" width="7.140625" style="3" bestFit="1" customWidth="1"/>
    <col min="6907" max="6907" width="6.85546875" style="3" bestFit="1" customWidth="1"/>
    <col min="6908" max="6908" width="7.7109375" style="3" bestFit="1" customWidth="1"/>
    <col min="6909" max="6909" width="13.28515625" style="3" bestFit="1" customWidth="1"/>
    <col min="6910" max="6910" width="8.5703125" style="3" bestFit="1" customWidth="1"/>
    <col min="6911" max="6911" width="7.28515625" style="3" bestFit="1" customWidth="1"/>
    <col min="6912" max="6912" width="14.28515625" style="3" bestFit="1" customWidth="1"/>
    <col min="6913" max="7152" width="9.140625" style="3" customWidth="1"/>
    <col min="7153" max="7153" width="10.140625" style="3" customWidth="1"/>
    <col min="7154" max="7154" width="6.85546875" style="3" customWidth="1"/>
    <col min="7155" max="7155" width="32.7109375" style="3" bestFit="1" customWidth="1"/>
    <col min="7156" max="7156" width="9.42578125" style="3"/>
    <col min="7157" max="7157" width="6.7109375" style="3" customWidth="1"/>
    <col min="7158" max="7158" width="7.7109375" style="3" customWidth="1"/>
    <col min="7159" max="7159" width="36.85546875" style="3" customWidth="1"/>
    <col min="7160" max="7160" width="11.85546875" style="3" bestFit="1" customWidth="1"/>
    <col min="7161" max="7161" width="10.5703125" style="3" bestFit="1" customWidth="1"/>
    <col min="7162" max="7162" width="7.140625" style="3" bestFit="1" customWidth="1"/>
    <col min="7163" max="7163" width="6.85546875" style="3" bestFit="1" customWidth="1"/>
    <col min="7164" max="7164" width="7.7109375" style="3" bestFit="1" customWidth="1"/>
    <col min="7165" max="7165" width="13.28515625" style="3" bestFit="1" customWidth="1"/>
    <col min="7166" max="7166" width="8.5703125" style="3" bestFit="1" customWidth="1"/>
    <col min="7167" max="7167" width="7.28515625" style="3" bestFit="1" customWidth="1"/>
    <col min="7168" max="7168" width="14.28515625" style="3" bestFit="1" customWidth="1"/>
    <col min="7169" max="7408" width="9.140625" style="3" customWidth="1"/>
    <col min="7409" max="7409" width="10.140625" style="3" customWidth="1"/>
    <col min="7410" max="7410" width="6.85546875" style="3" customWidth="1"/>
    <col min="7411" max="7411" width="32.7109375" style="3" bestFit="1" customWidth="1"/>
    <col min="7412" max="7412" width="9.42578125" style="3"/>
    <col min="7413" max="7413" width="6.7109375" style="3" customWidth="1"/>
    <col min="7414" max="7414" width="7.7109375" style="3" customWidth="1"/>
    <col min="7415" max="7415" width="36.85546875" style="3" customWidth="1"/>
    <col min="7416" max="7416" width="11.85546875" style="3" bestFit="1" customWidth="1"/>
    <col min="7417" max="7417" width="10.5703125" style="3" bestFit="1" customWidth="1"/>
    <col min="7418" max="7418" width="7.140625" style="3" bestFit="1" customWidth="1"/>
    <col min="7419" max="7419" width="6.85546875" style="3" bestFit="1" customWidth="1"/>
    <col min="7420" max="7420" width="7.7109375" style="3" bestFit="1" customWidth="1"/>
    <col min="7421" max="7421" width="13.28515625" style="3" bestFit="1" customWidth="1"/>
    <col min="7422" max="7422" width="8.5703125" style="3" bestFit="1" customWidth="1"/>
    <col min="7423" max="7423" width="7.28515625" style="3" bestFit="1" customWidth="1"/>
    <col min="7424" max="7424" width="14.28515625" style="3" bestFit="1" customWidth="1"/>
    <col min="7425" max="7664" width="9.140625" style="3" customWidth="1"/>
    <col min="7665" max="7665" width="10.140625" style="3" customWidth="1"/>
    <col min="7666" max="7666" width="6.85546875" style="3" customWidth="1"/>
    <col min="7667" max="7667" width="32.7109375" style="3" bestFit="1" customWidth="1"/>
    <col min="7668" max="7668" width="9.42578125" style="3"/>
    <col min="7669" max="7669" width="6.7109375" style="3" customWidth="1"/>
    <col min="7670" max="7670" width="7.7109375" style="3" customWidth="1"/>
    <col min="7671" max="7671" width="36.85546875" style="3" customWidth="1"/>
    <col min="7672" max="7672" width="11.85546875" style="3" bestFit="1" customWidth="1"/>
    <col min="7673" max="7673" width="10.5703125" style="3" bestFit="1" customWidth="1"/>
    <col min="7674" max="7674" width="7.140625" style="3" bestFit="1" customWidth="1"/>
    <col min="7675" max="7675" width="6.85546875" style="3" bestFit="1" customWidth="1"/>
    <col min="7676" max="7676" width="7.7109375" style="3" bestFit="1" customWidth="1"/>
    <col min="7677" max="7677" width="13.28515625" style="3" bestFit="1" customWidth="1"/>
    <col min="7678" max="7678" width="8.5703125" style="3" bestFit="1" customWidth="1"/>
    <col min="7679" max="7679" width="7.28515625" style="3" bestFit="1" customWidth="1"/>
    <col min="7680" max="7680" width="14.28515625" style="3" bestFit="1" customWidth="1"/>
    <col min="7681" max="7920" width="9.140625" style="3" customWidth="1"/>
    <col min="7921" max="7921" width="10.140625" style="3" customWidth="1"/>
    <col min="7922" max="7922" width="6.85546875" style="3" customWidth="1"/>
    <col min="7923" max="7923" width="32.7109375" style="3" bestFit="1" customWidth="1"/>
    <col min="7924" max="7924" width="9.42578125" style="3"/>
    <col min="7925" max="7925" width="6.7109375" style="3" customWidth="1"/>
    <col min="7926" max="7926" width="7.7109375" style="3" customWidth="1"/>
    <col min="7927" max="7927" width="36.85546875" style="3" customWidth="1"/>
    <col min="7928" max="7928" width="11.85546875" style="3" bestFit="1" customWidth="1"/>
    <col min="7929" max="7929" width="10.5703125" style="3" bestFit="1" customWidth="1"/>
    <col min="7930" max="7930" width="7.140625" style="3" bestFit="1" customWidth="1"/>
    <col min="7931" max="7931" width="6.85546875" style="3" bestFit="1" customWidth="1"/>
    <col min="7932" max="7932" width="7.7109375" style="3" bestFit="1" customWidth="1"/>
    <col min="7933" max="7933" width="13.28515625" style="3" bestFit="1" customWidth="1"/>
    <col min="7934" max="7934" width="8.5703125" style="3" bestFit="1" customWidth="1"/>
    <col min="7935" max="7935" width="7.28515625" style="3" bestFit="1" customWidth="1"/>
    <col min="7936" max="7936" width="14.28515625" style="3" bestFit="1" customWidth="1"/>
    <col min="7937" max="8176" width="9.140625" style="3" customWidth="1"/>
    <col min="8177" max="8177" width="10.140625" style="3" customWidth="1"/>
    <col min="8178" max="8178" width="6.85546875" style="3" customWidth="1"/>
    <col min="8179" max="8179" width="32.7109375" style="3" bestFit="1" customWidth="1"/>
    <col min="8180" max="8180" width="9.42578125" style="3"/>
    <col min="8181" max="8181" width="6.7109375" style="3" customWidth="1"/>
    <col min="8182" max="8182" width="7.7109375" style="3" customWidth="1"/>
    <col min="8183" max="8183" width="36.85546875" style="3" customWidth="1"/>
    <col min="8184" max="8184" width="11.85546875" style="3" bestFit="1" customWidth="1"/>
    <col min="8185" max="8185" width="10.5703125" style="3" bestFit="1" customWidth="1"/>
    <col min="8186" max="8186" width="7.140625" style="3" bestFit="1" customWidth="1"/>
    <col min="8187" max="8187" width="6.85546875" style="3" bestFit="1" customWidth="1"/>
    <col min="8188" max="8188" width="7.7109375" style="3" bestFit="1" customWidth="1"/>
    <col min="8189" max="8189" width="13.28515625" style="3" bestFit="1" customWidth="1"/>
    <col min="8190" max="8190" width="8.5703125" style="3" bestFit="1" customWidth="1"/>
    <col min="8191" max="8191" width="7.28515625" style="3" bestFit="1" customWidth="1"/>
    <col min="8192" max="8192" width="14.28515625" style="3" bestFit="1" customWidth="1"/>
    <col min="8193" max="8432" width="9.140625" style="3" customWidth="1"/>
    <col min="8433" max="8433" width="10.140625" style="3" customWidth="1"/>
    <col min="8434" max="8434" width="6.85546875" style="3" customWidth="1"/>
    <col min="8435" max="8435" width="32.7109375" style="3" bestFit="1" customWidth="1"/>
    <col min="8436" max="8436" width="9.42578125" style="3"/>
    <col min="8437" max="8437" width="6.7109375" style="3" customWidth="1"/>
    <col min="8438" max="8438" width="7.7109375" style="3" customWidth="1"/>
    <col min="8439" max="8439" width="36.85546875" style="3" customWidth="1"/>
    <col min="8440" max="8440" width="11.85546875" style="3" bestFit="1" customWidth="1"/>
    <col min="8441" max="8441" width="10.5703125" style="3" bestFit="1" customWidth="1"/>
    <col min="8442" max="8442" width="7.140625" style="3" bestFit="1" customWidth="1"/>
    <col min="8443" max="8443" width="6.85546875" style="3" bestFit="1" customWidth="1"/>
    <col min="8444" max="8444" width="7.7109375" style="3" bestFit="1" customWidth="1"/>
    <col min="8445" max="8445" width="13.28515625" style="3" bestFit="1" customWidth="1"/>
    <col min="8446" max="8446" width="8.5703125" style="3" bestFit="1" customWidth="1"/>
    <col min="8447" max="8447" width="7.28515625" style="3" bestFit="1" customWidth="1"/>
    <col min="8448" max="8448" width="14.28515625" style="3" bestFit="1" customWidth="1"/>
    <col min="8449" max="8688" width="9.140625" style="3" customWidth="1"/>
    <col min="8689" max="8689" width="10.140625" style="3" customWidth="1"/>
    <col min="8690" max="8690" width="6.85546875" style="3" customWidth="1"/>
    <col min="8691" max="8691" width="32.7109375" style="3" bestFit="1" customWidth="1"/>
    <col min="8692" max="8692" width="9.42578125" style="3"/>
    <col min="8693" max="8693" width="6.7109375" style="3" customWidth="1"/>
    <col min="8694" max="8694" width="7.7109375" style="3" customWidth="1"/>
    <col min="8695" max="8695" width="36.85546875" style="3" customWidth="1"/>
    <col min="8696" max="8696" width="11.85546875" style="3" bestFit="1" customWidth="1"/>
    <col min="8697" max="8697" width="10.5703125" style="3" bestFit="1" customWidth="1"/>
    <col min="8698" max="8698" width="7.140625" style="3" bestFit="1" customWidth="1"/>
    <col min="8699" max="8699" width="6.85546875" style="3" bestFit="1" customWidth="1"/>
    <col min="8700" max="8700" width="7.7109375" style="3" bestFit="1" customWidth="1"/>
    <col min="8701" max="8701" width="13.28515625" style="3" bestFit="1" customWidth="1"/>
    <col min="8702" max="8702" width="8.5703125" style="3" bestFit="1" customWidth="1"/>
    <col min="8703" max="8703" width="7.28515625" style="3" bestFit="1" customWidth="1"/>
    <col min="8704" max="8704" width="14.28515625" style="3" bestFit="1" customWidth="1"/>
    <col min="8705" max="8944" width="9.140625" style="3" customWidth="1"/>
    <col min="8945" max="8945" width="10.140625" style="3" customWidth="1"/>
    <col min="8946" max="8946" width="6.85546875" style="3" customWidth="1"/>
    <col min="8947" max="8947" width="32.7109375" style="3" bestFit="1" customWidth="1"/>
    <col min="8948" max="8948" width="9.42578125" style="3"/>
    <col min="8949" max="8949" width="6.7109375" style="3" customWidth="1"/>
    <col min="8950" max="8950" width="7.7109375" style="3" customWidth="1"/>
    <col min="8951" max="8951" width="36.85546875" style="3" customWidth="1"/>
    <col min="8952" max="8952" width="11.85546875" style="3" bestFit="1" customWidth="1"/>
    <col min="8953" max="8953" width="10.5703125" style="3" bestFit="1" customWidth="1"/>
    <col min="8954" max="8954" width="7.140625" style="3" bestFit="1" customWidth="1"/>
    <col min="8955" max="8955" width="6.85546875" style="3" bestFit="1" customWidth="1"/>
    <col min="8956" max="8956" width="7.7109375" style="3" bestFit="1" customWidth="1"/>
    <col min="8957" max="8957" width="13.28515625" style="3" bestFit="1" customWidth="1"/>
    <col min="8958" max="8958" width="8.5703125" style="3" bestFit="1" customWidth="1"/>
    <col min="8959" max="8959" width="7.28515625" style="3" bestFit="1" customWidth="1"/>
    <col min="8960" max="8960" width="14.28515625" style="3" bestFit="1" customWidth="1"/>
    <col min="8961" max="9200" width="9.140625" style="3" customWidth="1"/>
    <col min="9201" max="9201" width="10.140625" style="3" customWidth="1"/>
    <col min="9202" max="9202" width="6.85546875" style="3" customWidth="1"/>
    <col min="9203" max="9203" width="32.7109375" style="3" bestFit="1" customWidth="1"/>
    <col min="9204" max="9204" width="9.42578125" style="3"/>
    <col min="9205" max="9205" width="6.7109375" style="3" customWidth="1"/>
    <col min="9206" max="9206" width="7.7109375" style="3" customWidth="1"/>
    <col min="9207" max="9207" width="36.85546875" style="3" customWidth="1"/>
    <col min="9208" max="9208" width="11.85546875" style="3" bestFit="1" customWidth="1"/>
    <col min="9209" max="9209" width="10.5703125" style="3" bestFit="1" customWidth="1"/>
    <col min="9210" max="9210" width="7.140625" style="3" bestFit="1" customWidth="1"/>
    <col min="9211" max="9211" width="6.85546875" style="3" bestFit="1" customWidth="1"/>
    <col min="9212" max="9212" width="7.7109375" style="3" bestFit="1" customWidth="1"/>
    <col min="9213" max="9213" width="13.28515625" style="3" bestFit="1" customWidth="1"/>
    <col min="9214" max="9214" width="8.5703125" style="3" bestFit="1" customWidth="1"/>
    <col min="9215" max="9215" width="7.28515625" style="3" bestFit="1" customWidth="1"/>
    <col min="9216" max="9216" width="14.28515625" style="3" bestFit="1" customWidth="1"/>
    <col min="9217" max="9456" width="9.140625" style="3" customWidth="1"/>
    <col min="9457" max="9457" width="10.140625" style="3" customWidth="1"/>
    <col min="9458" max="9458" width="6.85546875" style="3" customWidth="1"/>
    <col min="9459" max="9459" width="32.7109375" style="3" bestFit="1" customWidth="1"/>
    <col min="9460" max="9460" width="9.42578125" style="3"/>
    <col min="9461" max="9461" width="6.7109375" style="3" customWidth="1"/>
    <col min="9462" max="9462" width="7.7109375" style="3" customWidth="1"/>
    <col min="9463" max="9463" width="36.85546875" style="3" customWidth="1"/>
    <col min="9464" max="9464" width="11.85546875" style="3" bestFit="1" customWidth="1"/>
    <col min="9465" max="9465" width="10.5703125" style="3" bestFit="1" customWidth="1"/>
    <col min="9466" max="9466" width="7.140625" style="3" bestFit="1" customWidth="1"/>
    <col min="9467" max="9467" width="6.85546875" style="3" bestFit="1" customWidth="1"/>
    <col min="9468" max="9468" width="7.7109375" style="3" bestFit="1" customWidth="1"/>
    <col min="9469" max="9469" width="13.28515625" style="3" bestFit="1" customWidth="1"/>
    <col min="9470" max="9470" width="8.5703125" style="3" bestFit="1" customWidth="1"/>
    <col min="9471" max="9471" width="7.28515625" style="3" bestFit="1" customWidth="1"/>
    <col min="9472" max="9472" width="14.28515625" style="3" bestFit="1" customWidth="1"/>
    <col min="9473" max="9712" width="9.140625" style="3" customWidth="1"/>
    <col min="9713" max="9713" width="10.140625" style="3" customWidth="1"/>
    <col min="9714" max="9714" width="6.85546875" style="3" customWidth="1"/>
    <col min="9715" max="9715" width="32.7109375" style="3" bestFit="1" customWidth="1"/>
    <col min="9716" max="9716" width="9.42578125" style="3"/>
    <col min="9717" max="9717" width="6.7109375" style="3" customWidth="1"/>
    <col min="9718" max="9718" width="7.7109375" style="3" customWidth="1"/>
    <col min="9719" max="9719" width="36.85546875" style="3" customWidth="1"/>
    <col min="9720" max="9720" width="11.85546875" style="3" bestFit="1" customWidth="1"/>
    <col min="9721" max="9721" width="10.5703125" style="3" bestFit="1" customWidth="1"/>
    <col min="9722" max="9722" width="7.140625" style="3" bestFit="1" customWidth="1"/>
    <col min="9723" max="9723" width="6.85546875" style="3" bestFit="1" customWidth="1"/>
    <col min="9724" max="9724" width="7.7109375" style="3" bestFit="1" customWidth="1"/>
    <col min="9725" max="9725" width="13.28515625" style="3" bestFit="1" customWidth="1"/>
    <col min="9726" max="9726" width="8.5703125" style="3" bestFit="1" customWidth="1"/>
    <col min="9727" max="9727" width="7.28515625" style="3" bestFit="1" customWidth="1"/>
    <col min="9728" max="9728" width="14.28515625" style="3" bestFit="1" customWidth="1"/>
    <col min="9729" max="9968" width="9.140625" style="3" customWidth="1"/>
    <col min="9969" max="9969" width="10.140625" style="3" customWidth="1"/>
    <col min="9970" max="9970" width="6.85546875" style="3" customWidth="1"/>
    <col min="9971" max="9971" width="32.7109375" style="3" bestFit="1" customWidth="1"/>
    <col min="9972" max="9972" width="9.42578125" style="3"/>
    <col min="9973" max="9973" width="6.7109375" style="3" customWidth="1"/>
    <col min="9974" max="9974" width="7.7109375" style="3" customWidth="1"/>
    <col min="9975" max="9975" width="36.85546875" style="3" customWidth="1"/>
    <col min="9976" max="9976" width="11.85546875" style="3" bestFit="1" customWidth="1"/>
    <col min="9977" max="9977" width="10.5703125" style="3" bestFit="1" customWidth="1"/>
    <col min="9978" max="9978" width="7.140625" style="3" bestFit="1" customWidth="1"/>
    <col min="9979" max="9979" width="6.85546875" style="3" bestFit="1" customWidth="1"/>
    <col min="9980" max="9980" width="7.7109375" style="3" bestFit="1" customWidth="1"/>
    <col min="9981" max="9981" width="13.28515625" style="3" bestFit="1" customWidth="1"/>
    <col min="9982" max="9982" width="8.5703125" style="3" bestFit="1" customWidth="1"/>
    <col min="9983" max="9983" width="7.28515625" style="3" bestFit="1" customWidth="1"/>
    <col min="9984" max="9984" width="14.28515625" style="3" bestFit="1" customWidth="1"/>
    <col min="9985" max="10224" width="9.140625" style="3" customWidth="1"/>
    <col min="10225" max="10225" width="10.140625" style="3" customWidth="1"/>
    <col min="10226" max="10226" width="6.85546875" style="3" customWidth="1"/>
    <col min="10227" max="10227" width="32.7109375" style="3" bestFit="1" customWidth="1"/>
    <col min="10228" max="10228" width="9.42578125" style="3"/>
    <col min="10229" max="10229" width="6.7109375" style="3" customWidth="1"/>
    <col min="10230" max="10230" width="7.7109375" style="3" customWidth="1"/>
    <col min="10231" max="10231" width="36.85546875" style="3" customWidth="1"/>
    <col min="10232" max="10232" width="11.85546875" style="3" bestFit="1" customWidth="1"/>
    <col min="10233" max="10233" width="10.5703125" style="3" bestFit="1" customWidth="1"/>
    <col min="10234" max="10234" width="7.140625" style="3" bestFit="1" customWidth="1"/>
    <col min="10235" max="10235" width="6.85546875" style="3" bestFit="1" customWidth="1"/>
    <col min="10236" max="10236" width="7.7109375" style="3" bestFit="1" customWidth="1"/>
    <col min="10237" max="10237" width="13.28515625" style="3" bestFit="1" customWidth="1"/>
    <col min="10238" max="10238" width="8.5703125" style="3" bestFit="1" customWidth="1"/>
    <col min="10239" max="10239" width="7.28515625" style="3" bestFit="1" customWidth="1"/>
    <col min="10240" max="10240" width="14.28515625" style="3" bestFit="1" customWidth="1"/>
    <col min="10241" max="10480" width="9.140625" style="3" customWidth="1"/>
    <col min="10481" max="10481" width="10.140625" style="3" customWidth="1"/>
    <col min="10482" max="10482" width="6.85546875" style="3" customWidth="1"/>
    <col min="10483" max="10483" width="32.7109375" style="3" bestFit="1" customWidth="1"/>
    <col min="10484" max="10484" width="9.42578125" style="3"/>
    <col min="10485" max="10485" width="6.7109375" style="3" customWidth="1"/>
    <col min="10486" max="10486" width="7.7109375" style="3" customWidth="1"/>
    <col min="10487" max="10487" width="36.85546875" style="3" customWidth="1"/>
    <col min="10488" max="10488" width="11.85546875" style="3" bestFit="1" customWidth="1"/>
    <col min="10489" max="10489" width="10.5703125" style="3" bestFit="1" customWidth="1"/>
    <col min="10490" max="10490" width="7.140625" style="3" bestFit="1" customWidth="1"/>
    <col min="10491" max="10491" width="6.85546875" style="3" bestFit="1" customWidth="1"/>
    <col min="10492" max="10492" width="7.7109375" style="3" bestFit="1" customWidth="1"/>
    <col min="10493" max="10493" width="13.28515625" style="3" bestFit="1" customWidth="1"/>
    <col min="10494" max="10494" width="8.5703125" style="3" bestFit="1" customWidth="1"/>
    <col min="10495" max="10495" width="7.28515625" style="3" bestFit="1" customWidth="1"/>
    <col min="10496" max="10496" width="14.28515625" style="3" bestFit="1" customWidth="1"/>
    <col min="10497" max="10736" width="9.140625" style="3" customWidth="1"/>
    <col min="10737" max="10737" width="10.140625" style="3" customWidth="1"/>
    <col min="10738" max="10738" width="6.85546875" style="3" customWidth="1"/>
    <col min="10739" max="10739" width="32.7109375" style="3" bestFit="1" customWidth="1"/>
    <col min="10740" max="10740" width="9.42578125" style="3"/>
    <col min="10741" max="10741" width="6.7109375" style="3" customWidth="1"/>
    <col min="10742" max="10742" width="7.7109375" style="3" customWidth="1"/>
    <col min="10743" max="10743" width="36.85546875" style="3" customWidth="1"/>
    <col min="10744" max="10744" width="11.85546875" style="3" bestFit="1" customWidth="1"/>
    <col min="10745" max="10745" width="10.5703125" style="3" bestFit="1" customWidth="1"/>
    <col min="10746" max="10746" width="7.140625" style="3" bestFit="1" customWidth="1"/>
    <col min="10747" max="10747" width="6.85546875" style="3" bestFit="1" customWidth="1"/>
    <col min="10748" max="10748" width="7.7109375" style="3" bestFit="1" customWidth="1"/>
    <col min="10749" max="10749" width="13.28515625" style="3" bestFit="1" customWidth="1"/>
    <col min="10750" max="10750" width="8.5703125" style="3" bestFit="1" customWidth="1"/>
    <col min="10751" max="10751" width="7.28515625" style="3" bestFit="1" customWidth="1"/>
    <col min="10752" max="10752" width="14.28515625" style="3" bestFit="1" customWidth="1"/>
    <col min="10753" max="10992" width="9.140625" style="3" customWidth="1"/>
    <col min="10993" max="10993" width="10.140625" style="3" customWidth="1"/>
    <col min="10994" max="10994" width="6.85546875" style="3" customWidth="1"/>
    <col min="10995" max="10995" width="32.7109375" style="3" bestFit="1" customWidth="1"/>
    <col min="10996" max="10996" width="9.42578125" style="3"/>
    <col min="10997" max="10997" width="6.7109375" style="3" customWidth="1"/>
    <col min="10998" max="10998" width="7.7109375" style="3" customWidth="1"/>
    <col min="10999" max="10999" width="36.85546875" style="3" customWidth="1"/>
    <col min="11000" max="11000" width="11.85546875" style="3" bestFit="1" customWidth="1"/>
    <col min="11001" max="11001" width="10.5703125" style="3" bestFit="1" customWidth="1"/>
    <col min="11002" max="11002" width="7.140625" style="3" bestFit="1" customWidth="1"/>
    <col min="11003" max="11003" width="6.85546875" style="3" bestFit="1" customWidth="1"/>
    <col min="11004" max="11004" width="7.7109375" style="3" bestFit="1" customWidth="1"/>
    <col min="11005" max="11005" width="13.28515625" style="3" bestFit="1" customWidth="1"/>
    <col min="11006" max="11006" width="8.5703125" style="3" bestFit="1" customWidth="1"/>
    <col min="11007" max="11007" width="7.28515625" style="3" bestFit="1" customWidth="1"/>
    <col min="11008" max="11008" width="14.28515625" style="3" bestFit="1" customWidth="1"/>
    <col min="11009" max="11248" width="9.140625" style="3" customWidth="1"/>
    <col min="11249" max="11249" width="10.140625" style="3" customWidth="1"/>
    <col min="11250" max="11250" width="6.85546875" style="3" customWidth="1"/>
    <col min="11251" max="11251" width="32.7109375" style="3" bestFit="1" customWidth="1"/>
    <col min="11252" max="11252" width="9.42578125" style="3"/>
    <col min="11253" max="11253" width="6.7109375" style="3" customWidth="1"/>
    <col min="11254" max="11254" width="7.7109375" style="3" customWidth="1"/>
    <col min="11255" max="11255" width="36.85546875" style="3" customWidth="1"/>
    <col min="11256" max="11256" width="11.85546875" style="3" bestFit="1" customWidth="1"/>
    <col min="11257" max="11257" width="10.5703125" style="3" bestFit="1" customWidth="1"/>
    <col min="11258" max="11258" width="7.140625" style="3" bestFit="1" customWidth="1"/>
    <col min="11259" max="11259" width="6.85546875" style="3" bestFit="1" customWidth="1"/>
    <col min="11260" max="11260" width="7.7109375" style="3" bestFit="1" customWidth="1"/>
    <col min="11261" max="11261" width="13.28515625" style="3" bestFit="1" customWidth="1"/>
    <col min="11262" max="11262" width="8.5703125" style="3" bestFit="1" customWidth="1"/>
    <col min="11263" max="11263" width="7.28515625" style="3" bestFit="1" customWidth="1"/>
    <col min="11264" max="11264" width="14.28515625" style="3" bestFit="1" customWidth="1"/>
    <col min="11265" max="11504" width="9.140625" style="3" customWidth="1"/>
    <col min="11505" max="11505" width="10.140625" style="3" customWidth="1"/>
    <col min="11506" max="11506" width="6.85546875" style="3" customWidth="1"/>
    <col min="11507" max="11507" width="32.7109375" style="3" bestFit="1" customWidth="1"/>
    <col min="11508" max="11508" width="9.42578125" style="3"/>
    <col min="11509" max="11509" width="6.7109375" style="3" customWidth="1"/>
    <col min="11510" max="11510" width="7.7109375" style="3" customWidth="1"/>
    <col min="11511" max="11511" width="36.85546875" style="3" customWidth="1"/>
    <col min="11512" max="11512" width="11.85546875" style="3" bestFit="1" customWidth="1"/>
    <col min="11513" max="11513" width="10.5703125" style="3" bestFit="1" customWidth="1"/>
    <col min="11514" max="11514" width="7.140625" style="3" bestFit="1" customWidth="1"/>
    <col min="11515" max="11515" width="6.85546875" style="3" bestFit="1" customWidth="1"/>
    <col min="11516" max="11516" width="7.7109375" style="3" bestFit="1" customWidth="1"/>
    <col min="11517" max="11517" width="13.28515625" style="3" bestFit="1" customWidth="1"/>
    <col min="11518" max="11518" width="8.5703125" style="3" bestFit="1" customWidth="1"/>
    <col min="11519" max="11519" width="7.28515625" style="3" bestFit="1" customWidth="1"/>
    <col min="11520" max="11520" width="14.28515625" style="3" bestFit="1" customWidth="1"/>
    <col min="11521" max="11760" width="9.140625" style="3" customWidth="1"/>
    <col min="11761" max="11761" width="10.140625" style="3" customWidth="1"/>
    <col min="11762" max="11762" width="6.85546875" style="3" customWidth="1"/>
    <col min="11763" max="11763" width="32.7109375" style="3" bestFit="1" customWidth="1"/>
    <col min="11764" max="11764" width="9.42578125" style="3"/>
    <col min="11765" max="11765" width="6.7109375" style="3" customWidth="1"/>
    <col min="11766" max="11766" width="7.7109375" style="3" customWidth="1"/>
    <col min="11767" max="11767" width="36.85546875" style="3" customWidth="1"/>
    <col min="11768" max="11768" width="11.85546875" style="3" bestFit="1" customWidth="1"/>
    <col min="11769" max="11769" width="10.5703125" style="3" bestFit="1" customWidth="1"/>
    <col min="11770" max="11770" width="7.140625" style="3" bestFit="1" customWidth="1"/>
    <col min="11771" max="11771" width="6.85546875" style="3" bestFit="1" customWidth="1"/>
    <col min="11772" max="11772" width="7.7109375" style="3" bestFit="1" customWidth="1"/>
    <col min="11773" max="11773" width="13.28515625" style="3" bestFit="1" customWidth="1"/>
    <col min="11774" max="11774" width="8.5703125" style="3" bestFit="1" customWidth="1"/>
    <col min="11775" max="11775" width="7.28515625" style="3" bestFit="1" customWidth="1"/>
    <col min="11776" max="11776" width="14.28515625" style="3" bestFit="1" customWidth="1"/>
    <col min="11777" max="12016" width="9.140625" style="3" customWidth="1"/>
    <col min="12017" max="12017" width="10.140625" style="3" customWidth="1"/>
    <col min="12018" max="12018" width="6.85546875" style="3" customWidth="1"/>
    <col min="12019" max="12019" width="32.7109375" style="3" bestFit="1" customWidth="1"/>
    <col min="12020" max="12020" width="9.42578125" style="3"/>
    <col min="12021" max="12021" width="6.7109375" style="3" customWidth="1"/>
    <col min="12022" max="12022" width="7.7109375" style="3" customWidth="1"/>
    <col min="12023" max="12023" width="36.85546875" style="3" customWidth="1"/>
    <col min="12024" max="12024" width="11.85546875" style="3" bestFit="1" customWidth="1"/>
    <col min="12025" max="12025" width="10.5703125" style="3" bestFit="1" customWidth="1"/>
    <col min="12026" max="12026" width="7.140625" style="3" bestFit="1" customWidth="1"/>
    <col min="12027" max="12027" width="6.85546875" style="3" bestFit="1" customWidth="1"/>
    <col min="12028" max="12028" width="7.7109375" style="3" bestFit="1" customWidth="1"/>
    <col min="12029" max="12029" width="13.28515625" style="3" bestFit="1" customWidth="1"/>
    <col min="12030" max="12030" width="8.5703125" style="3" bestFit="1" customWidth="1"/>
    <col min="12031" max="12031" width="7.28515625" style="3" bestFit="1" customWidth="1"/>
    <col min="12032" max="12032" width="14.28515625" style="3" bestFit="1" customWidth="1"/>
    <col min="12033" max="12272" width="9.140625" style="3" customWidth="1"/>
    <col min="12273" max="12273" width="10.140625" style="3" customWidth="1"/>
    <col min="12274" max="12274" width="6.85546875" style="3" customWidth="1"/>
    <col min="12275" max="12275" width="32.7109375" style="3" bestFit="1" customWidth="1"/>
    <col min="12276" max="12276" width="9.42578125" style="3"/>
    <col min="12277" max="12277" width="6.7109375" style="3" customWidth="1"/>
    <col min="12278" max="12278" width="7.7109375" style="3" customWidth="1"/>
    <col min="12279" max="12279" width="36.85546875" style="3" customWidth="1"/>
    <col min="12280" max="12280" width="11.85546875" style="3" bestFit="1" customWidth="1"/>
    <col min="12281" max="12281" width="10.5703125" style="3" bestFit="1" customWidth="1"/>
    <col min="12282" max="12282" width="7.140625" style="3" bestFit="1" customWidth="1"/>
    <col min="12283" max="12283" width="6.85546875" style="3" bestFit="1" customWidth="1"/>
    <col min="12284" max="12284" width="7.7109375" style="3" bestFit="1" customWidth="1"/>
    <col min="12285" max="12285" width="13.28515625" style="3" bestFit="1" customWidth="1"/>
    <col min="12286" max="12286" width="8.5703125" style="3" bestFit="1" customWidth="1"/>
    <col min="12287" max="12287" width="7.28515625" style="3" bestFit="1" customWidth="1"/>
    <col min="12288" max="12288" width="14.28515625" style="3" bestFit="1" customWidth="1"/>
    <col min="12289" max="12528" width="9.140625" style="3" customWidth="1"/>
    <col min="12529" max="12529" width="10.140625" style="3" customWidth="1"/>
    <col min="12530" max="12530" width="6.85546875" style="3" customWidth="1"/>
    <col min="12531" max="12531" width="32.7109375" style="3" bestFit="1" customWidth="1"/>
    <col min="12532" max="12532" width="9.42578125" style="3"/>
    <col min="12533" max="12533" width="6.7109375" style="3" customWidth="1"/>
    <col min="12534" max="12534" width="7.7109375" style="3" customWidth="1"/>
    <col min="12535" max="12535" width="36.85546875" style="3" customWidth="1"/>
    <col min="12536" max="12536" width="11.85546875" style="3" bestFit="1" customWidth="1"/>
    <col min="12537" max="12537" width="10.5703125" style="3" bestFit="1" customWidth="1"/>
    <col min="12538" max="12538" width="7.140625" style="3" bestFit="1" customWidth="1"/>
    <col min="12539" max="12539" width="6.85546875" style="3" bestFit="1" customWidth="1"/>
    <col min="12540" max="12540" width="7.7109375" style="3" bestFit="1" customWidth="1"/>
    <col min="12541" max="12541" width="13.28515625" style="3" bestFit="1" customWidth="1"/>
    <col min="12542" max="12542" width="8.5703125" style="3" bestFit="1" customWidth="1"/>
    <col min="12543" max="12543" width="7.28515625" style="3" bestFit="1" customWidth="1"/>
    <col min="12544" max="12544" width="14.28515625" style="3" bestFit="1" customWidth="1"/>
    <col min="12545" max="12784" width="9.140625" style="3" customWidth="1"/>
    <col min="12785" max="12785" width="10.140625" style="3" customWidth="1"/>
    <col min="12786" max="12786" width="6.85546875" style="3" customWidth="1"/>
    <col min="12787" max="12787" width="32.7109375" style="3" bestFit="1" customWidth="1"/>
    <col min="12788" max="12788" width="9.42578125" style="3"/>
    <col min="12789" max="12789" width="6.7109375" style="3" customWidth="1"/>
    <col min="12790" max="12790" width="7.7109375" style="3" customWidth="1"/>
    <col min="12791" max="12791" width="36.85546875" style="3" customWidth="1"/>
    <col min="12792" max="12792" width="11.85546875" style="3" bestFit="1" customWidth="1"/>
    <col min="12793" max="12793" width="10.5703125" style="3" bestFit="1" customWidth="1"/>
    <col min="12794" max="12794" width="7.140625" style="3" bestFit="1" customWidth="1"/>
    <col min="12795" max="12795" width="6.85546875" style="3" bestFit="1" customWidth="1"/>
    <col min="12796" max="12796" width="7.7109375" style="3" bestFit="1" customWidth="1"/>
    <col min="12797" max="12797" width="13.28515625" style="3" bestFit="1" customWidth="1"/>
    <col min="12798" max="12798" width="8.5703125" style="3" bestFit="1" customWidth="1"/>
    <col min="12799" max="12799" width="7.28515625" style="3" bestFit="1" customWidth="1"/>
    <col min="12800" max="12800" width="14.28515625" style="3" bestFit="1" customWidth="1"/>
    <col min="12801" max="13040" width="9.140625" style="3" customWidth="1"/>
    <col min="13041" max="13041" width="10.140625" style="3" customWidth="1"/>
    <col min="13042" max="13042" width="6.85546875" style="3" customWidth="1"/>
    <col min="13043" max="13043" width="32.7109375" style="3" bestFit="1" customWidth="1"/>
    <col min="13044" max="13044" width="9.42578125" style="3"/>
    <col min="13045" max="13045" width="6.7109375" style="3" customWidth="1"/>
    <col min="13046" max="13046" width="7.7109375" style="3" customWidth="1"/>
    <col min="13047" max="13047" width="36.85546875" style="3" customWidth="1"/>
    <col min="13048" max="13048" width="11.85546875" style="3" bestFit="1" customWidth="1"/>
    <col min="13049" max="13049" width="10.5703125" style="3" bestFit="1" customWidth="1"/>
    <col min="13050" max="13050" width="7.140625" style="3" bestFit="1" customWidth="1"/>
    <col min="13051" max="13051" width="6.85546875" style="3" bestFit="1" customWidth="1"/>
    <col min="13052" max="13052" width="7.7109375" style="3" bestFit="1" customWidth="1"/>
    <col min="13053" max="13053" width="13.28515625" style="3" bestFit="1" customWidth="1"/>
    <col min="13054" max="13054" width="8.5703125" style="3" bestFit="1" customWidth="1"/>
    <col min="13055" max="13055" width="7.28515625" style="3" bestFit="1" customWidth="1"/>
    <col min="13056" max="13056" width="14.28515625" style="3" bestFit="1" customWidth="1"/>
    <col min="13057" max="13296" width="9.140625" style="3" customWidth="1"/>
    <col min="13297" max="13297" width="10.140625" style="3" customWidth="1"/>
    <col min="13298" max="13298" width="6.85546875" style="3" customWidth="1"/>
    <col min="13299" max="13299" width="32.7109375" style="3" bestFit="1" customWidth="1"/>
    <col min="13300" max="13300" width="9.42578125" style="3"/>
    <col min="13301" max="13301" width="6.7109375" style="3" customWidth="1"/>
    <col min="13302" max="13302" width="7.7109375" style="3" customWidth="1"/>
    <col min="13303" max="13303" width="36.85546875" style="3" customWidth="1"/>
    <col min="13304" max="13304" width="11.85546875" style="3" bestFit="1" customWidth="1"/>
    <col min="13305" max="13305" width="10.5703125" style="3" bestFit="1" customWidth="1"/>
    <col min="13306" max="13306" width="7.140625" style="3" bestFit="1" customWidth="1"/>
    <col min="13307" max="13307" width="6.85546875" style="3" bestFit="1" customWidth="1"/>
    <col min="13308" max="13308" width="7.7109375" style="3" bestFit="1" customWidth="1"/>
    <col min="13309" max="13309" width="13.28515625" style="3" bestFit="1" customWidth="1"/>
    <col min="13310" max="13310" width="8.5703125" style="3" bestFit="1" customWidth="1"/>
    <col min="13311" max="13311" width="7.28515625" style="3" bestFit="1" customWidth="1"/>
    <col min="13312" max="13312" width="14.28515625" style="3" bestFit="1" customWidth="1"/>
    <col min="13313" max="13552" width="9.140625" style="3" customWidth="1"/>
    <col min="13553" max="13553" width="10.140625" style="3" customWidth="1"/>
    <col min="13554" max="13554" width="6.85546875" style="3" customWidth="1"/>
    <col min="13555" max="13555" width="32.7109375" style="3" bestFit="1" customWidth="1"/>
    <col min="13556" max="13556" width="9.42578125" style="3"/>
    <col min="13557" max="13557" width="6.7109375" style="3" customWidth="1"/>
    <col min="13558" max="13558" width="7.7109375" style="3" customWidth="1"/>
    <col min="13559" max="13559" width="36.85546875" style="3" customWidth="1"/>
    <col min="13560" max="13560" width="11.85546875" style="3" bestFit="1" customWidth="1"/>
    <col min="13561" max="13561" width="10.5703125" style="3" bestFit="1" customWidth="1"/>
    <col min="13562" max="13562" width="7.140625" style="3" bestFit="1" customWidth="1"/>
    <col min="13563" max="13563" width="6.85546875" style="3" bestFit="1" customWidth="1"/>
    <col min="13564" max="13564" width="7.7109375" style="3" bestFit="1" customWidth="1"/>
    <col min="13565" max="13565" width="13.28515625" style="3" bestFit="1" customWidth="1"/>
    <col min="13566" max="13566" width="8.5703125" style="3" bestFit="1" customWidth="1"/>
    <col min="13567" max="13567" width="7.28515625" style="3" bestFit="1" customWidth="1"/>
    <col min="13568" max="13568" width="14.28515625" style="3" bestFit="1" customWidth="1"/>
    <col min="13569" max="13808" width="9.140625" style="3" customWidth="1"/>
    <col min="13809" max="13809" width="10.140625" style="3" customWidth="1"/>
    <col min="13810" max="13810" width="6.85546875" style="3" customWidth="1"/>
    <col min="13811" max="13811" width="32.7109375" style="3" bestFit="1" customWidth="1"/>
    <col min="13812" max="13812" width="9.42578125" style="3"/>
    <col min="13813" max="13813" width="6.7109375" style="3" customWidth="1"/>
    <col min="13814" max="13814" width="7.7109375" style="3" customWidth="1"/>
    <col min="13815" max="13815" width="36.85546875" style="3" customWidth="1"/>
    <col min="13816" max="13816" width="11.85546875" style="3" bestFit="1" customWidth="1"/>
    <col min="13817" max="13817" width="10.5703125" style="3" bestFit="1" customWidth="1"/>
    <col min="13818" max="13818" width="7.140625" style="3" bestFit="1" customWidth="1"/>
    <col min="13819" max="13819" width="6.85546875" style="3" bestFit="1" customWidth="1"/>
    <col min="13820" max="13820" width="7.7109375" style="3" bestFit="1" customWidth="1"/>
    <col min="13821" max="13821" width="13.28515625" style="3" bestFit="1" customWidth="1"/>
    <col min="13822" max="13822" width="8.5703125" style="3" bestFit="1" customWidth="1"/>
    <col min="13823" max="13823" width="7.28515625" style="3" bestFit="1" customWidth="1"/>
    <col min="13824" max="13824" width="14.28515625" style="3" bestFit="1" customWidth="1"/>
    <col min="13825" max="14064" width="9.140625" style="3" customWidth="1"/>
    <col min="14065" max="14065" width="10.140625" style="3" customWidth="1"/>
    <col min="14066" max="14066" width="6.85546875" style="3" customWidth="1"/>
    <col min="14067" max="14067" width="32.7109375" style="3" bestFit="1" customWidth="1"/>
    <col min="14068" max="14068" width="9.42578125" style="3"/>
    <col min="14069" max="14069" width="6.7109375" style="3" customWidth="1"/>
    <col min="14070" max="14070" width="7.7109375" style="3" customWidth="1"/>
    <col min="14071" max="14071" width="36.85546875" style="3" customWidth="1"/>
    <col min="14072" max="14072" width="11.85546875" style="3" bestFit="1" customWidth="1"/>
    <col min="14073" max="14073" width="10.5703125" style="3" bestFit="1" customWidth="1"/>
    <col min="14074" max="14074" width="7.140625" style="3" bestFit="1" customWidth="1"/>
    <col min="14075" max="14075" width="6.85546875" style="3" bestFit="1" customWidth="1"/>
    <col min="14076" max="14076" width="7.7109375" style="3" bestFit="1" customWidth="1"/>
    <col min="14077" max="14077" width="13.28515625" style="3" bestFit="1" customWidth="1"/>
    <col min="14078" max="14078" width="8.5703125" style="3" bestFit="1" customWidth="1"/>
    <col min="14079" max="14079" width="7.28515625" style="3" bestFit="1" customWidth="1"/>
    <col min="14080" max="14080" width="14.28515625" style="3" bestFit="1" customWidth="1"/>
    <col min="14081" max="14320" width="9.140625" style="3" customWidth="1"/>
    <col min="14321" max="14321" width="10.140625" style="3" customWidth="1"/>
    <col min="14322" max="14322" width="6.85546875" style="3" customWidth="1"/>
    <col min="14323" max="14323" width="32.7109375" style="3" bestFit="1" customWidth="1"/>
    <col min="14324" max="14324" width="9.42578125" style="3"/>
    <col min="14325" max="14325" width="6.7109375" style="3" customWidth="1"/>
    <col min="14326" max="14326" width="7.7109375" style="3" customWidth="1"/>
    <col min="14327" max="14327" width="36.85546875" style="3" customWidth="1"/>
    <col min="14328" max="14328" width="11.85546875" style="3" bestFit="1" customWidth="1"/>
    <col min="14329" max="14329" width="10.5703125" style="3" bestFit="1" customWidth="1"/>
    <col min="14330" max="14330" width="7.140625" style="3" bestFit="1" customWidth="1"/>
    <col min="14331" max="14331" width="6.85546875" style="3" bestFit="1" customWidth="1"/>
    <col min="14332" max="14332" width="7.7109375" style="3" bestFit="1" customWidth="1"/>
    <col min="14333" max="14333" width="13.28515625" style="3" bestFit="1" customWidth="1"/>
    <col min="14334" max="14334" width="8.5703125" style="3" bestFit="1" customWidth="1"/>
    <col min="14335" max="14335" width="7.28515625" style="3" bestFit="1" customWidth="1"/>
    <col min="14336" max="14336" width="14.28515625" style="3" bestFit="1" customWidth="1"/>
    <col min="14337" max="14576" width="9.140625" style="3" customWidth="1"/>
    <col min="14577" max="14577" width="10.140625" style="3" customWidth="1"/>
    <col min="14578" max="14578" width="6.85546875" style="3" customWidth="1"/>
    <col min="14579" max="14579" width="32.7109375" style="3" bestFit="1" customWidth="1"/>
    <col min="14580" max="14580" width="9.42578125" style="3"/>
    <col min="14581" max="14581" width="6.7109375" style="3" customWidth="1"/>
    <col min="14582" max="14582" width="7.7109375" style="3" customWidth="1"/>
    <col min="14583" max="14583" width="36.85546875" style="3" customWidth="1"/>
    <col min="14584" max="14584" width="11.85546875" style="3" bestFit="1" customWidth="1"/>
    <col min="14585" max="14585" width="10.5703125" style="3" bestFit="1" customWidth="1"/>
    <col min="14586" max="14586" width="7.140625" style="3" bestFit="1" customWidth="1"/>
    <col min="14587" max="14587" width="6.85546875" style="3" bestFit="1" customWidth="1"/>
    <col min="14588" max="14588" width="7.7109375" style="3" bestFit="1" customWidth="1"/>
    <col min="14589" max="14589" width="13.28515625" style="3" bestFit="1" customWidth="1"/>
    <col min="14590" max="14590" width="8.5703125" style="3" bestFit="1" customWidth="1"/>
    <col min="14591" max="14591" width="7.28515625" style="3" bestFit="1" customWidth="1"/>
    <col min="14592" max="14592" width="14.28515625" style="3" bestFit="1" customWidth="1"/>
    <col min="14593" max="14832" width="9.140625" style="3" customWidth="1"/>
    <col min="14833" max="14833" width="10.140625" style="3" customWidth="1"/>
    <col min="14834" max="14834" width="6.85546875" style="3" customWidth="1"/>
    <col min="14835" max="14835" width="32.7109375" style="3" bestFit="1" customWidth="1"/>
    <col min="14836" max="14836" width="9.42578125" style="3"/>
    <col min="14837" max="14837" width="6.7109375" style="3" customWidth="1"/>
    <col min="14838" max="14838" width="7.7109375" style="3" customWidth="1"/>
    <col min="14839" max="14839" width="36.85546875" style="3" customWidth="1"/>
    <col min="14840" max="14840" width="11.85546875" style="3" bestFit="1" customWidth="1"/>
    <col min="14841" max="14841" width="10.5703125" style="3" bestFit="1" customWidth="1"/>
    <col min="14842" max="14842" width="7.140625" style="3" bestFit="1" customWidth="1"/>
    <col min="14843" max="14843" width="6.85546875" style="3" bestFit="1" customWidth="1"/>
    <col min="14844" max="14844" width="7.7109375" style="3" bestFit="1" customWidth="1"/>
    <col min="14845" max="14845" width="13.28515625" style="3" bestFit="1" customWidth="1"/>
    <col min="14846" max="14846" width="8.5703125" style="3" bestFit="1" customWidth="1"/>
    <col min="14847" max="14847" width="7.28515625" style="3" bestFit="1" customWidth="1"/>
    <col min="14848" max="14848" width="14.28515625" style="3" bestFit="1" customWidth="1"/>
    <col min="14849" max="15088" width="9.140625" style="3" customWidth="1"/>
    <col min="15089" max="15089" width="10.140625" style="3" customWidth="1"/>
    <col min="15090" max="15090" width="6.85546875" style="3" customWidth="1"/>
    <col min="15091" max="15091" width="32.7109375" style="3" bestFit="1" customWidth="1"/>
    <col min="15092" max="15092" width="9.42578125" style="3"/>
    <col min="15093" max="15093" width="6.7109375" style="3" customWidth="1"/>
    <col min="15094" max="15094" width="7.7109375" style="3" customWidth="1"/>
    <col min="15095" max="15095" width="36.85546875" style="3" customWidth="1"/>
    <col min="15096" max="15096" width="11.85546875" style="3" bestFit="1" customWidth="1"/>
    <col min="15097" max="15097" width="10.5703125" style="3" bestFit="1" customWidth="1"/>
    <col min="15098" max="15098" width="7.140625" style="3" bestFit="1" customWidth="1"/>
    <col min="15099" max="15099" width="6.85546875" style="3" bestFit="1" customWidth="1"/>
    <col min="15100" max="15100" width="7.7109375" style="3" bestFit="1" customWidth="1"/>
    <col min="15101" max="15101" width="13.28515625" style="3" bestFit="1" customWidth="1"/>
    <col min="15102" max="15102" width="8.5703125" style="3" bestFit="1" customWidth="1"/>
    <col min="15103" max="15103" width="7.28515625" style="3" bestFit="1" customWidth="1"/>
    <col min="15104" max="15104" width="14.28515625" style="3" bestFit="1" customWidth="1"/>
    <col min="15105" max="15344" width="9.140625" style="3" customWidth="1"/>
    <col min="15345" max="15345" width="10.140625" style="3" customWidth="1"/>
    <col min="15346" max="15346" width="6.85546875" style="3" customWidth="1"/>
    <col min="15347" max="15347" width="32.7109375" style="3" bestFit="1" customWidth="1"/>
    <col min="15348" max="15348" width="9.42578125" style="3"/>
    <col min="15349" max="15349" width="6.7109375" style="3" customWidth="1"/>
    <col min="15350" max="15350" width="7.7109375" style="3" customWidth="1"/>
    <col min="15351" max="15351" width="36.85546875" style="3" customWidth="1"/>
    <col min="15352" max="15352" width="11.85546875" style="3" bestFit="1" customWidth="1"/>
    <col min="15353" max="15353" width="10.5703125" style="3" bestFit="1" customWidth="1"/>
    <col min="15354" max="15354" width="7.140625" style="3" bestFit="1" customWidth="1"/>
    <col min="15355" max="15355" width="6.85546875" style="3" bestFit="1" customWidth="1"/>
    <col min="15356" max="15356" width="7.7109375" style="3" bestFit="1" customWidth="1"/>
    <col min="15357" max="15357" width="13.28515625" style="3" bestFit="1" customWidth="1"/>
    <col min="15358" max="15358" width="8.5703125" style="3" bestFit="1" customWidth="1"/>
    <col min="15359" max="15359" width="7.28515625" style="3" bestFit="1" customWidth="1"/>
    <col min="15360" max="15360" width="14.28515625" style="3" bestFit="1" customWidth="1"/>
    <col min="15361" max="15600" width="9.140625" style="3" customWidth="1"/>
    <col min="15601" max="15601" width="10.140625" style="3" customWidth="1"/>
    <col min="15602" max="15602" width="6.85546875" style="3" customWidth="1"/>
    <col min="15603" max="15603" width="32.7109375" style="3" bestFit="1" customWidth="1"/>
    <col min="15604" max="15604" width="9.42578125" style="3"/>
    <col min="15605" max="15605" width="6.7109375" style="3" customWidth="1"/>
    <col min="15606" max="15606" width="7.7109375" style="3" customWidth="1"/>
    <col min="15607" max="15607" width="36.85546875" style="3" customWidth="1"/>
    <col min="15608" max="15608" width="11.85546875" style="3" bestFit="1" customWidth="1"/>
    <col min="15609" max="15609" width="10.5703125" style="3" bestFit="1" customWidth="1"/>
    <col min="15610" max="15610" width="7.140625" style="3" bestFit="1" customWidth="1"/>
    <col min="15611" max="15611" width="6.85546875" style="3" bestFit="1" customWidth="1"/>
    <col min="15612" max="15612" width="7.7109375" style="3" bestFit="1" customWidth="1"/>
    <col min="15613" max="15613" width="13.28515625" style="3" bestFit="1" customWidth="1"/>
    <col min="15614" max="15614" width="8.5703125" style="3" bestFit="1" customWidth="1"/>
    <col min="15615" max="15615" width="7.28515625" style="3" bestFit="1" customWidth="1"/>
    <col min="15616" max="15616" width="14.28515625" style="3" bestFit="1" customWidth="1"/>
    <col min="15617" max="15856" width="9.140625" style="3" customWidth="1"/>
    <col min="15857" max="15857" width="10.140625" style="3" customWidth="1"/>
    <col min="15858" max="15858" width="6.85546875" style="3" customWidth="1"/>
    <col min="15859" max="15859" width="32.7109375" style="3" bestFit="1" customWidth="1"/>
    <col min="15860" max="15860" width="9.42578125" style="3"/>
    <col min="15861" max="15861" width="6.7109375" style="3" customWidth="1"/>
    <col min="15862" max="15862" width="7.7109375" style="3" customWidth="1"/>
    <col min="15863" max="15863" width="36.85546875" style="3" customWidth="1"/>
    <col min="15864" max="15864" width="11.85546875" style="3" bestFit="1" customWidth="1"/>
    <col min="15865" max="15865" width="10.5703125" style="3" bestFit="1" customWidth="1"/>
    <col min="15866" max="15866" width="7.140625" style="3" bestFit="1" customWidth="1"/>
    <col min="15867" max="15867" width="6.85546875" style="3" bestFit="1" customWidth="1"/>
    <col min="15868" max="15868" width="7.7109375" style="3" bestFit="1" customWidth="1"/>
    <col min="15869" max="15869" width="13.28515625" style="3" bestFit="1" customWidth="1"/>
    <col min="15870" max="15870" width="8.5703125" style="3" bestFit="1" customWidth="1"/>
    <col min="15871" max="15871" width="7.28515625" style="3" bestFit="1" customWidth="1"/>
    <col min="15872" max="15872" width="14.28515625" style="3" bestFit="1" customWidth="1"/>
    <col min="15873" max="16112" width="9.140625" style="3" customWidth="1"/>
    <col min="16113" max="16113" width="10.140625" style="3" customWidth="1"/>
    <col min="16114" max="16114" width="6.85546875" style="3" customWidth="1"/>
    <col min="16115" max="16115" width="32.7109375" style="3" bestFit="1" customWidth="1"/>
    <col min="16116" max="16116" width="9.42578125" style="3"/>
    <col min="16117" max="16117" width="6.7109375" style="3" customWidth="1"/>
    <col min="16118" max="16118" width="7.7109375" style="3" customWidth="1"/>
    <col min="16119" max="16119" width="36.85546875" style="3" customWidth="1"/>
    <col min="16120" max="16120" width="11.85546875" style="3" bestFit="1" customWidth="1"/>
    <col min="16121" max="16121" width="10.5703125" style="3" bestFit="1" customWidth="1"/>
    <col min="16122" max="16122" width="7.140625" style="3" bestFit="1" customWidth="1"/>
    <col min="16123" max="16123" width="6.85546875" style="3" bestFit="1" customWidth="1"/>
    <col min="16124" max="16124" width="7.7109375" style="3" bestFit="1" customWidth="1"/>
    <col min="16125" max="16125" width="13.28515625" style="3" bestFit="1" customWidth="1"/>
    <col min="16126" max="16126" width="8.5703125" style="3" bestFit="1" customWidth="1"/>
    <col min="16127" max="16127" width="7.28515625" style="3" bestFit="1" customWidth="1"/>
    <col min="16128" max="16128" width="14.28515625" style="3" bestFit="1" customWidth="1"/>
    <col min="16129" max="16368" width="9.140625" style="3" customWidth="1"/>
    <col min="16369" max="16369" width="10.140625" style="3" customWidth="1"/>
    <col min="16370" max="16370" width="6.85546875" style="3" customWidth="1"/>
    <col min="16371" max="16371" width="32.7109375" style="3" bestFit="1" customWidth="1"/>
    <col min="16372" max="16384" width="9.42578125" style="3"/>
  </cols>
  <sheetData>
    <row r="1" spans="1:12" s="2" customFormat="1" ht="12" customHeight="1" x14ac:dyDescent="0.2">
      <c r="A1" s="1268" t="s">
        <v>385</v>
      </c>
      <c r="B1" s="1269"/>
      <c r="C1" s="1269"/>
      <c r="D1" s="1269"/>
      <c r="E1" s="1269"/>
      <c r="F1" s="1269"/>
      <c r="G1" s="1269"/>
      <c r="H1" s="1269"/>
      <c r="I1" s="1270"/>
      <c r="J1" s="1"/>
    </row>
    <row r="2" spans="1:12" s="4" customFormat="1" ht="12" customHeight="1" x14ac:dyDescent="0.2">
      <c r="A2" s="1271" t="s">
        <v>140</v>
      </c>
      <c r="B2" s="1272"/>
      <c r="C2" s="1272"/>
      <c r="D2" s="659" t="s">
        <v>4</v>
      </c>
      <c r="E2" s="659" t="s">
        <v>12</v>
      </c>
      <c r="F2" s="660" t="s">
        <v>281</v>
      </c>
      <c r="G2" s="659" t="s">
        <v>4</v>
      </c>
      <c r="H2" s="659" t="s">
        <v>10</v>
      </c>
      <c r="I2" s="661" t="s">
        <v>272</v>
      </c>
    </row>
    <row r="3" spans="1:12" ht="12" customHeight="1" x14ac:dyDescent="0.2">
      <c r="A3" s="393" t="s">
        <v>26</v>
      </c>
      <c r="B3" s="1296" t="s">
        <v>488</v>
      </c>
      <c r="C3" s="1297"/>
      <c r="D3" s="394" t="s">
        <v>14</v>
      </c>
      <c r="E3" s="395">
        <f>E4+E5+E6</f>
        <v>0</v>
      </c>
      <c r="F3" s="396"/>
      <c r="G3" s="394" t="s">
        <v>15</v>
      </c>
      <c r="H3" s="395">
        <f>H4+H5+H6</f>
        <v>0</v>
      </c>
      <c r="I3" s="397" t="e">
        <f>I4+I5+I6</f>
        <v>#DIV/0!</v>
      </c>
      <c r="K3" s="126"/>
      <c r="L3" s="126"/>
    </row>
    <row r="4" spans="1:12" s="44" customFormat="1" ht="12" customHeight="1" x14ac:dyDescent="0.2">
      <c r="A4" s="402" t="s">
        <v>139</v>
      </c>
      <c r="B4" s="1279" t="str">
        <f>'(4)_Comp._Pessoal'!B3</f>
        <v>Pessoal Operacional</v>
      </c>
      <c r="C4" s="1279"/>
      <c r="D4" s="403" t="str">
        <f t="shared" ref="D4:D28" si="0">D3</f>
        <v>R$/mês</v>
      </c>
      <c r="E4" s="404">
        <f>'(4)_Comp._Pessoal'!G7</f>
        <v>0</v>
      </c>
      <c r="F4" s="405">
        <v>12</v>
      </c>
      <c r="G4" s="403" t="str">
        <f t="shared" ref="G4" si="1">G3</f>
        <v>R$/ano</v>
      </c>
      <c r="H4" s="404">
        <f>E4*F4</f>
        <v>0</v>
      </c>
      <c r="I4" s="406" t="e">
        <f>H4/$H$38</f>
        <v>#DIV/0!</v>
      </c>
    </row>
    <row r="5" spans="1:12" s="44" customFormat="1" ht="12" customHeight="1" x14ac:dyDescent="0.2">
      <c r="A5" s="407" t="s">
        <v>141</v>
      </c>
      <c r="B5" s="1259" t="str">
        <f>'(4)_Comp._Pessoal'!B8</f>
        <v>Pessoal Administrativo</v>
      </c>
      <c r="C5" s="1259"/>
      <c r="D5" s="408" t="str">
        <f t="shared" si="0"/>
        <v>R$/mês</v>
      </c>
      <c r="E5" s="409">
        <f>'(4)_Comp._Pessoal'!G12</f>
        <v>0</v>
      </c>
      <c r="F5" s="410">
        <f>F4</f>
        <v>12</v>
      </c>
      <c r="G5" s="408" t="str">
        <f>G4</f>
        <v>R$/ano</v>
      </c>
      <c r="H5" s="409">
        <f>E5*F5</f>
        <v>0</v>
      </c>
      <c r="I5" s="411" t="e">
        <f>H5/$H$38</f>
        <v>#DIV/0!</v>
      </c>
    </row>
    <row r="6" spans="1:12" s="44" customFormat="1" ht="12" customHeight="1" x14ac:dyDescent="0.2">
      <c r="A6" s="412" t="s">
        <v>142</v>
      </c>
      <c r="B6" s="1265" t="str">
        <f>'(4)_Comp._Pessoal'!B13</f>
        <v>Pessoal de Manutenção</v>
      </c>
      <c r="C6" s="1265"/>
      <c r="D6" s="413" t="str">
        <f t="shared" si="0"/>
        <v>R$/mês</v>
      </c>
      <c r="E6" s="414">
        <f>'(4)_Comp._Pessoal'!G15</f>
        <v>0</v>
      </c>
      <c r="F6" s="415">
        <f>F5</f>
        <v>12</v>
      </c>
      <c r="G6" s="413" t="str">
        <f>G5</f>
        <v>R$/ano</v>
      </c>
      <c r="H6" s="414">
        <f>E6*F6</f>
        <v>0</v>
      </c>
      <c r="I6" s="416" t="e">
        <f>H6/$H$38</f>
        <v>#DIV/0!</v>
      </c>
    </row>
    <row r="7" spans="1:12" ht="12" customHeight="1" x14ac:dyDescent="0.2">
      <c r="A7" s="389" t="s">
        <v>27</v>
      </c>
      <c r="B7" s="1263" t="s">
        <v>585</v>
      </c>
      <c r="C7" s="1264"/>
      <c r="D7" s="390" t="str">
        <f t="shared" si="0"/>
        <v>R$/mês</v>
      </c>
      <c r="E7" s="398">
        <f>E8+E9+E10+E11+E12+E13</f>
        <v>0</v>
      </c>
      <c r="F7" s="391"/>
      <c r="G7" s="390" t="str">
        <f t="shared" ref="G7:G28" si="2">G6</f>
        <v>R$/ano</v>
      </c>
      <c r="H7" s="398">
        <f>H8+H9+H10+H11+H12+H13</f>
        <v>0</v>
      </c>
      <c r="I7" s="392" t="e">
        <f>I8+I9+I10+I11+I12+I13</f>
        <v>#DIV/0!</v>
      </c>
      <c r="K7" s="126"/>
      <c r="L7" s="126"/>
    </row>
    <row r="8" spans="1:12" s="44" customFormat="1" ht="12" customHeight="1" x14ac:dyDescent="0.2">
      <c r="A8" s="417" t="s">
        <v>143</v>
      </c>
      <c r="B8" s="1280" t="str">
        <f>'(5)_Comp._Benef.'!B3</f>
        <v>Auxílio Alimentação</v>
      </c>
      <c r="C8" s="1280"/>
      <c r="D8" s="418" t="str">
        <f t="shared" si="0"/>
        <v>R$/mês</v>
      </c>
      <c r="E8" s="419">
        <f>'(5)_Comp._Benef.'!G7</f>
        <v>0</v>
      </c>
      <c r="F8" s="420">
        <f>F6</f>
        <v>12</v>
      </c>
      <c r="G8" s="418" t="str">
        <f t="shared" si="2"/>
        <v>R$/ano</v>
      </c>
      <c r="H8" s="419">
        <f t="shared" ref="H8:H13" si="3">E8*F8</f>
        <v>0</v>
      </c>
      <c r="I8" s="421" t="e">
        <f t="shared" ref="I8:I13" si="4">H8/$H$38</f>
        <v>#DIV/0!</v>
      </c>
    </row>
    <row r="9" spans="1:12" s="44" customFormat="1" ht="12" customHeight="1" x14ac:dyDescent="0.2">
      <c r="A9" s="422" t="s">
        <v>144</v>
      </c>
      <c r="B9" s="1281" t="str">
        <f>'(5)_Comp._Benef.'!B8</f>
        <v>Vale Transporte</v>
      </c>
      <c r="C9" s="1281"/>
      <c r="D9" s="423" t="str">
        <f t="shared" si="0"/>
        <v>R$/mês</v>
      </c>
      <c r="E9" s="424">
        <f>'(5)_Comp._Benef.'!G12</f>
        <v>0</v>
      </c>
      <c r="F9" s="425">
        <f>F8</f>
        <v>12</v>
      </c>
      <c r="G9" s="423" t="str">
        <f t="shared" si="2"/>
        <v>R$/ano</v>
      </c>
      <c r="H9" s="424">
        <f t="shared" si="3"/>
        <v>0</v>
      </c>
      <c r="I9" s="426" t="e">
        <f t="shared" si="4"/>
        <v>#DIV/0!</v>
      </c>
    </row>
    <row r="10" spans="1:12" s="44" customFormat="1" ht="12" customHeight="1" x14ac:dyDescent="0.2">
      <c r="A10" s="422" t="s">
        <v>145</v>
      </c>
      <c r="B10" s="1281" t="str">
        <f>'(5)_Comp._Benef.'!B13</f>
        <v>Assistência Médica e Hospitalar</v>
      </c>
      <c r="C10" s="1281"/>
      <c r="D10" s="423" t="str">
        <f t="shared" si="0"/>
        <v>R$/mês</v>
      </c>
      <c r="E10" s="424">
        <f>'(5)_Comp._Benef.'!G17</f>
        <v>0</v>
      </c>
      <c r="F10" s="425">
        <f>F9</f>
        <v>12</v>
      </c>
      <c r="G10" s="423" t="str">
        <f t="shared" si="2"/>
        <v>R$/ano</v>
      </c>
      <c r="H10" s="424">
        <f t="shared" si="3"/>
        <v>0</v>
      </c>
      <c r="I10" s="426" t="e">
        <f t="shared" si="4"/>
        <v>#DIV/0!</v>
      </c>
    </row>
    <row r="11" spans="1:12" s="44" customFormat="1" ht="12" customHeight="1" x14ac:dyDescent="0.2">
      <c r="A11" s="422" t="s">
        <v>146</v>
      </c>
      <c r="B11" s="1281" t="str">
        <f>'(5)_Comp._Benef.'!B18</f>
        <v>Seguro de Vida, Invalidez e Funeral</v>
      </c>
      <c r="C11" s="1281"/>
      <c r="D11" s="423" t="str">
        <f t="shared" si="0"/>
        <v>R$/mês</v>
      </c>
      <c r="E11" s="424">
        <f>'(5)_Comp._Benef.'!G22</f>
        <v>0</v>
      </c>
      <c r="F11" s="425">
        <f>F10</f>
        <v>12</v>
      </c>
      <c r="G11" s="423" t="str">
        <f t="shared" si="2"/>
        <v>R$/ano</v>
      </c>
      <c r="H11" s="424">
        <f t="shared" si="3"/>
        <v>0</v>
      </c>
      <c r="I11" s="426" t="e">
        <f t="shared" si="4"/>
        <v>#DIV/0!</v>
      </c>
    </row>
    <row r="12" spans="1:12" s="44" customFormat="1" ht="12" customHeight="1" x14ac:dyDescent="0.2">
      <c r="A12" s="422" t="s">
        <v>147</v>
      </c>
      <c r="B12" s="1281" t="str">
        <f>'(5)_Comp._Benef.'!B26</f>
        <v>Uniforme</v>
      </c>
      <c r="C12" s="1281"/>
      <c r="D12" s="423" t="str">
        <f t="shared" si="0"/>
        <v>R$/mês</v>
      </c>
      <c r="E12" s="424">
        <f>'(5)_Comp._Benef.'!G30</f>
        <v>0</v>
      </c>
      <c r="F12" s="425">
        <f>F11</f>
        <v>12</v>
      </c>
      <c r="G12" s="423" t="str">
        <f t="shared" si="2"/>
        <v>R$/ano</v>
      </c>
      <c r="H12" s="424">
        <f t="shared" si="3"/>
        <v>0</v>
      </c>
      <c r="I12" s="426" t="e">
        <f t="shared" si="4"/>
        <v>#DIV/0!</v>
      </c>
    </row>
    <row r="13" spans="1:12" s="44" customFormat="1" ht="12" customHeight="1" x14ac:dyDescent="0.2">
      <c r="A13" s="427" t="s">
        <v>262</v>
      </c>
      <c r="B13" s="1298" t="str">
        <f>'(5)_Comp._Benef.'!B31</f>
        <v>EPI</v>
      </c>
      <c r="C13" s="1298"/>
      <c r="D13" s="428" t="str">
        <f t="shared" si="0"/>
        <v>R$/mês</v>
      </c>
      <c r="E13" s="429">
        <f>'(5)_Comp._Benef.'!G33</f>
        <v>0</v>
      </c>
      <c r="F13" s="430">
        <f>F12</f>
        <v>12</v>
      </c>
      <c r="G13" s="428" t="str">
        <f t="shared" si="2"/>
        <v>R$/ano</v>
      </c>
      <c r="H13" s="429">
        <f t="shared" si="3"/>
        <v>0</v>
      </c>
      <c r="I13" s="431" t="e">
        <f t="shared" si="4"/>
        <v>#DIV/0!</v>
      </c>
    </row>
    <row r="14" spans="1:12" ht="12" customHeight="1" x14ac:dyDescent="0.2">
      <c r="A14" s="389" t="s">
        <v>29</v>
      </c>
      <c r="B14" s="1263" t="s">
        <v>624</v>
      </c>
      <c r="C14" s="1264"/>
      <c r="D14" s="390" t="str">
        <f t="shared" si="0"/>
        <v>R$/mês</v>
      </c>
      <c r="E14" s="398">
        <f>E15+E16+E17</f>
        <v>0</v>
      </c>
      <c r="F14" s="391"/>
      <c r="G14" s="390" t="str">
        <f t="shared" si="2"/>
        <v>R$/ano</v>
      </c>
      <c r="H14" s="398">
        <f>H15+H16+H17</f>
        <v>0</v>
      </c>
      <c r="I14" s="392" t="e">
        <f>I15+I16+I17</f>
        <v>#DIV/0!</v>
      </c>
      <c r="K14" s="126"/>
      <c r="L14" s="126"/>
    </row>
    <row r="15" spans="1:12" s="44" customFormat="1" ht="12" customHeight="1" x14ac:dyDescent="0.2">
      <c r="A15" s="402" t="s">
        <v>148</v>
      </c>
      <c r="B15" s="1279" t="str">
        <f>'(6)_Comp._Desp.G'!B3:F3</f>
        <v>Administrativas</v>
      </c>
      <c r="C15" s="1279"/>
      <c r="D15" s="403" t="str">
        <f t="shared" si="0"/>
        <v>R$/mês</v>
      </c>
      <c r="E15" s="404">
        <f>'(6)_Comp._Desp.G'!F14</f>
        <v>0</v>
      </c>
      <c r="F15" s="432">
        <f>F13</f>
        <v>12</v>
      </c>
      <c r="G15" s="403" t="str">
        <f t="shared" si="2"/>
        <v>R$/ano</v>
      </c>
      <c r="H15" s="404">
        <f>E15*F15</f>
        <v>0</v>
      </c>
      <c r="I15" s="406" t="e">
        <f>H15/$H$38</f>
        <v>#DIV/0!</v>
      </c>
    </row>
    <row r="16" spans="1:12" s="44" customFormat="1" ht="12" customHeight="1" x14ac:dyDescent="0.2">
      <c r="A16" s="407" t="s">
        <v>149</v>
      </c>
      <c r="B16" s="1259" t="str">
        <f>'(6)_Comp._Desp.G'!B17</f>
        <v>Serviço de Terceiro</v>
      </c>
      <c r="C16" s="1259"/>
      <c r="D16" s="408" t="str">
        <f t="shared" si="0"/>
        <v>R$/mês</v>
      </c>
      <c r="E16" s="409">
        <f>'(6)_Comp._Desp.G'!F21</f>
        <v>0</v>
      </c>
      <c r="F16" s="410">
        <f>F15</f>
        <v>12</v>
      </c>
      <c r="G16" s="408" t="str">
        <f t="shared" si="2"/>
        <v>R$/ano</v>
      </c>
      <c r="H16" s="409">
        <f>E16*F16</f>
        <v>0</v>
      </c>
      <c r="I16" s="411" t="e">
        <f>H16/$H$38</f>
        <v>#DIV/0!</v>
      </c>
    </row>
    <row r="17" spans="1:12" s="44" customFormat="1" ht="12" customHeight="1" x14ac:dyDescent="0.2">
      <c r="A17" s="412" t="s">
        <v>150</v>
      </c>
      <c r="B17" s="1265" t="str">
        <f>'(6)_Comp._Desp.G'!B24</f>
        <v>Operacionais</v>
      </c>
      <c r="C17" s="1265"/>
      <c r="D17" s="413" t="str">
        <f t="shared" si="0"/>
        <v>R$/mês</v>
      </c>
      <c r="E17" s="414">
        <f>'(6)_Comp._Desp.G'!F29</f>
        <v>0</v>
      </c>
      <c r="F17" s="415">
        <f>F16</f>
        <v>12</v>
      </c>
      <c r="G17" s="413" t="str">
        <f t="shared" si="2"/>
        <v>R$/ano</v>
      </c>
      <c r="H17" s="414">
        <f>E17*F17</f>
        <v>0</v>
      </c>
      <c r="I17" s="416" t="e">
        <f>H17/$H$38</f>
        <v>#DIV/0!</v>
      </c>
    </row>
    <row r="18" spans="1:12" ht="12" customHeight="1" x14ac:dyDescent="0.2">
      <c r="A18" s="389" t="s">
        <v>30</v>
      </c>
      <c r="B18" s="1263" t="s">
        <v>154</v>
      </c>
      <c r="C18" s="1264"/>
      <c r="D18" s="390" t="str">
        <f t="shared" si="0"/>
        <v>R$/mês</v>
      </c>
      <c r="E18" s="398">
        <f>E19+E20+E21</f>
        <v>0</v>
      </c>
      <c r="F18" s="391"/>
      <c r="G18" s="390" t="str">
        <f t="shared" si="2"/>
        <v>R$/ano</v>
      </c>
      <c r="H18" s="398">
        <f>H19+H20+H21</f>
        <v>0</v>
      </c>
      <c r="I18" s="392" t="e">
        <f>I19+I20+I21</f>
        <v>#DIV/0!</v>
      </c>
      <c r="J18" s="45"/>
      <c r="K18" s="126"/>
      <c r="L18" s="126"/>
    </row>
    <row r="19" spans="1:12" s="44" customFormat="1" ht="12" customHeight="1" x14ac:dyDescent="0.2">
      <c r="A19" s="402" t="s">
        <v>151</v>
      </c>
      <c r="B19" s="1279" t="str">
        <f>'(3)_Investimentos'!B4</f>
        <v>Veículo - Camionete com Capacidade de 500 Quilos (mínimo)</v>
      </c>
      <c r="C19" s="1279"/>
      <c r="D19" s="403" t="str">
        <f t="shared" si="0"/>
        <v>R$/mês</v>
      </c>
      <c r="E19" s="404">
        <f>('(7)_Comp._Veic._Camionete'!J45+'(7)_Comp._Veic._Camionete'!J71)</f>
        <v>0</v>
      </c>
      <c r="F19" s="432">
        <f>F17</f>
        <v>12</v>
      </c>
      <c r="G19" s="403" t="str">
        <f t="shared" si="2"/>
        <v>R$/ano</v>
      </c>
      <c r="H19" s="404">
        <f>E19*F19</f>
        <v>0</v>
      </c>
      <c r="I19" s="406" t="e">
        <f>H19/$H$38</f>
        <v>#DIV/0!</v>
      </c>
      <c r="J19" s="45"/>
    </row>
    <row r="20" spans="1:12" s="44" customFormat="1" ht="12" customHeight="1" x14ac:dyDescent="0.2">
      <c r="A20" s="407" t="s">
        <v>152</v>
      </c>
      <c r="B20" s="1259" t="str">
        <f>'(3)_Investimentos'!B5</f>
        <v>Veículo - Caminhão Guincho Plataforma com Capacidade de 3,5 ton. (mínimo)</v>
      </c>
      <c r="C20" s="1259"/>
      <c r="D20" s="408" t="str">
        <f t="shared" si="0"/>
        <v>R$/mês</v>
      </c>
      <c r="E20" s="409">
        <f>('(8)_Comp._Veic._Guinch_I'!J45+'(8)_Comp._Veic._Guinch_I'!J71)</f>
        <v>0</v>
      </c>
      <c r="F20" s="410">
        <f>F19</f>
        <v>12</v>
      </c>
      <c r="G20" s="408" t="str">
        <f t="shared" si="2"/>
        <v>R$/ano</v>
      </c>
      <c r="H20" s="409">
        <f>E20*F20</f>
        <v>0</v>
      </c>
      <c r="I20" s="411" t="e">
        <f>H20/$H$38</f>
        <v>#DIV/0!</v>
      </c>
    </row>
    <row r="21" spans="1:12" s="44" customFormat="1" ht="12" customHeight="1" x14ac:dyDescent="0.2">
      <c r="A21" s="412" t="s">
        <v>153</v>
      </c>
      <c r="B21" s="1265" t="str">
        <f>'(3)_Investimentos'!B6</f>
        <v>Veículo - Caminhão Guincho Plataforma com Capacidade de 7,0 ton. (mínimo)</v>
      </c>
      <c r="C21" s="1265"/>
      <c r="D21" s="413" t="str">
        <f t="shared" si="0"/>
        <v>R$/mês</v>
      </c>
      <c r="E21" s="414">
        <f>('(9)_Comp._Veic._Reboque_II'!J45+'(9)_Comp._Veic._Reboque_II'!J71)</f>
        <v>0</v>
      </c>
      <c r="F21" s="415">
        <f>F20</f>
        <v>12</v>
      </c>
      <c r="G21" s="413" t="str">
        <f t="shared" si="2"/>
        <v>R$/ano</v>
      </c>
      <c r="H21" s="414">
        <f>E21*F21</f>
        <v>0</v>
      </c>
      <c r="I21" s="416" t="e">
        <f>H21/$H$38</f>
        <v>#DIV/0!</v>
      </c>
    </row>
    <row r="22" spans="1:12" ht="12" customHeight="1" x14ac:dyDescent="0.2">
      <c r="A22" s="389" t="s">
        <v>31</v>
      </c>
      <c r="B22" s="1263" t="s">
        <v>586</v>
      </c>
      <c r="C22" s="1264"/>
      <c r="D22" s="390" t="str">
        <f t="shared" si="0"/>
        <v>R$/mês</v>
      </c>
      <c r="E22" s="398">
        <f>E23+E24+E25+E26+E27+E28</f>
        <v>0</v>
      </c>
      <c r="F22" s="391"/>
      <c r="G22" s="390" t="str">
        <f t="shared" si="2"/>
        <v>R$/ano</v>
      </c>
      <c r="H22" s="398">
        <f>(H23+H24+H25+H26+H27+H28)</f>
        <v>0</v>
      </c>
      <c r="I22" s="392" t="e">
        <f>I23+I24+I25+I26+I27+I28</f>
        <v>#DIV/0!</v>
      </c>
      <c r="J22" s="45"/>
      <c r="K22" s="126"/>
      <c r="L22" s="126"/>
    </row>
    <row r="23" spans="1:12" s="44" customFormat="1" ht="12" customHeight="1" x14ac:dyDescent="0.2">
      <c r="A23" s="402" t="s">
        <v>155</v>
      </c>
      <c r="B23" s="1279" t="s">
        <v>630</v>
      </c>
      <c r="C23" s="1279"/>
      <c r="D23" s="403" t="str">
        <f t="shared" si="0"/>
        <v>R$/mês</v>
      </c>
      <c r="E23" s="404">
        <f>'(10)_Comp._Deprec.'!H23</f>
        <v>0</v>
      </c>
      <c r="F23" s="432">
        <f>F21</f>
        <v>12</v>
      </c>
      <c r="G23" s="403" t="str">
        <f t="shared" si="2"/>
        <v>R$/ano</v>
      </c>
      <c r="H23" s="404">
        <f>E23*F23</f>
        <v>0</v>
      </c>
      <c r="I23" s="406" t="e">
        <f t="shared" ref="I23:I28" si="5">H23/$H$38</f>
        <v>#DIV/0!</v>
      </c>
      <c r="J23" s="87"/>
    </row>
    <row r="24" spans="1:12" s="44" customFormat="1" ht="12" customHeight="1" x14ac:dyDescent="0.2">
      <c r="A24" s="407" t="s">
        <v>156</v>
      </c>
      <c r="B24" s="1259" t="s">
        <v>631</v>
      </c>
      <c r="C24" s="1259"/>
      <c r="D24" s="408" t="str">
        <f t="shared" si="0"/>
        <v>R$/mês</v>
      </c>
      <c r="E24" s="409">
        <f>'(10)_Comp._Deprec.'!H31</f>
        <v>0</v>
      </c>
      <c r="F24" s="410">
        <f>F23</f>
        <v>12</v>
      </c>
      <c r="G24" s="408" t="str">
        <f t="shared" si="2"/>
        <v>R$/ano</v>
      </c>
      <c r="H24" s="409">
        <f t="shared" ref="H24:H28" si="6">E24*F24</f>
        <v>0</v>
      </c>
      <c r="I24" s="411" t="e">
        <f t="shared" si="5"/>
        <v>#DIV/0!</v>
      </c>
    </row>
    <row r="25" spans="1:12" s="44" customFormat="1" ht="12" customHeight="1" x14ac:dyDescent="0.2">
      <c r="A25" s="407" t="s">
        <v>157</v>
      </c>
      <c r="B25" s="1259" t="s">
        <v>632</v>
      </c>
      <c r="C25" s="1259"/>
      <c r="D25" s="408" t="str">
        <f t="shared" si="0"/>
        <v>R$/mês</v>
      </c>
      <c r="E25" s="409">
        <f>'(10)_Comp._Deprec.'!H39</f>
        <v>0</v>
      </c>
      <c r="F25" s="410">
        <f>F24</f>
        <v>12</v>
      </c>
      <c r="G25" s="408" t="str">
        <f t="shared" si="2"/>
        <v>R$/ano</v>
      </c>
      <c r="H25" s="409">
        <f t="shared" si="6"/>
        <v>0</v>
      </c>
      <c r="I25" s="411" t="e">
        <f t="shared" si="5"/>
        <v>#DIV/0!</v>
      </c>
    </row>
    <row r="26" spans="1:12" s="44" customFormat="1" ht="12" customHeight="1" x14ac:dyDescent="0.2">
      <c r="A26" s="407" t="s">
        <v>265</v>
      </c>
      <c r="B26" s="1259" t="s">
        <v>395</v>
      </c>
      <c r="C26" s="1259"/>
      <c r="D26" s="408" t="str">
        <f t="shared" si="0"/>
        <v>R$/mês</v>
      </c>
      <c r="E26" s="409">
        <f>'(10)_Comp._Deprec.'!H46</f>
        <v>0</v>
      </c>
      <c r="F26" s="410">
        <f>F25</f>
        <v>12</v>
      </c>
      <c r="G26" s="408" t="str">
        <f t="shared" si="2"/>
        <v>R$/ano</v>
      </c>
      <c r="H26" s="409">
        <f t="shared" si="6"/>
        <v>0</v>
      </c>
      <c r="I26" s="411" t="e">
        <f t="shared" si="5"/>
        <v>#DIV/0!</v>
      </c>
    </row>
    <row r="27" spans="1:12" s="44" customFormat="1" ht="12" customHeight="1" x14ac:dyDescent="0.2">
      <c r="A27" s="407" t="s">
        <v>266</v>
      </c>
      <c r="B27" s="1259" t="s">
        <v>403</v>
      </c>
      <c r="C27" s="1259"/>
      <c r="D27" s="408" t="str">
        <f t="shared" si="0"/>
        <v>R$/mês</v>
      </c>
      <c r="E27" s="409">
        <f>'(10)_Comp._Deprec.'!H59</f>
        <v>0</v>
      </c>
      <c r="F27" s="410">
        <f>F26</f>
        <v>12</v>
      </c>
      <c r="G27" s="408" t="str">
        <f t="shared" si="2"/>
        <v>R$/ano</v>
      </c>
      <c r="H27" s="409">
        <f t="shared" si="6"/>
        <v>0</v>
      </c>
      <c r="I27" s="411" t="e">
        <f t="shared" si="5"/>
        <v>#DIV/0!</v>
      </c>
    </row>
    <row r="28" spans="1:12" s="44" customFormat="1" ht="12" customHeight="1" x14ac:dyDescent="0.2">
      <c r="A28" s="407" t="s">
        <v>267</v>
      </c>
      <c r="B28" s="1259" t="s">
        <v>622</v>
      </c>
      <c r="C28" s="1259"/>
      <c r="D28" s="408" t="str">
        <f t="shared" si="0"/>
        <v>R$/mês</v>
      </c>
      <c r="E28" s="409">
        <f>'(10)_Comp._Deprec.'!H66</f>
        <v>0</v>
      </c>
      <c r="F28" s="410">
        <f>F27</f>
        <v>12</v>
      </c>
      <c r="G28" s="408" t="str">
        <f t="shared" si="2"/>
        <v>R$/ano</v>
      </c>
      <c r="H28" s="409">
        <f t="shared" si="6"/>
        <v>0</v>
      </c>
      <c r="I28" s="411" t="e">
        <f t="shared" si="5"/>
        <v>#DIV/0!</v>
      </c>
    </row>
    <row r="29" spans="1:12" ht="12" customHeight="1" x14ac:dyDescent="0.2">
      <c r="A29" s="389" t="s">
        <v>235</v>
      </c>
      <c r="B29" s="1263" t="s">
        <v>601</v>
      </c>
      <c r="C29" s="1264"/>
      <c r="D29" s="390" t="str">
        <f>D22</f>
        <v>R$/mês</v>
      </c>
      <c r="E29" s="398">
        <f>E30+E31+E32+E33+E34+E35</f>
        <v>0</v>
      </c>
      <c r="F29" s="391"/>
      <c r="G29" s="390" t="str">
        <f>G22</f>
        <v>R$/ano</v>
      </c>
      <c r="H29" s="398">
        <f>(H30+H31+H32+H33+H34+H35)</f>
        <v>0</v>
      </c>
      <c r="I29" s="392" t="e">
        <f>I30+I31+I32+I33+I34+I35</f>
        <v>#DIV/0!</v>
      </c>
      <c r="J29" s="45"/>
      <c r="K29" s="126"/>
      <c r="L29" s="126"/>
    </row>
    <row r="30" spans="1:12" s="44" customFormat="1" ht="12" customHeight="1" x14ac:dyDescent="0.2">
      <c r="A30" s="402" t="s">
        <v>510</v>
      </c>
      <c r="B30" s="1279" t="s">
        <v>633</v>
      </c>
      <c r="C30" s="1279"/>
      <c r="D30" s="403" t="str">
        <f t="shared" ref="D30:D35" si="7">D29</f>
        <v>R$/mês</v>
      </c>
      <c r="E30" s="404">
        <f>'(11)_Remun.'!H31</f>
        <v>0</v>
      </c>
      <c r="F30" s="432">
        <f>F28</f>
        <v>12</v>
      </c>
      <c r="G30" s="403" t="str">
        <f t="shared" ref="G30:G35" si="8">G29</f>
        <v>R$/ano</v>
      </c>
      <c r="H30" s="404">
        <f>E30*F30</f>
        <v>0</v>
      </c>
      <c r="I30" s="406" t="e">
        <f t="shared" ref="I30:I35" si="9">H30/$H$38</f>
        <v>#DIV/0!</v>
      </c>
    </row>
    <row r="31" spans="1:12" s="44" customFormat="1" ht="12" customHeight="1" x14ac:dyDescent="0.2">
      <c r="A31" s="407" t="s">
        <v>511</v>
      </c>
      <c r="B31" s="1259" t="s">
        <v>634</v>
      </c>
      <c r="C31" s="1259"/>
      <c r="D31" s="408" t="str">
        <f t="shared" si="7"/>
        <v>R$/mês</v>
      </c>
      <c r="E31" s="409">
        <f>'(11)_Remun.'!H41</f>
        <v>0</v>
      </c>
      <c r="F31" s="410">
        <f>F30</f>
        <v>12</v>
      </c>
      <c r="G31" s="408" t="str">
        <f t="shared" si="8"/>
        <v>R$/ano</v>
      </c>
      <c r="H31" s="409">
        <f t="shared" ref="H31:H35" si="10">E31*F31</f>
        <v>0</v>
      </c>
      <c r="I31" s="411" t="e">
        <f t="shared" si="9"/>
        <v>#DIV/0!</v>
      </c>
    </row>
    <row r="32" spans="1:12" s="44" customFormat="1" ht="12" customHeight="1" x14ac:dyDescent="0.2">
      <c r="A32" s="407" t="s">
        <v>512</v>
      </c>
      <c r="B32" s="1259" t="s">
        <v>635</v>
      </c>
      <c r="C32" s="1259"/>
      <c r="D32" s="408" t="str">
        <f t="shared" si="7"/>
        <v>R$/mês</v>
      </c>
      <c r="E32" s="409">
        <f>'(11)_Remun.'!H51</f>
        <v>0</v>
      </c>
      <c r="F32" s="410">
        <f>F31</f>
        <v>12</v>
      </c>
      <c r="G32" s="408" t="str">
        <f t="shared" si="8"/>
        <v>R$/ano</v>
      </c>
      <c r="H32" s="409">
        <f t="shared" si="10"/>
        <v>0</v>
      </c>
      <c r="I32" s="411" t="e">
        <f t="shared" si="9"/>
        <v>#DIV/0!</v>
      </c>
    </row>
    <row r="33" spans="1:12" s="44" customFormat="1" ht="12" customHeight="1" x14ac:dyDescent="0.2">
      <c r="A33" s="407" t="s">
        <v>561</v>
      </c>
      <c r="B33" s="1259" t="s">
        <v>618</v>
      </c>
      <c r="C33" s="1259"/>
      <c r="D33" s="408" t="str">
        <f t="shared" si="7"/>
        <v>R$/mês</v>
      </c>
      <c r="E33" s="409">
        <f>'(11)_Remun.'!H58</f>
        <v>0</v>
      </c>
      <c r="F33" s="410">
        <f>F32</f>
        <v>12</v>
      </c>
      <c r="G33" s="408" t="str">
        <f t="shared" si="8"/>
        <v>R$/ano</v>
      </c>
      <c r="H33" s="409">
        <f t="shared" si="10"/>
        <v>0</v>
      </c>
      <c r="I33" s="411" t="e">
        <f t="shared" si="9"/>
        <v>#DIV/0!</v>
      </c>
    </row>
    <row r="34" spans="1:12" s="44" customFormat="1" ht="12" customHeight="1" x14ac:dyDescent="0.2">
      <c r="A34" s="407" t="s">
        <v>562</v>
      </c>
      <c r="B34" s="1266" t="s">
        <v>619</v>
      </c>
      <c r="C34" s="1267"/>
      <c r="D34" s="408" t="str">
        <f t="shared" si="7"/>
        <v>R$/mês</v>
      </c>
      <c r="E34" s="409">
        <f>'(11)_Remun.'!H70</f>
        <v>0</v>
      </c>
      <c r="F34" s="410">
        <f>F33</f>
        <v>12</v>
      </c>
      <c r="G34" s="408" t="str">
        <f t="shared" si="8"/>
        <v>R$/ano</v>
      </c>
      <c r="H34" s="409">
        <f t="shared" si="10"/>
        <v>0</v>
      </c>
      <c r="I34" s="411" t="e">
        <f t="shared" si="9"/>
        <v>#DIV/0!</v>
      </c>
    </row>
    <row r="35" spans="1:12" s="44" customFormat="1" ht="12" customHeight="1" x14ac:dyDescent="0.2">
      <c r="A35" s="412" t="s">
        <v>563</v>
      </c>
      <c r="B35" s="1265" t="s">
        <v>623</v>
      </c>
      <c r="C35" s="1265"/>
      <c r="D35" s="413" t="str">
        <f t="shared" si="7"/>
        <v>R$/mês</v>
      </c>
      <c r="E35" s="414">
        <f>'(11)_Remun.'!H77</f>
        <v>0</v>
      </c>
      <c r="F35" s="415">
        <f>F34</f>
        <v>12</v>
      </c>
      <c r="G35" s="413" t="str">
        <f t="shared" si="8"/>
        <v>R$/ano</v>
      </c>
      <c r="H35" s="409">
        <f t="shared" si="10"/>
        <v>0</v>
      </c>
      <c r="I35" s="411" t="e">
        <f t="shared" si="9"/>
        <v>#DIV/0!</v>
      </c>
    </row>
    <row r="36" spans="1:12" ht="12" customHeight="1" x14ac:dyDescent="0.2">
      <c r="A36" s="1260" t="s">
        <v>486</v>
      </c>
      <c r="B36" s="1261"/>
      <c r="C36" s="1261"/>
      <c r="D36" s="678" t="str">
        <f>D29</f>
        <v>R$/mês</v>
      </c>
      <c r="E36" s="679">
        <f>E3+E7+E14+E18+E22+E29</f>
        <v>0</v>
      </c>
      <c r="F36" s="680"/>
      <c r="G36" s="678" t="str">
        <f>G29</f>
        <v>R$/ano</v>
      </c>
      <c r="H36" s="679">
        <f>H3+H7+H14+H18+H22+H29</f>
        <v>0</v>
      </c>
      <c r="I36" s="681" t="e">
        <f>I3+I7+I14+I18+I22+I29</f>
        <v>#DIV/0!</v>
      </c>
      <c r="J36" s="126"/>
      <c r="K36" s="126"/>
      <c r="L36" s="126"/>
    </row>
    <row r="37" spans="1:12" s="73" customFormat="1" ht="12" customHeight="1" x14ac:dyDescent="0.2">
      <c r="A37" s="1273" t="s">
        <v>369</v>
      </c>
      <c r="B37" s="1274"/>
      <c r="C37" s="433">
        <f>'(14)_Fluxo_Caixa'!D8</f>
        <v>0.06</v>
      </c>
      <c r="D37" s="434" t="str">
        <f>D36</f>
        <v>R$/mês</v>
      </c>
      <c r="E37" s="435">
        <f>(E36/(1-C37))-E36</f>
        <v>0</v>
      </c>
      <c r="F37" s="623">
        <v>12</v>
      </c>
      <c r="G37" s="434" t="str">
        <f>G36</f>
        <v>R$/ano</v>
      </c>
      <c r="H37" s="436">
        <f>E37*F37</f>
        <v>0</v>
      </c>
      <c r="I37" s="437" t="e">
        <f>H37/$H$38</f>
        <v>#DIV/0!</v>
      </c>
    </row>
    <row r="38" spans="1:12" s="5" customFormat="1" ht="12" customHeight="1" x14ac:dyDescent="0.2">
      <c r="A38" s="1260" t="s">
        <v>599</v>
      </c>
      <c r="B38" s="1261"/>
      <c r="C38" s="1261"/>
      <c r="D38" s="678" t="str">
        <f>D36</f>
        <v>R$/mês</v>
      </c>
      <c r="E38" s="682">
        <f>E36+E37</f>
        <v>0</v>
      </c>
      <c r="F38" s="680"/>
      <c r="G38" s="678" t="str">
        <f>G36</f>
        <v>R$/ano</v>
      </c>
      <c r="H38" s="682">
        <f>H36+H37</f>
        <v>0</v>
      </c>
      <c r="I38" s="683" t="e">
        <f>I36+I37</f>
        <v>#DIV/0!</v>
      </c>
      <c r="J38" s="625"/>
      <c r="K38" s="126"/>
    </row>
    <row r="39" spans="1:12" ht="12" customHeight="1" x14ac:dyDescent="0.2">
      <c r="A39" s="1262"/>
      <c r="B39" s="1262"/>
      <c r="C39" s="1262"/>
      <c r="D39" s="1262"/>
      <c r="E39" s="1262"/>
      <c r="F39" s="1262"/>
      <c r="G39" s="1262"/>
      <c r="H39" s="1262"/>
      <c r="I39" s="1262"/>
    </row>
    <row r="40" spans="1:12" ht="12" customHeight="1" x14ac:dyDescent="0.2">
      <c r="A40" s="1276" t="s">
        <v>600</v>
      </c>
      <c r="B40" s="1276"/>
      <c r="C40" s="1276"/>
      <c r="D40" s="1276"/>
      <c r="E40" s="1276"/>
      <c r="F40" s="1276"/>
      <c r="G40" s="1276"/>
      <c r="H40" s="1276"/>
      <c r="I40" s="1276"/>
    </row>
    <row r="41" spans="1:12" ht="12" customHeight="1" x14ac:dyDescent="0.2">
      <c r="A41" s="598" t="s">
        <v>38</v>
      </c>
      <c r="B41" s="1278"/>
      <c r="C41" s="1278"/>
      <c r="D41" s="1278"/>
      <c r="E41" s="1278"/>
      <c r="F41" s="1286" t="s">
        <v>14</v>
      </c>
      <c r="G41" s="1286"/>
      <c r="H41" s="599" t="s">
        <v>15</v>
      </c>
      <c r="I41" s="399" t="s">
        <v>272</v>
      </c>
    </row>
    <row r="42" spans="1:12" ht="12" customHeight="1" x14ac:dyDescent="0.2">
      <c r="A42" s="438" t="s">
        <v>22</v>
      </c>
      <c r="B42" s="1291" t="s">
        <v>269</v>
      </c>
      <c r="C42" s="1292"/>
      <c r="D42" s="1292"/>
      <c r="E42" s="1293"/>
      <c r="F42" s="1277">
        <f>E3</f>
        <v>0</v>
      </c>
      <c r="G42" s="1277"/>
      <c r="H42" s="439">
        <f>H3</f>
        <v>0</v>
      </c>
      <c r="I42" s="440" t="e">
        <f t="shared" ref="I42:I47" si="11">H42/$H$48</f>
        <v>#DIV/0!</v>
      </c>
    </row>
    <row r="43" spans="1:12" ht="12" customHeight="1" x14ac:dyDescent="0.2">
      <c r="A43" s="441" t="s">
        <v>23</v>
      </c>
      <c r="B43" s="1288" t="s">
        <v>270</v>
      </c>
      <c r="C43" s="1289"/>
      <c r="D43" s="1289"/>
      <c r="E43" s="1290"/>
      <c r="F43" s="1275">
        <f>E7</f>
        <v>0</v>
      </c>
      <c r="G43" s="1275"/>
      <c r="H43" s="442">
        <f>H7</f>
        <v>0</v>
      </c>
      <c r="I43" s="443" t="e">
        <f t="shared" si="11"/>
        <v>#DIV/0!</v>
      </c>
    </row>
    <row r="44" spans="1:12" ht="12" customHeight="1" x14ac:dyDescent="0.2">
      <c r="A44" s="441" t="s">
        <v>24</v>
      </c>
      <c r="B44" s="1288" t="s">
        <v>638</v>
      </c>
      <c r="C44" s="1289"/>
      <c r="D44" s="1289"/>
      <c r="E44" s="1290"/>
      <c r="F44" s="1275">
        <f>E14</f>
        <v>0</v>
      </c>
      <c r="G44" s="1275"/>
      <c r="H44" s="442">
        <f>H14</f>
        <v>0</v>
      </c>
      <c r="I44" s="443" t="e">
        <f t="shared" si="11"/>
        <v>#DIV/0!</v>
      </c>
    </row>
    <row r="45" spans="1:12" ht="12" customHeight="1" x14ac:dyDescent="0.2">
      <c r="A45" s="441" t="s">
        <v>25</v>
      </c>
      <c r="B45" s="1288" t="s">
        <v>639</v>
      </c>
      <c r="C45" s="1289"/>
      <c r="D45" s="1289"/>
      <c r="E45" s="1290"/>
      <c r="F45" s="1275">
        <f>E18</f>
        <v>0</v>
      </c>
      <c r="G45" s="1275"/>
      <c r="H45" s="442">
        <f>H18</f>
        <v>0</v>
      </c>
      <c r="I45" s="443" t="e">
        <f t="shared" si="11"/>
        <v>#DIV/0!</v>
      </c>
    </row>
    <row r="46" spans="1:12" ht="12" customHeight="1" x14ac:dyDescent="0.2">
      <c r="A46" s="441" t="s">
        <v>158</v>
      </c>
      <c r="B46" s="1288" t="s">
        <v>271</v>
      </c>
      <c r="C46" s="1289"/>
      <c r="D46" s="1289"/>
      <c r="E46" s="1290"/>
      <c r="F46" s="1275">
        <f>E22</f>
        <v>0</v>
      </c>
      <c r="G46" s="1275"/>
      <c r="H46" s="442">
        <f>H22</f>
        <v>0</v>
      </c>
      <c r="I46" s="443" t="e">
        <f t="shared" si="11"/>
        <v>#DIV/0!</v>
      </c>
    </row>
    <row r="47" spans="1:12" ht="12" customHeight="1" x14ac:dyDescent="0.2">
      <c r="A47" s="444" t="s">
        <v>640</v>
      </c>
      <c r="B47" s="1282" t="s">
        <v>641</v>
      </c>
      <c r="C47" s="1283"/>
      <c r="D47" s="1283"/>
      <c r="E47" s="1284"/>
      <c r="F47" s="1294">
        <f>E29</f>
        <v>0</v>
      </c>
      <c r="G47" s="1295"/>
      <c r="H47" s="584">
        <f>H29</f>
        <v>0</v>
      </c>
      <c r="I47" s="445" t="e">
        <f t="shared" si="11"/>
        <v>#DIV/0!</v>
      </c>
    </row>
    <row r="48" spans="1:12" ht="12" customHeight="1" x14ac:dyDescent="0.2">
      <c r="A48" s="1287" t="s">
        <v>0</v>
      </c>
      <c r="B48" s="1278"/>
      <c r="C48" s="1278"/>
      <c r="D48" s="1278"/>
      <c r="E48" s="1278"/>
      <c r="F48" s="1285">
        <f>SUM(F42:G47)</f>
        <v>0</v>
      </c>
      <c r="G48" s="1285"/>
      <c r="H48" s="400">
        <f>SUM(H42:H47)</f>
        <v>0</v>
      </c>
      <c r="I48" s="401" t="e">
        <f>SUM(I42:I47)</f>
        <v>#DIV/0!</v>
      </c>
    </row>
    <row r="49" spans="3:9" ht="14.1" customHeight="1" x14ac:dyDescent="0.2">
      <c r="H49" s="3"/>
      <c r="I49" s="3"/>
    </row>
    <row r="50" spans="3:9" ht="14.1" customHeight="1" x14ac:dyDescent="0.2">
      <c r="C50" s="3"/>
      <c r="D50" s="3"/>
      <c r="E50" s="3"/>
      <c r="G50" s="3"/>
      <c r="H50" s="3"/>
      <c r="I50" s="3"/>
    </row>
    <row r="51" spans="3:9" ht="14.1" customHeight="1" x14ac:dyDescent="0.2">
      <c r="C51" s="3"/>
      <c r="D51" s="3"/>
      <c r="E51" s="3"/>
      <c r="G51" s="3"/>
      <c r="H51" s="3"/>
      <c r="I51" s="3"/>
    </row>
    <row r="52" spans="3:9" ht="14.1" customHeight="1" x14ac:dyDescent="0.2">
      <c r="C52" s="3"/>
      <c r="D52" s="3"/>
      <c r="E52" s="3"/>
      <c r="G52" s="3"/>
      <c r="H52" s="3"/>
      <c r="I52" s="3"/>
    </row>
    <row r="53" spans="3:9" ht="14.1" customHeight="1" x14ac:dyDescent="0.2">
      <c r="C53" s="3"/>
      <c r="D53" s="3"/>
      <c r="E53" s="3"/>
      <c r="G53" s="3"/>
      <c r="H53" s="3"/>
      <c r="I53" s="3"/>
    </row>
    <row r="54" spans="3:9" ht="14.1" customHeight="1" x14ac:dyDescent="0.2">
      <c r="C54" s="3"/>
      <c r="D54" s="3"/>
      <c r="E54" s="3"/>
      <c r="G54" s="3"/>
      <c r="H54" s="3"/>
      <c r="I54" s="3"/>
    </row>
    <row r="55" spans="3:9" ht="14.1" customHeight="1" x14ac:dyDescent="0.2">
      <c r="C55" s="3"/>
      <c r="D55" s="3"/>
      <c r="E55" s="3"/>
      <c r="G55" s="3"/>
      <c r="H55" s="3"/>
      <c r="I55" s="3"/>
    </row>
  </sheetData>
  <sheetProtection algorithmName="SHA-512" hashValue="Fw2SyMKcDDiYyHflzavSA0T8h3hUICfeHeoXBKJS7QWBhnMdepGeh1OCTbXMUVV291PbGu5s1LmrsWBtiJa0LQ==" saltValue="G+QiO9XnnlDuT3CU2vYwgA==" spinCount="100000" sheet="1" formatCells="0" formatColumns="0" formatRows="0" insertColumns="0" insertRows="0" insertHyperlinks="0" deleteColumns="0" deleteRows="0" sort="0" autoFilter="0" pivotTables="0"/>
  <mergeCells count="56">
    <mergeCell ref="B3:C3"/>
    <mergeCell ref="B30:C30"/>
    <mergeCell ref="B31:C31"/>
    <mergeCell ref="B32:C32"/>
    <mergeCell ref="B33:C33"/>
    <mergeCell ref="B7:C7"/>
    <mergeCell ref="B14:C14"/>
    <mergeCell ref="B12:C12"/>
    <mergeCell ref="B13:C13"/>
    <mergeCell ref="B15:C15"/>
    <mergeCell ref="B18:C18"/>
    <mergeCell ref="B22:C22"/>
    <mergeCell ref="B16:C16"/>
    <mergeCell ref="B17:C17"/>
    <mergeCell ref="B19:C19"/>
    <mergeCell ref="B23:C23"/>
    <mergeCell ref="B47:E47"/>
    <mergeCell ref="F48:G48"/>
    <mergeCell ref="F41:G41"/>
    <mergeCell ref="A48:E48"/>
    <mergeCell ref="F46:G46"/>
    <mergeCell ref="B45:E45"/>
    <mergeCell ref="B46:E46"/>
    <mergeCell ref="B42:E42"/>
    <mergeCell ref="B43:E43"/>
    <mergeCell ref="B44:E44"/>
    <mergeCell ref="F47:G47"/>
    <mergeCell ref="A1:I1"/>
    <mergeCell ref="A2:C2"/>
    <mergeCell ref="A37:B37"/>
    <mergeCell ref="F45:G45"/>
    <mergeCell ref="A40:I40"/>
    <mergeCell ref="F44:G44"/>
    <mergeCell ref="F43:G43"/>
    <mergeCell ref="F42:G42"/>
    <mergeCell ref="B41:E41"/>
    <mergeCell ref="B4:C4"/>
    <mergeCell ref="B6:C6"/>
    <mergeCell ref="B5:C5"/>
    <mergeCell ref="B8:C8"/>
    <mergeCell ref="B9:C9"/>
    <mergeCell ref="B10:C10"/>
    <mergeCell ref="B11:C11"/>
    <mergeCell ref="B20:C20"/>
    <mergeCell ref="B21:C21"/>
    <mergeCell ref="B24:C24"/>
    <mergeCell ref="B25:C25"/>
    <mergeCell ref="B26:C26"/>
    <mergeCell ref="B27:C27"/>
    <mergeCell ref="B28:C28"/>
    <mergeCell ref="A38:C38"/>
    <mergeCell ref="A39:I39"/>
    <mergeCell ref="B29:C29"/>
    <mergeCell ref="A36:C36"/>
    <mergeCell ref="B35:C35"/>
    <mergeCell ref="B34:C34"/>
  </mergeCells>
  <phoneticPr fontId="103" type="noConversion"/>
  <printOptions horizontalCentered="1"/>
  <pageMargins left="0.51181102362204722" right="0.51181102362204722" top="0.98425196850393704" bottom="0.78740157480314965" header="0.31496062992125984" footer="0.31496062992125984"/>
  <pageSetup paperSize="9" scale="73" firstPageNumber="0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&amp;L&amp;"Calibri,Negrito"&amp;9Orçamento Anual do Custo do Serviço&amp;R&amp;"Calibri,Negrito"&amp;9Pág.: &amp;P de &amp;N</oddFooter>
  </headerFooter>
  <ignoredErrors>
    <ignoredError sqref="F36 E18:F18 H18:I18" formula="1"/>
  </ignoredError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4" tint="0.79998168889431442"/>
  </sheetPr>
  <dimension ref="A1:IR134"/>
  <sheetViews>
    <sheetView zoomScaleNormal="100" zoomScaleSheetLayoutView="40" workbookViewId="0">
      <pane ySplit="3" topLeftCell="A4" activePane="bottomLeft" state="frozen"/>
      <selection pane="bottomLeft" activeCell="D6" sqref="D6"/>
    </sheetView>
  </sheetViews>
  <sheetFormatPr defaultColWidth="22.28515625" defaultRowHeight="14.1" customHeight="1" x14ac:dyDescent="0.2"/>
  <cols>
    <col min="1" max="1" width="4.7109375" style="10" customWidth="1"/>
    <col min="2" max="2" width="40.7109375" style="10" customWidth="1"/>
    <col min="3" max="3" width="15.140625" style="8" customWidth="1"/>
    <col min="4" max="4" width="13.85546875" style="8" customWidth="1"/>
    <col min="5" max="24" width="13.5703125" style="8" bestFit="1" customWidth="1"/>
    <col min="25" max="25" width="15.28515625" style="8" bestFit="1" customWidth="1"/>
    <col min="26" max="244" width="9.140625" style="8" customWidth="1"/>
    <col min="245" max="245" width="46.140625" style="8" customWidth="1"/>
    <col min="246" max="246" width="9" style="8" customWidth="1"/>
    <col min="247" max="247" width="19.140625" style="8" bestFit="1" customWidth="1"/>
    <col min="248" max="248" width="0" style="8" hidden="1" customWidth="1"/>
    <col min="249" max="249" width="21.140625" style="8" customWidth="1"/>
    <col min="250" max="16384" width="22.28515625" style="8"/>
  </cols>
  <sheetData>
    <row r="1" spans="1:252" s="74" customFormat="1" ht="12" customHeight="1" x14ac:dyDescent="0.2">
      <c r="A1" s="941" t="s">
        <v>386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2"/>
      <c r="R1" s="942"/>
      <c r="S1" s="942"/>
      <c r="T1" s="942"/>
      <c r="U1" s="942"/>
      <c r="V1" s="942"/>
      <c r="W1" s="942"/>
      <c r="X1" s="942"/>
    </row>
    <row r="2" spans="1:252" ht="14.1" customHeight="1" x14ac:dyDescent="0.2">
      <c r="B2" s="8"/>
      <c r="D2" s="16"/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66</v>
      </c>
      <c r="J2" s="16" t="s">
        <v>67</v>
      </c>
      <c r="K2" s="16" t="s">
        <v>68</v>
      </c>
      <c r="L2" s="16" t="s">
        <v>69</v>
      </c>
      <c r="M2" s="16" t="s">
        <v>70</v>
      </c>
      <c r="N2" s="16" t="s">
        <v>71</v>
      </c>
      <c r="O2" s="16" t="s">
        <v>72</v>
      </c>
      <c r="P2" s="16" t="s">
        <v>73</v>
      </c>
      <c r="Q2" s="16" t="s">
        <v>74</v>
      </c>
      <c r="R2" s="16" t="s">
        <v>75</v>
      </c>
      <c r="S2" s="16" t="s">
        <v>76</v>
      </c>
      <c r="T2" s="16" t="s">
        <v>77</v>
      </c>
      <c r="U2" s="16" t="s">
        <v>376</v>
      </c>
      <c r="V2" s="16" t="s">
        <v>377</v>
      </c>
      <c r="W2" s="16" t="s">
        <v>378</v>
      </c>
      <c r="X2" s="16" t="s">
        <v>379</v>
      </c>
    </row>
    <row r="3" spans="1:252" ht="14.1" customHeight="1" x14ac:dyDescent="0.2">
      <c r="A3" s="1301" t="s">
        <v>274</v>
      </c>
      <c r="B3" s="1302"/>
      <c r="C3" s="1302"/>
      <c r="D3" s="1303"/>
      <c r="E3" s="385" t="s">
        <v>647</v>
      </c>
      <c r="F3" s="139" t="s">
        <v>387</v>
      </c>
      <c r="G3" s="139" t="str">
        <f>F3</f>
        <v>Projeção</v>
      </c>
      <c r="H3" s="139" t="str">
        <f t="shared" ref="H3:X3" si="0">G3</f>
        <v>Projeção</v>
      </c>
      <c r="I3" s="139" t="str">
        <f t="shared" si="0"/>
        <v>Projeção</v>
      </c>
      <c r="J3" s="139" t="str">
        <f t="shared" si="0"/>
        <v>Projeção</v>
      </c>
      <c r="K3" s="139" t="str">
        <f t="shared" si="0"/>
        <v>Projeção</v>
      </c>
      <c r="L3" s="139" t="str">
        <f t="shared" si="0"/>
        <v>Projeção</v>
      </c>
      <c r="M3" s="139" t="str">
        <f t="shared" si="0"/>
        <v>Projeção</v>
      </c>
      <c r="N3" s="139" t="str">
        <f t="shared" si="0"/>
        <v>Projeção</v>
      </c>
      <c r="O3" s="139" t="str">
        <f t="shared" si="0"/>
        <v>Projeção</v>
      </c>
      <c r="P3" s="139" t="str">
        <f t="shared" si="0"/>
        <v>Projeção</v>
      </c>
      <c r="Q3" s="139" t="str">
        <f t="shared" si="0"/>
        <v>Projeção</v>
      </c>
      <c r="R3" s="139" t="str">
        <f t="shared" si="0"/>
        <v>Projeção</v>
      </c>
      <c r="S3" s="139" t="str">
        <f t="shared" si="0"/>
        <v>Projeção</v>
      </c>
      <c r="T3" s="139" t="str">
        <f t="shared" si="0"/>
        <v>Projeção</v>
      </c>
      <c r="U3" s="139" t="str">
        <f t="shared" si="0"/>
        <v>Projeção</v>
      </c>
      <c r="V3" s="139" t="str">
        <f t="shared" si="0"/>
        <v>Projeção</v>
      </c>
      <c r="W3" s="139" t="str">
        <f t="shared" si="0"/>
        <v>Projeção</v>
      </c>
      <c r="X3" s="139" t="str">
        <f t="shared" si="0"/>
        <v>Projeção</v>
      </c>
    </row>
    <row r="4" spans="1:252" ht="5.0999999999999996" customHeight="1" x14ac:dyDescent="0.2">
      <c r="A4" s="14"/>
      <c r="B4" s="14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52" ht="5.0999999999999996" hidden="1" customHeight="1" x14ac:dyDescent="0.2">
      <c r="A5" s="14"/>
      <c r="B5" s="15"/>
      <c r="C5" s="56"/>
      <c r="D5" s="11"/>
      <c r="E5" s="11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</row>
    <row r="6" spans="1:252" ht="14.1" customHeight="1" x14ac:dyDescent="0.2">
      <c r="A6" s="14" t="s">
        <v>27</v>
      </c>
      <c r="B6" s="15" t="s">
        <v>715</v>
      </c>
      <c r="C6" s="54"/>
      <c r="D6" s="53"/>
      <c r="E6" s="760">
        <f>'(15)_Est._Receita'!$M$9</f>
        <v>74927.0457656402</v>
      </c>
      <c r="F6" s="761">
        <f>'(15)_Est._Receita'!$M$11</f>
        <v>75460.334347602038</v>
      </c>
      <c r="G6" s="761">
        <f>'(15)_Est._Receita'!$M$13</f>
        <v>75993.622929563906</v>
      </c>
      <c r="H6" s="761">
        <f>'(15)_Est._Receita'!$M$15</f>
        <v>76260.267220544833</v>
      </c>
      <c r="I6" s="761">
        <f>'(15)_Est._Receita'!$M$17</f>
        <v>76526.911511525745</v>
      </c>
      <c r="J6" s="761">
        <f>'(15)_Est._Receita'!$M$19</f>
        <v>76793.555802506671</v>
      </c>
      <c r="K6" s="761">
        <f>'(15)_Est._Receita'!$M$21</f>
        <v>77060.200093487598</v>
      </c>
      <c r="L6" s="761">
        <f>'(15)_Est._Receita'!$M$23</f>
        <v>77326.844384468524</v>
      </c>
      <c r="M6" s="761">
        <f>'(15)_Est._Receita'!$M$25</f>
        <v>77593.488675449451</v>
      </c>
      <c r="N6" s="761">
        <f>'(15)_Est._Receita'!$M$27</f>
        <v>77860.132966430378</v>
      </c>
      <c r="O6" s="761">
        <f>'(15)_Est._Receita'!$M$29</f>
        <v>77860.132966430378</v>
      </c>
      <c r="P6" s="761">
        <f>'(15)_Est._Receita'!$M$31</f>
        <v>77860.132966430378</v>
      </c>
      <c r="Q6" s="761">
        <f>'(15)_Est._Receita'!$M$33</f>
        <v>77860.132966430378</v>
      </c>
      <c r="R6" s="761">
        <f>'(15)_Est._Receita'!$M$35</f>
        <v>77860.132966430378</v>
      </c>
      <c r="S6" s="761">
        <f>'(15)_Est._Receita'!$M$37</f>
        <v>77860.132966430378</v>
      </c>
      <c r="T6" s="761">
        <f>'(15)_Est._Receita'!$M$39</f>
        <v>77860.132966430378</v>
      </c>
      <c r="U6" s="761">
        <f>'(15)_Est._Receita'!$M$41</f>
        <v>77860.132966430378</v>
      </c>
      <c r="V6" s="761">
        <f>'(15)_Est._Receita'!$M$43</f>
        <v>77860.132966430378</v>
      </c>
      <c r="W6" s="761">
        <f>'(15)_Est._Receita'!$M$45</f>
        <v>77860.132966430378</v>
      </c>
      <c r="X6" s="762">
        <f>'(15)_Est._Receita'!$M$47</f>
        <v>77860.132966430378</v>
      </c>
      <c r="Y6" s="53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</row>
    <row r="7" spans="1:252" ht="5.0999999999999996" customHeight="1" x14ac:dyDescent="0.2">
      <c r="B7" s="8"/>
      <c r="C7" s="54"/>
      <c r="D7" s="11"/>
      <c r="E7" s="11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</row>
    <row r="8" spans="1:252" ht="14.1" customHeight="1" x14ac:dyDescent="0.2">
      <c r="A8" s="14" t="s">
        <v>27</v>
      </c>
      <c r="B8" s="11" t="s">
        <v>580</v>
      </c>
      <c r="C8" s="897" t="s">
        <v>578</v>
      </c>
      <c r="D8" s="76">
        <f>SUM(D9:D13)</f>
        <v>0.06</v>
      </c>
      <c r="E8" s="528">
        <f>SUM(E9:E13)</f>
        <v>4495.6227459384118</v>
      </c>
      <c r="F8" s="529">
        <f>SUM(F9:F13)</f>
        <v>4527.6200608561221</v>
      </c>
      <c r="G8" s="529">
        <f>SUM(G9:G13)</f>
        <v>4559.6173757738343</v>
      </c>
      <c r="H8" s="529">
        <f t="shared" ref="H8:X8" si="1">SUM(H9:H13)</f>
        <v>4575.6160332326899</v>
      </c>
      <c r="I8" s="529">
        <f t="shared" si="1"/>
        <v>4591.6146906915446</v>
      </c>
      <c r="J8" s="529">
        <f t="shared" si="1"/>
        <v>4607.6133481504003</v>
      </c>
      <c r="K8" s="529">
        <f t="shared" si="1"/>
        <v>4623.6120056092559</v>
      </c>
      <c r="L8" s="529">
        <f t="shared" si="1"/>
        <v>4639.6106630681115</v>
      </c>
      <c r="M8" s="529">
        <f t="shared" si="1"/>
        <v>4655.6093205269672</v>
      </c>
      <c r="N8" s="529">
        <f t="shared" si="1"/>
        <v>4671.6079779858228</v>
      </c>
      <c r="O8" s="529">
        <f t="shared" si="1"/>
        <v>4671.6079779858228</v>
      </c>
      <c r="P8" s="529">
        <f t="shared" si="1"/>
        <v>4671.6079779858228</v>
      </c>
      <c r="Q8" s="529">
        <f t="shared" si="1"/>
        <v>4671.6079779858228</v>
      </c>
      <c r="R8" s="529">
        <f t="shared" si="1"/>
        <v>4671.6079779858228</v>
      </c>
      <c r="S8" s="529">
        <f t="shared" si="1"/>
        <v>4671.6079779858228</v>
      </c>
      <c r="T8" s="529">
        <f t="shared" si="1"/>
        <v>4671.6079779858228</v>
      </c>
      <c r="U8" s="529">
        <f t="shared" si="1"/>
        <v>4671.6079779858228</v>
      </c>
      <c r="V8" s="529">
        <f t="shared" si="1"/>
        <v>4671.6079779858228</v>
      </c>
      <c r="W8" s="529">
        <f t="shared" si="1"/>
        <v>4671.6079779858228</v>
      </c>
      <c r="X8" s="698">
        <f t="shared" si="1"/>
        <v>4671.6079779858228</v>
      </c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</row>
    <row r="9" spans="1:252" ht="14.1" customHeight="1" x14ac:dyDescent="0.2">
      <c r="A9" s="77" t="s">
        <v>143</v>
      </c>
      <c r="B9" s="57" t="s">
        <v>78</v>
      </c>
      <c r="D9" s="135">
        <f>VLOOKUP($C$8,impostos[],4,FALSE)</f>
        <v>0</v>
      </c>
      <c r="E9" s="741">
        <f t="shared" ref="E9:X9" si="2">E6*$D$9</f>
        <v>0</v>
      </c>
      <c r="F9" s="742">
        <f t="shared" si="2"/>
        <v>0</v>
      </c>
      <c r="G9" s="742">
        <f t="shared" si="2"/>
        <v>0</v>
      </c>
      <c r="H9" s="742">
        <f t="shared" si="2"/>
        <v>0</v>
      </c>
      <c r="I9" s="742">
        <f t="shared" si="2"/>
        <v>0</v>
      </c>
      <c r="J9" s="742">
        <f t="shared" si="2"/>
        <v>0</v>
      </c>
      <c r="K9" s="742">
        <f t="shared" si="2"/>
        <v>0</v>
      </c>
      <c r="L9" s="742">
        <f t="shared" si="2"/>
        <v>0</v>
      </c>
      <c r="M9" s="742">
        <f t="shared" si="2"/>
        <v>0</v>
      </c>
      <c r="N9" s="742">
        <f t="shared" si="2"/>
        <v>0</v>
      </c>
      <c r="O9" s="742">
        <f t="shared" si="2"/>
        <v>0</v>
      </c>
      <c r="P9" s="742">
        <f t="shared" si="2"/>
        <v>0</v>
      </c>
      <c r="Q9" s="742">
        <f t="shared" si="2"/>
        <v>0</v>
      </c>
      <c r="R9" s="742">
        <f t="shared" si="2"/>
        <v>0</v>
      </c>
      <c r="S9" s="742">
        <f t="shared" si="2"/>
        <v>0</v>
      </c>
      <c r="T9" s="742">
        <f t="shared" si="2"/>
        <v>0</v>
      </c>
      <c r="U9" s="742">
        <f t="shared" si="2"/>
        <v>0</v>
      </c>
      <c r="V9" s="742">
        <f t="shared" si="2"/>
        <v>0</v>
      </c>
      <c r="W9" s="742">
        <f t="shared" si="2"/>
        <v>0</v>
      </c>
      <c r="X9" s="743">
        <f t="shared" si="2"/>
        <v>0</v>
      </c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</row>
    <row r="10" spans="1:252" ht="14.1" customHeight="1" x14ac:dyDescent="0.2">
      <c r="A10" s="77" t="s">
        <v>144</v>
      </c>
      <c r="B10" s="57" t="s">
        <v>32</v>
      </c>
      <c r="D10" s="135">
        <f>VLOOKUP($C$8,impostos[],2,FALSE)</f>
        <v>0</v>
      </c>
      <c r="E10" s="744">
        <f t="shared" ref="E10:X10" si="3">E6*$D$10</f>
        <v>0</v>
      </c>
      <c r="F10" s="745">
        <f t="shared" si="3"/>
        <v>0</v>
      </c>
      <c r="G10" s="745">
        <f t="shared" si="3"/>
        <v>0</v>
      </c>
      <c r="H10" s="745">
        <f t="shared" si="3"/>
        <v>0</v>
      </c>
      <c r="I10" s="745">
        <f t="shared" si="3"/>
        <v>0</v>
      </c>
      <c r="J10" s="745">
        <f t="shared" si="3"/>
        <v>0</v>
      </c>
      <c r="K10" s="745">
        <f t="shared" si="3"/>
        <v>0</v>
      </c>
      <c r="L10" s="745">
        <f t="shared" si="3"/>
        <v>0</v>
      </c>
      <c r="M10" s="745">
        <f t="shared" si="3"/>
        <v>0</v>
      </c>
      <c r="N10" s="745">
        <f t="shared" si="3"/>
        <v>0</v>
      </c>
      <c r="O10" s="745">
        <f t="shared" si="3"/>
        <v>0</v>
      </c>
      <c r="P10" s="745">
        <f t="shared" si="3"/>
        <v>0</v>
      </c>
      <c r="Q10" s="745">
        <f t="shared" si="3"/>
        <v>0</v>
      </c>
      <c r="R10" s="745">
        <f t="shared" si="3"/>
        <v>0</v>
      </c>
      <c r="S10" s="745">
        <f t="shared" si="3"/>
        <v>0</v>
      </c>
      <c r="T10" s="745">
        <f t="shared" si="3"/>
        <v>0</v>
      </c>
      <c r="U10" s="745">
        <f t="shared" si="3"/>
        <v>0</v>
      </c>
      <c r="V10" s="745">
        <f t="shared" si="3"/>
        <v>0</v>
      </c>
      <c r="W10" s="745">
        <f t="shared" si="3"/>
        <v>0</v>
      </c>
      <c r="X10" s="746">
        <f t="shared" si="3"/>
        <v>0</v>
      </c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</row>
    <row r="11" spans="1:252" ht="14.1" customHeight="1" x14ac:dyDescent="0.2">
      <c r="A11" s="77" t="s">
        <v>145</v>
      </c>
      <c r="B11" s="57" t="s">
        <v>33</v>
      </c>
      <c r="D11" s="135">
        <f>VLOOKUP($C$8,impostos[],3,FALSE)</f>
        <v>0</v>
      </c>
      <c r="E11" s="744">
        <f t="shared" ref="E11:X11" si="4">E6*$D$11</f>
        <v>0</v>
      </c>
      <c r="F11" s="745">
        <f t="shared" si="4"/>
        <v>0</v>
      </c>
      <c r="G11" s="745">
        <f t="shared" si="4"/>
        <v>0</v>
      </c>
      <c r="H11" s="745">
        <f t="shared" si="4"/>
        <v>0</v>
      </c>
      <c r="I11" s="745">
        <f t="shared" si="4"/>
        <v>0</v>
      </c>
      <c r="J11" s="745">
        <f t="shared" si="4"/>
        <v>0</v>
      </c>
      <c r="K11" s="745">
        <f t="shared" si="4"/>
        <v>0</v>
      </c>
      <c r="L11" s="745">
        <f t="shared" si="4"/>
        <v>0</v>
      </c>
      <c r="M11" s="745">
        <f t="shared" si="4"/>
        <v>0</v>
      </c>
      <c r="N11" s="745">
        <f t="shared" si="4"/>
        <v>0</v>
      </c>
      <c r="O11" s="745">
        <f t="shared" si="4"/>
        <v>0</v>
      </c>
      <c r="P11" s="745">
        <f t="shared" si="4"/>
        <v>0</v>
      </c>
      <c r="Q11" s="745">
        <f t="shared" si="4"/>
        <v>0</v>
      </c>
      <c r="R11" s="745">
        <f t="shared" si="4"/>
        <v>0</v>
      </c>
      <c r="S11" s="745">
        <f t="shared" si="4"/>
        <v>0</v>
      </c>
      <c r="T11" s="745">
        <f t="shared" si="4"/>
        <v>0</v>
      </c>
      <c r="U11" s="745">
        <f t="shared" si="4"/>
        <v>0</v>
      </c>
      <c r="V11" s="745">
        <f t="shared" si="4"/>
        <v>0</v>
      </c>
      <c r="W11" s="745">
        <f t="shared" si="4"/>
        <v>0</v>
      </c>
      <c r="X11" s="746">
        <f t="shared" si="4"/>
        <v>0</v>
      </c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</row>
    <row r="12" spans="1:252" ht="14.1" customHeight="1" x14ac:dyDescent="0.2">
      <c r="A12" s="77" t="s">
        <v>146</v>
      </c>
      <c r="B12" s="57" t="s">
        <v>34</v>
      </c>
      <c r="D12" s="135">
        <f>VLOOKUP($C$8,impostos[],5,FALSE)</f>
        <v>0</v>
      </c>
      <c r="E12" s="744">
        <f t="shared" ref="E12:X12" si="5">E6*$D$12</f>
        <v>0</v>
      </c>
      <c r="F12" s="745">
        <f t="shared" si="5"/>
        <v>0</v>
      </c>
      <c r="G12" s="745">
        <f t="shared" si="5"/>
        <v>0</v>
      </c>
      <c r="H12" s="745">
        <f t="shared" si="5"/>
        <v>0</v>
      </c>
      <c r="I12" s="745">
        <f t="shared" si="5"/>
        <v>0</v>
      </c>
      <c r="J12" s="745">
        <f t="shared" si="5"/>
        <v>0</v>
      </c>
      <c r="K12" s="745">
        <f t="shared" si="5"/>
        <v>0</v>
      </c>
      <c r="L12" s="745">
        <f t="shared" si="5"/>
        <v>0</v>
      </c>
      <c r="M12" s="745">
        <f t="shared" si="5"/>
        <v>0</v>
      </c>
      <c r="N12" s="745">
        <f t="shared" si="5"/>
        <v>0</v>
      </c>
      <c r="O12" s="745">
        <f t="shared" si="5"/>
        <v>0</v>
      </c>
      <c r="P12" s="745">
        <f t="shared" si="5"/>
        <v>0</v>
      </c>
      <c r="Q12" s="745">
        <f t="shared" si="5"/>
        <v>0</v>
      </c>
      <c r="R12" s="745">
        <f t="shared" si="5"/>
        <v>0</v>
      </c>
      <c r="S12" s="745">
        <f t="shared" si="5"/>
        <v>0</v>
      </c>
      <c r="T12" s="745">
        <f t="shared" si="5"/>
        <v>0</v>
      </c>
      <c r="U12" s="745">
        <f t="shared" si="5"/>
        <v>0</v>
      </c>
      <c r="V12" s="745">
        <f t="shared" si="5"/>
        <v>0</v>
      </c>
      <c r="W12" s="745">
        <f t="shared" si="5"/>
        <v>0</v>
      </c>
      <c r="X12" s="746">
        <f t="shared" si="5"/>
        <v>0</v>
      </c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</row>
    <row r="13" spans="1:252" ht="14.1" customHeight="1" x14ac:dyDescent="0.2">
      <c r="A13" s="77" t="s">
        <v>147</v>
      </c>
      <c r="B13" s="57" t="s">
        <v>574</v>
      </c>
      <c r="D13" s="135">
        <f>VLOOKUP($C$8,impostos[],9,FALSE)</f>
        <v>0.06</v>
      </c>
      <c r="E13" s="747">
        <f>(E6*$D$13)-VLOOKUP($C$8,impostos[],10,FALSE)</f>
        <v>4495.6227459384118</v>
      </c>
      <c r="F13" s="748">
        <f>(F6*$D$13)-VLOOKUP($C$8,impostos[],10,FALSE)</f>
        <v>4527.6200608561221</v>
      </c>
      <c r="G13" s="748">
        <f>(G6*$D$13)-VLOOKUP($C$8,impostos[],10,FALSE)</f>
        <v>4559.6173757738343</v>
      </c>
      <c r="H13" s="748">
        <f>(H6*$D$13)-VLOOKUP($C$8,impostos[],10,FALSE)</f>
        <v>4575.6160332326899</v>
      </c>
      <c r="I13" s="748">
        <f>(I6*$D$13)-VLOOKUP($C$8,impostos[],10,FALSE)</f>
        <v>4591.6146906915446</v>
      </c>
      <c r="J13" s="748">
        <f>(J6*$D$13)-VLOOKUP($C$8,impostos[],10,FALSE)</f>
        <v>4607.6133481504003</v>
      </c>
      <c r="K13" s="748">
        <f>(K6*$D$13)-VLOOKUP($C$8,impostos[],10,FALSE)</f>
        <v>4623.6120056092559</v>
      </c>
      <c r="L13" s="748">
        <f>(L6*$D$13)-VLOOKUP($C$8,impostos[],10,FALSE)</f>
        <v>4639.6106630681115</v>
      </c>
      <c r="M13" s="748">
        <f>(M6*$D$13)-VLOOKUP($C$8,impostos[],10,FALSE)</f>
        <v>4655.6093205269672</v>
      </c>
      <c r="N13" s="748">
        <f>(N6*$D$13)-VLOOKUP($C$8,impostos[],10,FALSE)</f>
        <v>4671.6079779858228</v>
      </c>
      <c r="O13" s="748">
        <f>(O6*$D$13)-VLOOKUP($C$8,impostos[],10,FALSE)</f>
        <v>4671.6079779858228</v>
      </c>
      <c r="P13" s="748">
        <f>(P6*$D$13)-VLOOKUP($C$8,impostos[],10,FALSE)</f>
        <v>4671.6079779858228</v>
      </c>
      <c r="Q13" s="748">
        <f>(Q6*$D$13)-VLOOKUP($C$8,impostos[],10,FALSE)</f>
        <v>4671.6079779858228</v>
      </c>
      <c r="R13" s="748">
        <f>(R6*$D$13)-VLOOKUP($C$8,impostos[],10,FALSE)</f>
        <v>4671.6079779858228</v>
      </c>
      <c r="S13" s="748">
        <f>(S6*$D$13)-VLOOKUP($C$8,impostos[],10,FALSE)</f>
        <v>4671.6079779858228</v>
      </c>
      <c r="T13" s="748">
        <f>(T6*$D$13)-VLOOKUP($C$8,impostos[],10,FALSE)</f>
        <v>4671.6079779858228</v>
      </c>
      <c r="U13" s="748">
        <f>(U6*$D$13)-VLOOKUP($C$8,impostos[],10,FALSE)</f>
        <v>4671.6079779858228</v>
      </c>
      <c r="V13" s="748">
        <f>(V6*$D$13)-VLOOKUP($C$8,impostos[],10,FALSE)</f>
        <v>4671.6079779858228</v>
      </c>
      <c r="W13" s="748">
        <f>(W6*$D$13)-VLOOKUP($C$8,impostos[],10,FALSE)</f>
        <v>4671.6079779858228</v>
      </c>
      <c r="X13" s="749">
        <f>(X6*$D$13)-VLOOKUP($C$8,impostos[],10,FALSE)</f>
        <v>4671.6079779858228</v>
      </c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</row>
    <row r="14" spans="1:252" ht="5.0999999999999996" customHeight="1" x14ac:dyDescent="0.2">
      <c r="C14" s="9"/>
      <c r="D14" s="11"/>
      <c r="E14" s="1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</row>
    <row r="15" spans="1:252" ht="14.1" customHeight="1" x14ac:dyDescent="0.2">
      <c r="A15" s="14" t="s">
        <v>29</v>
      </c>
      <c r="B15" s="15" t="s">
        <v>581</v>
      </c>
      <c r="C15" s="11"/>
      <c r="D15" s="11"/>
      <c r="E15" s="528">
        <f t="shared" ref="E15:X15" si="6">E6-E8</f>
        <v>70431.42301970179</v>
      </c>
      <c r="F15" s="529">
        <f t="shared" si="6"/>
        <v>70932.714286745919</v>
      </c>
      <c r="G15" s="529">
        <f t="shared" si="6"/>
        <v>71434.005553790077</v>
      </c>
      <c r="H15" s="529">
        <f t="shared" si="6"/>
        <v>71684.651187312149</v>
      </c>
      <c r="I15" s="529">
        <f t="shared" si="6"/>
        <v>71935.296820834206</v>
      </c>
      <c r="J15" s="529">
        <f t="shared" si="6"/>
        <v>72185.942454356264</v>
      </c>
      <c r="K15" s="529">
        <f t="shared" si="6"/>
        <v>72436.588087878336</v>
      </c>
      <c r="L15" s="529">
        <f t="shared" si="6"/>
        <v>72687.233721400407</v>
      </c>
      <c r="M15" s="529">
        <f t="shared" si="6"/>
        <v>72937.879354922479</v>
      </c>
      <c r="N15" s="529">
        <f t="shared" si="6"/>
        <v>73188.524988444551</v>
      </c>
      <c r="O15" s="529">
        <f t="shared" si="6"/>
        <v>73188.524988444551</v>
      </c>
      <c r="P15" s="529">
        <f t="shared" si="6"/>
        <v>73188.524988444551</v>
      </c>
      <c r="Q15" s="529">
        <f t="shared" si="6"/>
        <v>73188.524988444551</v>
      </c>
      <c r="R15" s="529">
        <f t="shared" si="6"/>
        <v>73188.524988444551</v>
      </c>
      <c r="S15" s="529">
        <f t="shared" si="6"/>
        <v>73188.524988444551</v>
      </c>
      <c r="T15" s="529">
        <f t="shared" si="6"/>
        <v>73188.524988444551</v>
      </c>
      <c r="U15" s="529">
        <f t="shared" si="6"/>
        <v>73188.524988444551</v>
      </c>
      <c r="V15" s="529">
        <f t="shared" si="6"/>
        <v>73188.524988444551</v>
      </c>
      <c r="W15" s="529">
        <f t="shared" si="6"/>
        <v>73188.524988444551</v>
      </c>
      <c r="X15" s="698">
        <f t="shared" si="6"/>
        <v>73188.524988444551</v>
      </c>
      <c r="Y15" s="53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</row>
    <row r="16" spans="1:252" s="17" customFormat="1" ht="5.0999999999999996" customHeight="1" x14ac:dyDescent="0.2">
      <c r="A16" s="2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1:252" ht="14.1" customHeight="1" x14ac:dyDescent="0.2">
      <c r="A17" s="14" t="s">
        <v>30</v>
      </c>
      <c r="B17" s="15" t="s">
        <v>582</v>
      </c>
      <c r="C17" s="11"/>
      <c r="D17" s="11"/>
      <c r="E17" s="528">
        <f>E19+E23+E30+E34</f>
        <v>0</v>
      </c>
      <c r="F17" s="529">
        <f t="shared" ref="F17:X17" si="7">F19+F23+F30+F34</f>
        <v>0</v>
      </c>
      <c r="G17" s="529">
        <f t="shared" si="7"/>
        <v>0</v>
      </c>
      <c r="H17" s="529">
        <f t="shared" si="7"/>
        <v>0</v>
      </c>
      <c r="I17" s="529">
        <f t="shared" si="7"/>
        <v>0</v>
      </c>
      <c r="J17" s="529">
        <f t="shared" si="7"/>
        <v>0</v>
      </c>
      <c r="K17" s="529">
        <f t="shared" si="7"/>
        <v>0</v>
      </c>
      <c r="L17" s="529">
        <f t="shared" si="7"/>
        <v>0</v>
      </c>
      <c r="M17" s="529">
        <f t="shared" si="7"/>
        <v>0</v>
      </c>
      <c r="N17" s="529">
        <f t="shared" si="7"/>
        <v>0</v>
      </c>
      <c r="O17" s="529">
        <f t="shared" si="7"/>
        <v>0</v>
      </c>
      <c r="P17" s="529">
        <f t="shared" si="7"/>
        <v>0</v>
      </c>
      <c r="Q17" s="529">
        <f t="shared" si="7"/>
        <v>0</v>
      </c>
      <c r="R17" s="529">
        <f t="shared" si="7"/>
        <v>0</v>
      </c>
      <c r="S17" s="529">
        <f t="shared" si="7"/>
        <v>0</v>
      </c>
      <c r="T17" s="529">
        <f t="shared" si="7"/>
        <v>0</v>
      </c>
      <c r="U17" s="529">
        <f t="shared" si="7"/>
        <v>0</v>
      </c>
      <c r="V17" s="529">
        <f t="shared" si="7"/>
        <v>0</v>
      </c>
      <c r="W17" s="529">
        <f t="shared" si="7"/>
        <v>0</v>
      </c>
      <c r="X17" s="529">
        <f t="shared" si="7"/>
        <v>0</v>
      </c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</row>
    <row r="18" spans="1:252" ht="5.0999999999999996" customHeight="1" x14ac:dyDescent="0.2">
      <c r="B18" s="8"/>
      <c r="C18" s="11"/>
      <c r="D18" s="11"/>
      <c r="E18" s="11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</row>
    <row r="19" spans="1:252" ht="14.1" customHeight="1" x14ac:dyDescent="0.2">
      <c r="A19" s="14" t="s">
        <v>151</v>
      </c>
      <c r="B19" s="15" t="s">
        <v>488</v>
      </c>
      <c r="C19" s="9"/>
      <c r="D19" s="11"/>
      <c r="E19" s="528">
        <f>SUM(E20:E22)</f>
        <v>0</v>
      </c>
      <c r="F19" s="529">
        <f>SUM(F20:F22)</f>
        <v>0</v>
      </c>
      <c r="G19" s="529">
        <f t="shared" ref="G19:K19" si="8">SUM(G20:G22)</f>
        <v>0</v>
      </c>
      <c r="H19" s="529">
        <f t="shared" si="8"/>
        <v>0</v>
      </c>
      <c r="I19" s="529">
        <f t="shared" si="8"/>
        <v>0</v>
      </c>
      <c r="J19" s="529">
        <f t="shared" si="8"/>
        <v>0</v>
      </c>
      <c r="K19" s="529">
        <f t="shared" si="8"/>
        <v>0</v>
      </c>
      <c r="L19" s="529">
        <f t="shared" ref="L19" si="9">SUM(L20:L22)</f>
        <v>0</v>
      </c>
      <c r="M19" s="529">
        <f t="shared" ref="M19" si="10">SUM(M20:M22)</f>
        <v>0</v>
      </c>
      <c r="N19" s="529">
        <f t="shared" ref="N19" si="11">SUM(N20:N22)</f>
        <v>0</v>
      </c>
      <c r="O19" s="529">
        <f t="shared" ref="O19" si="12">SUM(O20:O22)</f>
        <v>0</v>
      </c>
      <c r="P19" s="529">
        <f t="shared" ref="P19" si="13">SUM(P20:P22)</f>
        <v>0</v>
      </c>
      <c r="Q19" s="529">
        <f t="shared" ref="Q19" si="14">SUM(Q20:Q22)</f>
        <v>0</v>
      </c>
      <c r="R19" s="529">
        <f t="shared" ref="R19" si="15">SUM(R20:R22)</f>
        <v>0</v>
      </c>
      <c r="S19" s="529">
        <f t="shared" ref="S19" si="16">SUM(S20:S22)</f>
        <v>0</v>
      </c>
      <c r="T19" s="529">
        <f t="shared" ref="T19" si="17">SUM(T20:T22)</f>
        <v>0</v>
      </c>
      <c r="U19" s="529">
        <f t="shared" ref="U19" si="18">SUM(U20:U22)</f>
        <v>0</v>
      </c>
      <c r="V19" s="529">
        <f t="shared" ref="V19" si="19">SUM(V20:V22)</f>
        <v>0</v>
      </c>
      <c r="W19" s="529">
        <f t="shared" ref="W19" si="20">SUM(W20:W22)</f>
        <v>0</v>
      </c>
      <c r="X19" s="698">
        <f t="shared" ref="X19" si="21">SUM(X20:X22)</f>
        <v>0</v>
      </c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</row>
    <row r="20" spans="1:252" ht="14.1" customHeight="1" x14ac:dyDescent="0.2">
      <c r="A20" s="77" t="s">
        <v>547</v>
      </c>
      <c r="B20" s="57" t="s">
        <v>16</v>
      </c>
      <c r="C20" s="54"/>
      <c r="D20" s="11"/>
      <c r="E20" s="684">
        <f>'(13)_Orçam.'!H4</f>
        <v>0</v>
      </c>
      <c r="F20" s="685">
        <f t="shared" ref="F20:X20" si="22">E20</f>
        <v>0</v>
      </c>
      <c r="G20" s="685">
        <f t="shared" si="22"/>
        <v>0</v>
      </c>
      <c r="H20" s="685">
        <f t="shared" si="22"/>
        <v>0</v>
      </c>
      <c r="I20" s="685">
        <f t="shared" si="22"/>
        <v>0</v>
      </c>
      <c r="J20" s="685">
        <f t="shared" si="22"/>
        <v>0</v>
      </c>
      <c r="K20" s="685">
        <f t="shared" si="22"/>
        <v>0</v>
      </c>
      <c r="L20" s="685">
        <f t="shared" si="22"/>
        <v>0</v>
      </c>
      <c r="M20" s="685">
        <f t="shared" si="22"/>
        <v>0</v>
      </c>
      <c r="N20" s="685">
        <f t="shared" si="22"/>
        <v>0</v>
      </c>
      <c r="O20" s="685">
        <f t="shared" si="22"/>
        <v>0</v>
      </c>
      <c r="P20" s="685">
        <f t="shared" si="22"/>
        <v>0</v>
      </c>
      <c r="Q20" s="685">
        <f t="shared" si="22"/>
        <v>0</v>
      </c>
      <c r="R20" s="685">
        <f t="shared" si="22"/>
        <v>0</v>
      </c>
      <c r="S20" s="685">
        <f t="shared" si="22"/>
        <v>0</v>
      </c>
      <c r="T20" s="685">
        <f t="shared" si="22"/>
        <v>0</v>
      </c>
      <c r="U20" s="685">
        <f t="shared" si="22"/>
        <v>0</v>
      </c>
      <c r="V20" s="685">
        <f t="shared" si="22"/>
        <v>0</v>
      </c>
      <c r="W20" s="685">
        <f t="shared" si="22"/>
        <v>0</v>
      </c>
      <c r="X20" s="702">
        <f t="shared" si="22"/>
        <v>0</v>
      </c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</row>
    <row r="21" spans="1:252" ht="14.1" customHeight="1" x14ac:dyDescent="0.2">
      <c r="A21" s="77" t="s">
        <v>548</v>
      </c>
      <c r="B21" s="57" t="s">
        <v>18</v>
      </c>
      <c r="C21" s="54"/>
      <c r="D21" s="11"/>
      <c r="E21" s="686">
        <f>'(13)_Orçam.'!H5</f>
        <v>0</v>
      </c>
      <c r="F21" s="687">
        <f t="shared" ref="F21:H22" si="23">E21</f>
        <v>0</v>
      </c>
      <c r="G21" s="687">
        <f t="shared" si="23"/>
        <v>0</v>
      </c>
      <c r="H21" s="687">
        <f t="shared" si="23"/>
        <v>0</v>
      </c>
      <c r="I21" s="687">
        <f t="shared" ref="I21:J22" si="24">H21</f>
        <v>0</v>
      </c>
      <c r="J21" s="687">
        <f t="shared" si="24"/>
        <v>0</v>
      </c>
      <c r="K21" s="687">
        <f t="shared" ref="K21:L21" si="25">J21</f>
        <v>0</v>
      </c>
      <c r="L21" s="687">
        <f t="shared" si="25"/>
        <v>0</v>
      </c>
      <c r="M21" s="687">
        <f t="shared" ref="M21:X21" si="26">L21</f>
        <v>0</v>
      </c>
      <c r="N21" s="687">
        <f t="shared" si="26"/>
        <v>0</v>
      </c>
      <c r="O21" s="687">
        <f t="shared" si="26"/>
        <v>0</v>
      </c>
      <c r="P21" s="687">
        <f t="shared" si="26"/>
        <v>0</v>
      </c>
      <c r="Q21" s="687">
        <f t="shared" si="26"/>
        <v>0</v>
      </c>
      <c r="R21" s="687">
        <f t="shared" si="26"/>
        <v>0</v>
      </c>
      <c r="S21" s="687">
        <f t="shared" si="26"/>
        <v>0</v>
      </c>
      <c r="T21" s="687">
        <f t="shared" si="26"/>
        <v>0</v>
      </c>
      <c r="U21" s="687">
        <f t="shared" si="26"/>
        <v>0</v>
      </c>
      <c r="V21" s="687">
        <f t="shared" si="26"/>
        <v>0</v>
      </c>
      <c r="W21" s="687">
        <f t="shared" si="26"/>
        <v>0</v>
      </c>
      <c r="X21" s="703">
        <f t="shared" si="26"/>
        <v>0</v>
      </c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</row>
    <row r="22" spans="1:252" ht="14.1" customHeight="1" x14ac:dyDescent="0.2">
      <c r="A22" s="77" t="s">
        <v>557</v>
      </c>
      <c r="B22" s="57" t="s">
        <v>17</v>
      </c>
      <c r="C22" s="54"/>
      <c r="D22" s="11"/>
      <c r="E22" s="688">
        <f>'(13)_Orçam.'!H6</f>
        <v>0</v>
      </c>
      <c r="F22" s="689">
        <f t="shared" si="23"/>
        <v>0</v>
      </c>
      <c r="G22" s="689">
        <f t="shared" si="23"/>
        <v>0</v>
      </c>
      <c r="H22" s="689">
        <f t="shared" si="23"/>
        <v>0</v>
      </c>
      <c r="I22" s="689">
        <f t="shared" si="24"/>
        <v>0</v>
      </c>
      <c r="J22" s="689">
        <f t="shared" si="24"/>
        <v>0</v>
      </c>
      <c r="K22" s="689">
        <f t="shared" ref="K22:L22" si="27">J22</f>
        <v>0</v>
      </c>
      <c r="L22" s="689">
        <f t="shared" si="27"/>
        <v>0</v>
      </c>
      <c r="M22" s="689">
        <f t="shared" ref="M22:X22" si="28">L22</f>
        <v>0</v>
      </c>
      <c r="N22" s="689">
        <f t="shared" si="28"/>
        <v>0</v>
      </c>
      <c r="O22" s="689">
        <f t="shared" si="28"/>
        <v>0</v>
      </c>
      <c r="P22" s="689">
        <f t="shared" si="28"/>
        <v>0</v>
      </c>
      <c r="Q22" s="689">
        <f t="shared" si="28"/>
        <v>0</v>
      </c>
      <c r="R22" s="689">
        <f t="shared" si="28"/>
        <v>0</v>
      </c>
      <c r="S22" s="689">
        <f t="shared" si="28"/>
        <v>0</v>
      </c>
      <c r="T22" s="689">
        <f t="shared" si="28"/>
        <v>0</v>
      </c>
      <c r="U22" s="689">
        <f t="shared" si="28"/>
        <v>0</v>
      </c>
      <c r="V22" s="689">
        <f t="shared" si="28"/>
        <v>0</v>
      </c>
      <c r="W22" s="689">
        <f t="shared" si="28"/>
        <v>0</v>
      </c>
      <c r="X22" s="704">
        <f t="shared" si="28"/>
        <v>0</v>
      </c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</row>
    <row r="23" spans="1:252" ht="14.1" customHeight="1" x14ac:dyDescent="0.2">
      <c r="A23" s="14" t="s">
        <v>152</v>
      </c>
      <c r="B23" s="15" t="s">
        <v>583</v>
      </c>
      <c r="C23" s="9"/>
      <c r="D23" s="11"/>
      <c r="E23" s="528">
        <f t="shared" ref="E23:X23" si="29">SUM(E24:E29)</f>
        <v>0</v>
      </c>
      <c r="F23" s="529">
        <f t="shared" si="29"/>
        <v>0</v>
      </c>
      <c r="G23" s="529">
        <f t="shared" si="29"/>
        <v>0</v>
      </c>
      <c r="H23" s="529">
        <f t="shared" si="29"/>
        <v>0</v>
      </c>
      <c r="I23" s="529">
        <f t="shared" si="29"/>
        <v>0</v>
      </c>
      <c r="J23" s="529">
        <f t="shared" si="29"/>
        <v>0</v>
      </c>
      <c r="K23" s="529">
        <f t="shared" si="29"/>
        <v>0</v>
      </c>
      <c r="L23" s="529">
        <f t="shared" si="29"/>
        <v>0</v>
      </c>
      <c r="M23" s="529">
        <f t="shared" si="29"/>
        <v>0</v>
      </c>
      <c r="N23" s="529">
        <f t="shared" si="29"/>
        <v>0</v>
      </c>
      <c r="O23" s="529">
        <f t="shared" si="29"/>
        <v>0</v>
      </c>
      <c r="P23" s="529">
        <f t="shared" si="29"/>
        <v>0</v>
      </c>
      <c r="Q23" s="529">
        <f t="shared" si="29"/>
        <v>0</v>
      </c>
      <c r="R23" s="529">
        <f t="shared" si="29"/>
        <v>0</v>
      </c>
      <c r="S23" s="529">
        <f t="shared" si="29"/>
        <v>0</v>
      </c>
      <c r="T23" s="529">
        <f t="shared" si="29"/>
        <v>0</v>
      </c>
      <c r="U23" s="529">
        <f t="shared" si="29"/>
        <v>0</v>
      </c>
      <c r="V23" s="529">
        <f t="shared" si="29"/>
        <v>0</v>
      </c>
      <c r="W23" s="529">
        <f t="shared" si="29"/>
        <v>0</v>
      </c>
      <c r="X23" s="698">
        <f t="shared" si="29"/>
        <v>0</v>
      </c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</row>
    <row r="24" spans="1:252" ht="14.1" customHeight="1" x14ac:dyDescent="0.2">
      <c r="A24" s="77" t="s">
        <v>549</v>
      </c>
      <c r="B24" s="57" t="s">
        <v>290</v>
      </c>
      <c r="C24" s="54"/>
      <c r="D24" s="11"/>
      <c r="E24" s="684">
        <f>'(13)_Orçam.'!H8</f>
        <v>0</v>
      </c>
      <c r="F24" s="685">
        <f t="shared" ref="F24:X24" si="30">E24</f>
        <v>0</v>
      </c>
      <c r="G24" s="685">
        <f t="shared" si="30"/>
        <v>0</v>
      </c>
      <c r="H24" s="685">
        <f t="shared" si="30"/>
        <v>0</v>
      </c>
      <c r="I24" s="685">
        <f t="shared" si="30"/>
        <v>0</v>
      </c>
      <c r="J24" s="685">
        <f t="shared" si="30"/>
        <v>0</v>
      </c>
      <c r="K24" s="685">
        <f t="shared" si="30"/>
        <v>0</v>
      </c>
      <c r="L24" s="685">
        <f t="shared" si="30"/>
        <v>0</v>
      </c>
      <c r="M24" s="685">
        <f t="shared" si="30"/>
        <v>0</v>
      </c>
      <c r="N24" s="685">
        <f t="shared" si="30"/>
        <v>0</v>
      </c>
      <c r="O24" s="685">
        <f t="shared" si="30"/>
        <v>0</v>
      </c>
      <c r="P24" s="685">
        <f t="shared" si="30"/>
        <v>0</v>
      </c>
      <c r="Q24" s="685">
        <f t="shared" si="30"/>
        <v>0</v>
      </c>
      <c r="R24" s="685">
        <f t="shared" si="30"/>
        <v>0</v>
      </c>
      <c r="S24" s="685">
        <f t="shared" si="30"/>
        <v>0</v>
      </c>
      <c r="T24" s="685">
        <f t="shared" si="30"/>
        <v>0</v>
      </c>
      <c r="U24" s="685">
        <f t="shared" si="30"/>
        <v>0</v>
      </c>
      <c r="V24" s="685">
        <f t="shared" si="30"/>
        <v>0</v>
      </c>
      <c r="W24" s="685">
        <f t="shared" si="30"/>
        <v>0</v>
      </c>
      <c r="X24" s="702">
        <f t="shared" si="30"/>
        <v>0</v>
      </c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</row>
    <row r="25" spans="1:252" ht="14.1" customHeight="1" x14ac:dyDescent="0.2">
      <c r="A25" s="77" t="s">
        <v>550</v>
      </c>
      <c r="B25" s="57" t="s">
        <v>291</v>
      </c>
      <c r="C25" s="54"/>
      <c r="D25" s="11"/>
      <c r="E25" s="686">
        <f>'(13)_Orçam.'!H9</f>
        <v>0</v>
      </c>
      <c r="F25" s="687">
        <f t="shared" ref="F25:X25" si="31">E25</f>
        <v>0</v>
      </c>
      <c r="G25" s="687">
        <f t="shared" si="31"/>
        <v>0</v>
      </c>
      <c r="H25" s="687">
        <f t="shared" si="31"/>
        <v>0</v>
      </c>
      <c r="I25" s="687">
        <f t="shared" si="31"/>
        <v>0</v>
      </c>
      <c r="J25" s="687">
        <f t="shared" si="31"/>
        <v>0</v>
      </c>
      <c r="K25" s="687">
        <f t="shared" si="31"/>
        <v>0</v>
      </c>
      <c r="L25" s="687">
        <f t="shared" si="31"/>
        <v>0</v>
      </c>
      <c r="M25" s="687">
        <f t="shared" si="31"/>
        <v>0</v>
      </c>
      <c r="N25" s="687">
        <f t="shared" si="31"/>
        <v>0</v>
      </c>
      <c r="O25" s="687">
        <f t="shared" si="31"/>
        <v>0</v>
      </c>
      <c r="P25" s="687">
        <f t="shared" si="31"/>
        <v>0</v>
      </c>
      <c r="Q25" s="687">
        <f t="shared" si="31"/>
        <v>0</v>
      </c>
      <c r="R25" s="687">
        <f t="shared" si="31"/>
        <v>0</v>
      </c>
      <c r="S25" s="687">
        <f t="shared" si="31"/>
        <v>0</v>
      </c>
      <c r="T25" s="687">
        <f t="shared" si="31"/>
        <v>0</v>
      </c>
      <c r="U25" s="687">
        <f t="shared" si="31"/>
        <v>0</v>
      </c>
      <c r="V25" s="687">
        <f t="shared" si="31"/>
        <v>0</v>
      </c>
      <c r="W25" s="687">
        <f t="shared" si="31"/>
        <v>0</v>
      </c>
      <c r="X25" s="703">
        <f t="shared" si="31"/>
        <v>0</v>
      </c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</row>
    <row r="26" spans="1:252" ht="14.1" customHeight="1" x14ac:dyDescent="0.2">
      <c r="A26" s="77" t="s">
        <v>551</v>
      </c>
      <c r="B26" s="57" t="s">
        <v>278</v>
      </c>
      <c r="C26" s="54"/>
      <c r="D26" s="11"/>
      <c r="E26" s="686">
        <f>'(13)_Orçam.'!H10</f>
        <v>0</v>
      </c>
      <c r="F26" s="687">
        <f t="shared" ref="F26:X26" si="32">E26</f>
        <v>0</v>
      </c>
      <c r="G26" s="687">
        <f t="shared" si="32"/>
        <v>0</v>
      </c>
      <c r="H26" s="687">
        <f t="shared" si="32"/>
        <v>0</v>
      </c>
      <c r="I26" s="687">
        <f t="shared" si="32"/>
        <v>0</v>
      </c>
      <c r="J26" s="687">
        <f t="shared" si="32"/>
        <v>0</v>
      </c>
      <c r="K26" s="687">
        <f t="shared" si="32"/>
        <v>0</v>
      </c>
      <c r="L26" s="687">
        <f t="shared" si="32"/>
        <v>0</v>
      </c>
      <c r="M26" s="687">
        <f t="shared" si="32"/>
        <v>0</v>
      </c>
      <c r="N26" s="687">
        <f t="shared" si="32"/>
        <v>0</v>
      </c>
      <c r="O26" s="687">
        <f t="shared" si="32"/>
        <v>0</v>
      </c>
      <c r="P26" s="687">
        <f t="shared" si="32"/>
        <v>0</v>
      </c>
      <c r="Q26" s="687">
        <f t="shared" si="32"/>
        <v>0</v>
      </c>
      <c r="R26" s="687">
        <f t="shared" si="32"/>
        <v>0</v>
      </c>
      <c r="S26" s="687">
        <f t="shared" si="32"/>
        <v>0</v>
      </c>
      <c r="T26" s="687">
        <f t="shared" si="32"/>
        <v>0</v>
      </c>
      <c r="U26" s="687">
        <f t="shared" si="32"/>
        <v>0</v>
      </c>
      <c r="V26" s="687">
        <f t="shared" si="32"/>
        <v>0</v>
      </c>
      <c r="W26" s="687">
        <f t="shared" si="32"/>
        <v>0</v>
      </c>
      <c r="X26" s="703">
        <f t="shared" si="32"/>
        <v>0</v>
      </c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</row>
    <row r="27" spans="1:252" ht="14.1" customHeight="1" x14ac:dyDescent="0.2">
      <c r="A27" s="77" t="s">
        <v>558</v>
      </c>
      <c r="B27" s="57" t="s">
        <v>257</v>
      </c>
      <c r="C27" s="54"/>
      <c r="D27" s="11"/>
      <c r="E27" s="686">
        <f>'(13)_Orçam.'!H11</f>
        <v>0</v>
      </c>
      <c r="F27" s="687">
        <f t="shared" ref="F27:X27" si="33">E27</f>
        <v>0</v>
      </c>
      <c r="G27" s="687">
        <f t="shared" si="33"/>
        <v>0</v>
      </c>
      <c r="H27" s="687">
        <f t="shared" si="33"/>
        <v>0</v>
      </c>
      <c r="I27" s="687">
        <f t="shared" si="33"/>
        <v>0</v>
      </c>
      <c r="J27" s="687">
        <f t="shared" si="33"/>
        <v>0</v>
      </c>
      <c r="K27" s="687">
        <f t="shared" si="33"/>
        <v>0</v>
      </c>
      <c r="L27" s="687">
        <f t="shared" si="33"/>
        <v>0</v>
      </c>
      <c r="M27" s="687">
        <f t="shared" si="33"/>
        <v>0</v>
      </c>
      <c r="N27" s="687">
        <f t="shared" si="33"/>
        <v>0</v>
      </c>
      <c r="O27" s="687">
        <f t="shared" si="33"/>
        <v>0</v>
      </c>
      <c r="P27" s="687">
        <f t="shared" si="33"/>
        <v>0</v>
      </c>
      <c r="Q27" s="687">
        <f t="shared" si="33"/>
        <v>0</v>
      </c>
      <c r="R27" s="687">
        <f t="shared" si="33"/>
        <v>0</v>
      </c>
      <c r="S27" s="687">
        <f t="shared" si="33"/>
        <v>0</v>
      </c>
      <c r="T27" s="687">
        <f t="shared" si="33"/>
        <v>0</v>
      </c>
      <c r="U27" s="687">
        <f t="shared" si="33"/>
        <v>0</v>
      </c>
      <c r="V27" s="687">
        <f t="shared" si="33"/>
        <v>0</v>
      </c>
      <c r="W27" s="687">
        <f t="shared" si="33"/>
        <v>0</v>
      </c>
      <c r="X27" s="703">
        <f t="shared" si="33"/>
        <v>0</v>
      </c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</row>
    <row r="28" spans="1:252" ht="14.1" customHeight="1" x14ac:dyDescent="0.2">
      <c r="A28" s="77" t="s">
        <v>559</v>
      </c>
      <c r="B28" s="57" t="s">
        <v>279</v>
      </c>
      <c r="C28" s="54"/>
      <c r="D28" s="11"/>
      <c r="E28" s="686">
        <f>'(13)_Orçam.'!H12</f>
        <v>0</v>
      </c>
      <c r="F28" s="687">
        <f t="shared" ref="F28:X28" si="34">E28</f>
        <v>0</v>
      </c>
      <c r="G28" s="687">
        <f t="shared" si="34"/>
        <v>0</v>
      </c>
      <c r="H28" s="687">
        <f t="shared" si="34"/>
        <v>0</v>
      </c>
      <c r="I28" s="687">
        <f t="shared" si="34"/>
        <v>0</v>
      </c>
      <c r="J28" s="687">
        <f t="shared" si="34"/>
        <v>0</v>
      </c>
      <c r="K28" s="687">
        <f t="shared" si="34"/>
        <v>0</v>
      </c>
      <c r="L28" s="687">
        <f t="shared" si="34"/>
        <v>0</v>
      </c>
      <c r="M28" s="687">
        <f t="shared" si="34"/>
        <v>0</v>
      </c>
      <c r="N28" s="687">
        <f t="shared" si="34"/>
        <v>0</v>
      </c>
      <c r="O28" s="687">
        <f t="shared" si="34"/>
        <v>0</v>
      </c>
      <c r="P28" s="687">
        <f t="shared" si="34"/>
        <v>0</v>
      </c>
      <c r="Q28" s="687">
        <f t="shared" si="34"/>
        <v>0</v>
      </c>
      <c r="R28" s="687">
        <f t="shared" si="34"/>
        <v>0</v>
      </c>
      <c r="S28" s="687">
        <f t="shared" si="34"/>
        <v>0</v>
      </c>
      <c r="T28" s="687">
        <f t="shared" si="34"/>
        <v>0</v>
      </c>
      <c r="U28" s="687">
        <f t="shared" si="34"/>
        <v>0</v>
      </c>
      <c r="V28" s="687">
        <f t="shared" si="34"/>
        <v>0</v>
      </c>
      <c r="W28" s="687">
        <f t="shared" si="34"/>
        <v>0</v>
      </c>
      <c r="X28" s="703">
        <f t="shared" si="34"/>
        <v>0</v>
      </c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</row>
    <row r="29" spans="1:252" ht="14.1" customHeight="1" x14ac:dyDescent="0.2">
      <c r="A29" s="10" t="s">
        <v>579</v>
      </c>
      <c r="B29" s="57" t="s">
        <v>280</v>
      </c>
      <c r="C29" s="54"/>
      <c r="D29" s="11"/>
      <c r="E29" s="688">
        <f>'(13)_Orçam.'!H13</f>
        <v>0</v>
      </c>
      <c r="F29" s="689">
        <f t="shared" ref="F29:X29" si="35">E29</f>
        <v>0</v>
      </c>
      <c r="G29" s="689">
        <f t="shared" si="35"/>
        <v>0</v>
      </c>
      <c r="H29" s="689">
        <f t="shared" si="35"/>
        <v>0</v>
      </c>
      <c r="I29" s="689">
        <f t="shared" si="35"/>
        <v>0</v>
      </c>
      <c r="J29" s="689">
        <f t="shared" si="35"/>
        <v>0</v>
      </c>
      <c r="K29" s="689">
        <f t="shared" si="35"/>
        <v>0</v>
      </c>
      <c r="L29" s="689">
        <f t="shared" si="35"/>
        <v>0</v>
      </c>
      <c r="M29" s="689">
        <f t="shared" si="35"/>
        <v>0</v>
      </c>
      <c r="N29" s="689">
        <f t="shared" si="35"/>
        <v>0</v>
      </c>
      <c r="O29" s="689">
        <f t="shared" si="35"/>
        <v>0</v>
      </c>
      <c r="P29" s="689">
        <f t="shared" si="35"/>
        <v>0</v>
      </c>
      <c r="Q29" s="689">
        <f t="shared" si="35"/>
        <v>0</v>
      </c>
      <c r="R29" s="689">
        <f t="shared" si="35"/>
        <v>0</v>
      </c>
      <c r="S29" s="689">
        <f t="shared" si="35"/>
        <v>0</v>
      </c>
      <c r="T29" s="689">
        <f t="shared" si="35"/>
        <v>0</v>
      </c>
      <c r="U29" s="689">
        <f t="shared" si="35"/>
        <v>0</v>
      </c>
      <c r="V29" s="689">
        <f t="shared" si="35"/>
        <v>0</v>
      </c>
      <c r="W29" s="689">
        <f t="shared" si="35"/>
        <v>0</v>
      </c>
      <c r="X29" s="704">
        <f t="shared" si="35"/>
        <v>0</v>
      </c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</row>
    <row r="30" spans="1:252" ht="14.1" customHeight="1" x14ac:dyDescent="0.2">
      <c r="A30" s="14" t="s">
        <v>153</v>
      </c>
      <c r="B30" s="15" t="s">
        <v>19</v>
      </c>
      <c r="C30" s="9"/>
      <c r="D30" s="11"/>
      <c r="E30" s="528">
        <f t="shared" ref="E30:X30" si="36">SUM(E31:E33)</f>
        <v>0</v>
      </c>
      <c r="F30" s="529">
        <f t="shared" si="36"/>
        <v>0</v>
      </c>
      <c r="G30" s="529">
        <f t="shared" si="36"/>
        <v>0</v>
      </c>
      <c r="H30" s="529">
        <f t="shared" si="36"/>
        <v>0</v>
      </c>
      <c r="I30" s="529">
        <f t="shared" si="36"/>
        <v>0</v>
      </c>
      <c r="J30" s="529">
        <f t="shared" si="36"/>
        <v>0</v>
      </c>
      <c r="K30" s="529">
        <f t="shared" si="36"/>
        <v>0</v>
      </c>
      <c r="L30" s="529">
        <f t="shared" si="36"/>
        <v>0</v>
      </c>
      <c r="M30" s="529">
        <f t="shared" si="36"/>
        <v>0</v>
      </c>
      <c r="N30" s="529">
        <f t="shared" si="36"/>
        <v>0</v>
      </c>
      <c r="O30" s="529">
        <f t="shared" si="36"/>
        <v>0</v>
      </c>
      <c r="P30" s="529">
        <f t="shared" si="36"/>
        <v>0</v>
      </c>
      <c r="Q30" s="529">
        <f t="shared" si="36"/>
        <v>0</v>
      </c>
      <c r="R30" s="529">
        <f t="shared" si="36"/>
        <v>0</v>
      </c>
      <c r="S30" s="529">
        <f t="shared" si="36"/>
        <v>0</v>
      </c>
      <c r="T30" s="529">
        <f t="shared" si="36"/>
        <v>0</v>
      </c>
      <c r="U30" s="529">
        <f t="shared" si="36"/>
        <v>0</v>
      </c>
      <c r="V30" s="529">
        <f t="shared" si="36"/>
        <v>0</v>
      </c>
      <c r="W30" s="529">
        <f t="shared" si="36"/>
        <v>0</v>
      </c>
      <c r="X30" s="698">
        <f t="shared" si="36"/>
        <v>0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</row>
    <row r="31" spans="1:252" ht="14.1" customHeight="1" x14ac:dyDescent="0.2">
      <c r="A31" s="77" t="s">
        <v>552</v>
      </c>
      <c r="B31" s="57" t="s">
        <v>294</v>
      </c>
      <c r="C31" s="54"/>
      <c r="D31" s="11"/>
      <c r="E31" s="684">
        <f>'(13)_Orçam.'!H15</f>
        <v>0</v>
      </c>
      <c r="F31" s="685">
        <f t="shared" ref="F31:X31" si="37">E31</f>
        <v>0</v>
      </c>
      <c r="G31" s="685">
        <f t="shared" si="37"/>
        <v>0</v>
      </c>
      <c r="H31" s="685">
        <f t="shared" si="37"/>
        <v>0</v>
      </c>
      <c r="I31" s="685">
        <f t="shared" si="37"/>
        <v>0</v>
      </c>
      <c r="J31" s="685">
        <f t="shared" si="37"/>
        <v>0</v>
      </c>
      <c r="K31" s="685">
        <f t="shared" si="37"/>
        <v>0</v>
      </c>
      <c r="L31" s="685">
        <f t="shared" si="37"/>
        <v>0</v>
      </c>
      <c r="M31" s="685">
        <f t="shared" si="37"/>
        <v>0</v>
      </c>
      <c r="N31" s="685">
        <f t="shared" si="37"/>
        <v>0</v>
      </c>
      <c r="O31" s="685">
        <f t="shared" si="37"/>
        <v>0</v>
      </c>
      <c r="P31" s="685">
        <f t="shared" si="37"/>
        <v>0</v>
      </c>
      <c r="Q31" s="685">
        <f t="shared" si="37"/>
        <v>0</v>
      </c>
      <c r="R31" s="685">
        <f t="shared" si="37"/>
        <v>0</v>
      </c>
      <c r="S31" s="685">
        <f t="shared" si="37"/>
        <v>0</v>
      </c>
      <c r="T31" s="685">
        <f t="shared" si="37"/>
        <v>0</v>
      </c>
      <c r="U31" s="685">
        <f t="shared" si="37"/>
        <v>0</v>
      </c>
      <c r="V31" s="685">
        <f t="shared" si="37"/>
        <v>0</v>
      </c>
      <c r="W31" s="685">
        <f t="shared" si="37"/>
        <v>0</v>
      </c>
      <c r="X31" s="702">
        <f t="shared" si="37"/>
        <v>0</v>
      </c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</row>
    <row r="32" spans="1:252" ht="14.1" customHeight="1" x14ac:dyDescent="0.2">
      <c r="A32" s="77" t="s">
        <v>553</v>
      </c>
      <c r="B32" s="57" t="s">
        <v>295</v>
      </c>
      <c r="C32" s="54"/>
      <c r="D32" s="11"/>
      <c r="E32" s="686">
        <f>'(13)_Orçam.'!H16</f>
        <v>0</v>
      </c>
      <c r="F32" s="687">
        <f t="shared" ref="F32:X32" si="38">E32</f>
        <v>0</v>
      </c>
      <c r="G32" s="687">
        <f t="shared" si="38"/>
        <v>0</v>
      </c>
      <c r="H32" s="687">
        <f t="shared" si="38"/>
        <v>0</v>
      </c>
      <c r="I32" s="687">
        <f t="shared" si="38"/>
        <v>0</v>
      </c>
      <c r="J32" s="687">
        <f t="shared" si="38"/>
        <v>0</v>
      </c>
      <c r="K32" s="687">
        <f t="shared" si="38"/>
        <v>0</v>
      </c>
      <c r="L32" s="687">
        <f t="shared" si="38"/>
        <v>0</v>
      </c>
      <c r="M32" s="687">
        <f t="shared" si="38"/>
        <v>0</v>
      </c>
      <c r="N32" s="687">
        <f t="shared" si="38"/>
        <v>0</v>
      </c>
      <c r="O32" s="687">
        <f t="shared" si="38"/>
        <v>0</v>
      </c>
      <c r="P32" s="687">
        <f t="shared" si="38"/>
        <v>0</v>
      </c>
      <c r="Q32" s="687">
        <f t="shared" si="38"/>
        <v>0</v>
      </c>
      <c r="R32" s="687">
        <f t="shared" si="38"/>
        <v>0</v>
      </c>
      <c r="S32" s="687">
        <f t="shared" si="38"/>
        <v>0</v>
      </c>
      <c r="T32" s="687">
        <f t="shared" si="38"/>
        <v>0</v>
      </c>
      <c r="U32" s="687">
        <f t="shared" si="38"/>
        <v>0</v>
      </c>
      <c r="V32" s="687">
        <f t="shared" si="38"/>
        <v>0</v>
      </c>
      <c r="W32" s="687">
        <f t="shared" si="38"/>
        <v>0</v>
      </c>
      <c r="X32" s="703">
        <f t="shared" si="38"/>
        <v>0</v>
      </c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</row>
    <row r="33" spans="1:252" ht="14.1" customHeight="1" x14ac:dyDescent="0.2">
      <c r="A33" s="77" t="s">
        <v>560</v>
      </c>
      <c r="B33" s="57" t="s">
        <v>296</v>
      </c>
      <c r="C33" s="54"/>
      <c r="D33" s="11"/>
      <c r="E33" s="688">
        <f>'(13)_Orçam.'!H17</f>
        <v>0</v>
      </c>
      <c r="F33" s="689">
        <f t="shared" ref="F33:X33" si="39">E33</f>
        <v>0</v>
      </c>
      <c r="G33" s="689">
        <f t="shared" si="39"/>
        <v>0</v>
      </c>
      <c r="H33" s="689">
        <f t="shared" si="39"/>
        <v>0</v>
      </c>
      <c r="I33" s="689">
        <f t="shared" si="39"/>
        <v>0</v>
      </c>
      <c r="J33" s="689">
        <f t="shared" si="39"/>
        <v>0</v>
      </c>
      <c r="K33" s="689">
        <f t="shared" si="39"/>
        <v>0</v>
      </c>
      <c r="L33" s="689">
        <f t="shared" si="39"/>
        <v>0</v>
      </c>
      <c r="M33" s="689">
        <f t="shared" si="39"/>
        <v>0</v>
      </c>
      <c r="N33" s="689">
        <f t="shared" si="39"/>
        <v>0</v>
      </c>
      <c r="O33" s="689">
        <f t="shared" si="39"/>
        <v>0</v>
      </c>
      <c r="P33" s="689">
        <f t="shared" si="39"/>
        <v>0</v>
      </c>
      <c r="Q33" s="689">
        <f t="shared" si="39"/>
        <v>0</v>
      </c>
      <c r="R33" s="689">
        <f t="shared" si="39"/>
        <v>0</v>
      </c>
      <c r="S33" s="689">
        <f t="shared" si="39"/>
        <v>0</v>
      </c>
      <c r="T33" s="689">
        <f t="shared" si="39"/>
        <v>0</v>
      </c>
      <c r="U33" s="689">
        <f t="shared" si="39"/>
        <v>0</v>
      </c>
      <c r="V33" s="689">
        <f t="shared" si="39"/>
        <v>0</v>
      </c>
      <c r="W33" s="689">
        <f t="shared" si="39"/>
        <v>0</v>
      </c>
      <c r="X33" s="704">
        <f t="shared" si="39"/>
        <v>0</v>
      </c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</row>
    <row r="34" spans="1:252" ht="14.1" customHeight="1" x14ac:dyDescent="0.2">
      <c r="A34" s="14" t="s">
        <v>507</v>
      </c>
      <c r="B34" s="15" t="s">
        <v>154</v>
      </c>
      <c r="C34" s="9"/>
      <c r="D34" s="11"/>
      <c r="E34" s="528">
        <f>SUM(E35:E37)</f>
        <v>0</v>
      </c>
      <c r="F34" s="529">
        <f>SUM(F35:F37)</f>
        <v>0</v>
      </c>
      <c r="G34" s="529">
        <f>SUM(G35:G37)</f>
        <v>0</v>
      </c>
      <c r="H34" s="529">
        <f t="shared" ref="H34:X34" si="40">SUM(H35:H37)</f>
        <v>0</v>
      </c>
      <c r="I34" s="529">
        <f t="shared" si="40"/>
        <v>0</v>
      </c>
      <c r="J34" s="529">
        <f t="shared" si="40"/>
        <v>0</v>
      </c>
      <c r="K34" s="529">
        <f t="shared" si="40"/>
        <v>0</v>
      </c>
      <c r="L34" s="529">
        <f t="shared" si="40"/>
        <v>0</v>
      </c>
      <c r="M34" s="529">
        <f t="shared" si="40"/>
        <v>0</v>
      </c>
      <c r="N34" s="529">
        <f t="shared" si="40"/>
        <v>0</v>
      </c>
      <c r="O34" s="529">
        <f t="shared" si="40"/>
        <v>0</v>
      </c>
      <c r="P34" s="529">
        <f t="shared" si="40"/>
        <v>0</v>
      </c>
      <c r="Q34" s="529">
        <f t="shared" si="40"/>
        <v>0</v>
      </c>
      <c r="R34" s="529">
        <f t="shared" si="40"/>
        <v>0</v>
      </c>
      <c r="S34" s="529">
        <f t="shared" si="40"/>
        <v>0</v>
      </c>
      <c r="T34" s="529">
        <f t="shared" si="40"/>
        <v>0</v>
      </c>
      <c r="U34" s="529">
        <f t="shared" si="40"/>
        <v>0</v>
      </c>
      <c r="V34" s="529">
        <f t="shared" si="40"/>
        <v>0</v>
      </c>
      <c r="W34" s="529">
        <f t="shared" si="40"/>
        <v>0</v>
      </c>
      <c r="X34" s="698">
        <f t="shared" si="40"/>
        <v>0</v>
      </c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</row>
    <row r="35" spans="1:252" ht="14.1" customHeight="1" x14ac:dyDescent="0.2">
      <c r="A35" s="77" t="s">
        <v>547</v>
      </c>
      <c r="B35" s="57" t="str">
        <f>'(13)_Orçam.'!B19</f>
        <v>Veículo - Camionete com Capacidade de 500 Quilos (mínimo)</v>
      </c>
      <c r="C35" s="54"/>
      <c r="D35" s="11"/>
      <c r="E35" s="684">
        <f>'(13)_Orçam.'!H19</f>
        <v>0</v>
      </c>
      <c r="F35" s="685">
        <f t="shared" ref="F35:X35" si="41">E35</f>
        <v>0</v>
      </c>
      <c r="G35" s="685">
        <f t="shared" si="41"/>
        <v>0</v>
      </c>
      <c r="H35" s="685">
        <f t="shared" si="41"/>
        <v>0</v>
      </c>
      <c r="I35" s="685">
        <f t="shared" si="41"/>
        <v>0</v>
      </c>
      <c r="J35" s="685">
        <f t="shared" si="41"/>
        <v>0</v>
      </c>
      <c r="K35" s="685">
        <f t="shared" si="41"/>
        <v>0</v>
      </c>
      <c r="L35" s="685">
        <f t="shared" si="41"/>
        <v>0</v>
      </c>
      <c r="M35" s="685">
        <f t="shared" si="41"/>
        <v>0</v>
      </c>
      <c r="N35" s="685">
        <f t="shared" si="41"/>
        <v>0</v>
      </c>
      <c r="O35" s="685">
        <f t="shared" si="41"/>
        <v>0</v>
      </c>
      <c r="P35" s="685">
        <f t="shared" si="41"/>
        <v>0</v>
      </c>
      <c r="Q35" s="685">
        <f t="shared" si="41"/>
        <v>0</v>
      </c>
      <c r="R35" s="685">
        <f t="shared" si="41"/>
        <v>0</v>
      </c>
      <c r="S35" s="685">
        <f t="shared" si="41"/>
        <v>0</v>
      </c>
      <c r="T35" s="685">
        <f t="shared" si="41"/>
        <v>0</v>
      </c>
      <c r="U35" s="685">
        <f t="shared" si="41"/>
        <v>0</v>
      </c>
      <c r="V35" s="685">
        <f t="shared" si="41"/>
        <v>0</v>
      </c>
      <c r="W35" s="685">
        <f t="shared" si="41"/>
        <v>0</v>
      </c>
      <c r="X35" s="702">
        <f t="shared" si="41"/>
        <v>0</v>
      </c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</row>
    <row r="36" spans="1:252" ht="14.1" customHeight="1" x14ac:dyDescent="0.2">
      <c r="A36" s="77" t="s">
        <v>548</v>
      </c>
      <c r="B36" s="57" t="str">
        <f>'(13)_Orçam.'!B20</f>
        <v>Veículo - Caminhão Guincho Plataforma com Capacidade de 3,5 ton. (mínimo)</v>
      </c>
      <c r="C36" s="54"/>
      <c r="D36" s="11"/>
      <c r="E36" s="686">
        <f>'(13)_Orçam.'!H20</f>
        <v>0</v>
      </c>
      <c r="F36" s="687">
        <f t="shared" ref="F36:X36" si="42">E36</f>
        <v>0</v>
      </c>
      <c r="G36" s="687">
        <f t="shared" si="42"/>
        <v>0</v>
      </c>
      <c r="H36" s="687">
        <f t="shared" si="42"/>
        <v>0</v>
      </c>
      <c r="I36" s="687">
        <f t="shared" si="42"/>
        <v>0</v>
      </c>
      <c r="J36" s="687">
        <f t="shared" si="42"/>
        <v>0</v>
      </c>
      <c r="K36" s="687">
        <f t="shared" si="42"/>
        <v>0</v>
      </c>
      <c r="L36" s="687">
        <f t="shared" si="42"/>
        <v>0</v>
      </c>
      <c r="M36" s="687">
        <f t="shared" si="42"/>
        <v>0</v>
      </c>
      <c r="N36" s="687">
        <f t="shared" si="42"/>
        <v>0</v>
      </c>
      <c r="O36" s="687">
        <f t="shared" si="42"/>
        <v>0</v>
      </c>
      <c r="P36" s="687">
        <f t="shared" si="42"/>
        <v>0</v>
      </c>
      <c r="Q36" s="687">
        <f t="shared" si="42"/>
        <v>0</v>
      </c>
      <c r="R36" s="687">
        <f t="shared" si="42"/>
        <v>0</v>
      </c>
      <c r="S36" s="687">
        <f t="shared" si="42"/>
        <v>0</v>
      </c>
      <c r="T36" s="687">
        <f t="shared" si="42"/>
        <v>0</v>
      </c>
      <c r="U36" s="687">
        <f t="shared" si="42"/>
        <v>0</v>
      </c>
      <c r="V36" s="687">
        <f t="shared" si="42"/>
        <v>0</v>
      </c>
      <c r="W36" s="687">
        <f t="shared" si="42"/>
        <v>0</v>
      </c>
      <c r="X36" s="703">
        <f t="shared" si="42"/>
        <v>0</v>
      </c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</row>
    <row r="37" spans="1:252" ht="14.1" customHeight="1" x14ac:dyDescent="0.2">
      <c r="A37" s="77" t="s">
        <v>557</v>
      </c>
      <c r="B37" s="57" t="str">
        <f>'(13)_Orçam.'!B21</f>
        <v>Veículo - Caminhão Guincho Plataforma com Capacidade de 7,0 ton. (mínimo)</v>
      </c>
      <c r="C37" s="54"/>
      <c r="D37" s="11"/>
      <c r="E37" s="688">
        <f>'(13)_Orçam.'!H21</f>
        <v>0</v>
      </c>
      <c r="F37" s="689">
        <f t="shared" ref="F37:X37" si="43">E37</f>
        <v>0</v>
      </c>
      <c r="G37" s="689">
        <f t="shared" si="43"/>
        <v>0</v>
      </c>
      <c r="H37" s="689">
        <f t="shared" si="43"/>
        <v>0</v>
      </c>
      <c r="I37" s="689">
        <f t="shared" si="43"/>
        <v>0</v>
      </c>
      <c r="J37" s="689">
        <f t="shared" si="43"/>
        <v>0</v>
      </c>
      <c r="K37" s="689">
        <f t="shared" si="43"/>
        <v>0</v>
      </c>
      <c r="L37" s="689">
        <f t="shared" si="43"/>
        <v>0</v>
      </c>
      <c r="M37" s="689">
        <f t="shared" si="43"/>
        <v>0</v>
      </c>
      <c r="N37" s="689">
        <f t="shared" si="43"/>
        <v>0</v>
      </c>
      <c r="O37" s="689">
        <f t="shared" si="43"/>
        <v>0</v>
      </c>
      <c r="P37" s="689">
        <f t="shared" si="43"/>
        <v>0</v>
      </c>
      <c r="Q37" s="689">
        <f t="shared" si="43"/>
        <v>0</v>
      </c>
      <c r="R37" s="689">
        <f t="shared" si="43"/>
        <v>0</v>
      </c>
      <c r="S37" s="689">
        <f t="shared" si="43"/>
        <v>0</v>
      </c>
      <c r="T37" s="689">
        <f t="shared" si="43"/>
        <v>0</v>
      </c>
      <c r="U37" s="689">
        <f t="shared" si="43"/>
        <v>0</v>
      </c>
      <c r="V37" s="689">
        <f t="shared" si="43"/>
        <v>0</v>
      </c>
      <c r="W37" s="689">
        <f t="shared" si="43"/>
        <v>0</v>
      </c>
      <c r="X37" s="704">
        <f t="shared" si="43"/>
        <v>0</v>
      </c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</row>
    <row r="38" spans="1:252" s="17" customFormat="1" ht="5.0999999999999996" customHeight="1" x14ac:dyDescent="0.2">
      <c r="A38" s="21"/>
      <c r="B38" s="21"/>
      <c r="D38" s="11"/>
      <c r="E38" s="70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706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</row>
    <row r="39" spans="1:252" s="17" customFormat="1" ht="14.1" customHeight="1" x14ac:dyDescent="0.2">
      <c r="A39" s="14" t="s">
        <v>31</v>
      </c>
      <c r="B39" s="11" t="str">
        <f>'(13)_Orçam.'!B29</f>
        <v>Despesa com Remuneração de Capital</v>
      </c>
      <c r="D39" s="11"/>
      <c r="E39" s="528">
        <f>SUM(E40:E45)</f>
        <v>0</v>
      </c>
      <c r="F39" s="529">
        <f t="shared" ref="F39:X39" si="44">SUM(F40:F45)</f>
        <v>0</v>
      </c>
      <c r="G39" s="529">
        <f t="shared" si="44"/>
        <v>0</v>
      </c>
      <c r="H39" s="529">
        <f t="shared" si="44"/>
        <v>0</v>
      </c>
      <c r="I39" s="529">
        <f t="shared" si="44"/>
        <v>0</v>
      </c>
      <c r="J39" s="529">
        <f t="shared" si="44"/>
        <v>0</v>
      </c>
      <c r="K39" s="529">
        <f t="shared" si="44"/>
        <v>0</v>
      </c>
      <c r="L39" s="529">
        <f t="shared" si="44"/>
        <v>0</v>
      </c>
      <c r="M39" s="529">
        <f t="shared" si="44"/>
        <v>0</v>
      </c>
      <c r="N39" s="529">
        <f t="shared" si="44"/>
        <v>0</v>
      </c>
      <c r="O39" s="529">
        <f t="shared" si="44"/>
        <v>0</v>
      </c>
      <c r="P39" s="529">
        <f t="shared" si="44"/>
        <v>0</v>
      </c>
      <c r="Q39" s="529">
        <f t="shared" si="44"/>
        <v>0</v>
      </c>
      <c r="R39" s="529">
        <f t="shared" si="44"/>
        <v>0</v>
      </c>
      <c r="S39" s="529">
        <f t="shared" si="44"/>
        <v>0</v>
      </c>
      <c r="T39" s="529">
        <f t="shared" si="44"/>
        <v>0</v>
      </c>
      <c r="U39" s="529">
        <f t="shared" si="44"/>
        <v>0</v>
      </c>
      <c r="V39" s="529">
        <f t="shared" si="44"/>
        <v>0</v>
      </c>
      <c r="W39" s="529">
        <f t="shared" si="44"/>
        <v>0</v>
      </c>
      <c r="X39" s="698">
        <f t="shared" si="44"/>
        <v>0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</row>
    <row r="40" spans="1:252" s="17" customFormat="1" ht="14.1" customHeight="1" x14ac:dyDescent="0.2">
      <c r="A40" s="515" t="s">
        <v>155</v>
      </c>
      <c r="B40" s="621" t="str">
        <f>'(13)_Orçam.'!B30:C30</f>
        <v>Remuneração de Veículo Camionete Capacidade de 500 Quilos (mínimo)</v>
      </c>
      <c r="D40" s="11"/>
      <c r="E40" s="684">
        <f>'(13)_Orçam.'!H30</f>
        <v>0</v>
      </c>
      <c r="F40" s="685">
        <f t="shared" ref="F40:G45" si="45">E40</f>
        <v>0</v>
      </c>
      <c r="G40" s="685">
        <f t="shared" si="45"/>
        <v>0</v>
      </c>
      <c r="H40" s="685">
        <f t="shared" ref="H40:X40" si="46">G40</f>
        <v>0</v>
      </c>
      <c r="I40" s="685">
        <f t="shared" si="46"/>
        <v>0</v>
      </c>
      <c r="J40" s="685">
        <f t="shared" si="46"/>
        <v>0</v>
      </c>
      <c r="K40" s="685">
        <f t="shared" si="46"/>
        <v>0</v>
      </c>
      <c r="L40" s="685">
        <f t="shared" si="46"/>
        <v>0</v>
      </c>
      <c r="M40" s="685">
        <f t="shared" si="46"/>
        <v>0</v>
      </c>
      <c r="N40" s="685">
        <f t="shared" si="46"/>
        <v>0</v>
      </c>
      <c r="O40" s="685">
        <f t="shared" si="46"/>
        <v>0</v>
      </c>
      <c r="P40" s="685">
        <f t="shared" si="46"/>
        <v>0</v>
      </c>
      <c r="Q40" s="685">
        <f t="shared" si="46"/>
        <v>0</v>
      </c>
      <c r="R40" s="685">
        <f t="shared" si="46"/>
        <v>0</v>
      </c>
      <c r="S40" s="685">
        <f t="shared" si="46"/>
        <v>0</v>
      </c>
      <c r="T40" s="685">
        <f t="shared" si="46"/>
        <v>0</v>
      </c>
      <c r="U40" s="685">
        <f t="shared" si="46"/>
        <v>0</v>
      </c>
      <c r="V40" s="685">
        <f t="shared" si="46"/>
        <v>0</v>
      </c>
      <c r="W40" s="685">
        <f t="shared" si="46"/>
        <v>0</v>
      </c>
      <c r="X40" s="702">
        <f t="shared" si="46"/>
        <v>0</v>
      </c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</row>
    <row r="41" spans="1:252" s="17" customFormat="1" ht="14.1" customHeight="1" x14ac:dyDescent="0.2">
      <c r="A41" s="515" t="s">
        <v>156</v>
      </c>
      <c r="B41" s="621" t="str">
        <f>'(13)_Orçam.'!B31:C31</f>
        <v>Remuneração de Caminhão Guincho Plataforma Capacidade de 3,5 ton. (mínimo)</v>
      </c>
      <c r="D41" s="11"/>
      <c r="E41" s="686">
        <f>'(13)_Orçam.'!H31</f>
        <v>0</v>
      </c>
      <c r="F41" s="690">
        <f t="shared" si="45"/>
        <v>0</v>
      </c>
      <c r="G41" s="690">
        <f t="shared" si="45"/>
        <v>0</v>
      </c>
      <c r="H41" s="690">
        <f t="shared" ref="H41:X41" si="47">G41</f>
        <v>0</v>
      </c>
      <c r="I41" s="690">
        <f t="shared" si="47"/>
        <v>0</v>
      </c>
      <c r="J41" s="690">
        <f t="shared" si="47"/>
        <v>0</v>
      </c>
      <c r="K41" s="690">
        <f t="shared" si="47"/>
        <v>0</v>
      </c>
      <c r="L41" s="690">
        <f t="shared" si="47"/>
        <v>0</v>
      </c>
      <c r="M41" s="690">
        <f t="shared" si="47"/>
        <v>0</v>
      </c>
      <c r="N41" s="690">
        <f t="shared" si="47"/>
        <v>0</v>
      </c>
      <c r="O41" s="690">
        <f t="shared" si="47"/>
        <v>0</v>
      </c>
      <c r="P41" s="690">
        <f t="shared" si="47"/>
        <v>0</v>
      </c>
      <c r="Q41" s="690">
        <f t="shared" si="47"/>
        <v>0</v>
      </c>
      <c r="R41" s="690">
        <f t="shared" si="47"/>
        <v>0</v>
      </c>
      <c r="S41" s="690">
        <f t="shared" si="47"/>
        <v>0</v>
      </c>
      <c r="T41" s="690">
        <f t="shared" si="47"/>
        <v>0</v>
      </c>
      <c r="U41" s="690">
        <f t="shared" si="47"/>
        <v>0</v>
      </c>
      <c r="V41" s="690">
        <f t="shared" si="47"/>
        <v>0</v>
      </c>
      <c r="W41" s="690">
        <f t="shared" si="47"/>
        <v>0</v>
      </c>
      <c r="X41" s="707">
        <f t="shared" si="47"/>
        <v>0</v>
      </c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</row>
    <row r="42" spans="1:252" s="17" customFormat="1" ht="14.1" customHeight="1" x14ac:dyDescent="0.2">
      <c r="A42" s="515" t="s">
        <v>157</v>
      </c>
      <c r="B42" s="621" t="str">
        <f>'(13)_Orçam.'!B32:C32</f>
        <v>Remuneração de Caminhão Guincho Plataforma Capacidade de 7,0 ton. (mínimo)</v>
      </c>
      <c r="D42" s="11"/>
      <c r="E42" s="686">
        <f>'(13)_Orçam.'!H32</f>
        <v>0</v>
      </c>
      <c r="F42" s="690">
        <f t="shared" si="45"/>
        <v>0</v>
      </c>
      <c r="G42" s="690">
        <f t="shared" si="45"/>
        <v>0</v>
      </c>
      <c r="H42" s="690">
        <f t="shared" ref="H42:X42" si="48">G42</f>
        <v>0</v>
      </c>
      <c r="I42" s="690">
        <f t="shared" si="48"/>
        <v>0</v>
      </c>
      <c r="J42" s="690">
        <f t="shared" si="48"/>
        <v>0</v>
      </c>
      <c r="K42" s="690">
        <f t="shared" si="48"/>
        <v>0</v>
      </c>
      <c r="L42" s="690">
        <f t="shared" si="48"/>
        <v>0</v>
      </c>
      <c r="M42" s="690">
        <f t="shared" si="48"/>
        <v>0</v>
      </c>
      <c r="N42" s="690">
        <f t="shared" si="48"/>
        <v>0</v>
      </c>
      <c r="O42" s="690">
        <f t="shared" si="48"/>
        <v>0</v>
      </c>
      <c r="P42" s="690">
        <f t="shared" si="48"/>
        <v>0</v>
      </c>
      <c r="Q42" s="690">
        <f t="shared" si="48"/>
        <v>0</v>
      </c>
      <c r="R42" s="690">
        <f t="shared" si="48"/>
        <v>0</v>
      </c>
      <c r="S42" s="690">
        <f t="shared" si="48"/>
        <v>0</v>
      </c>
      <c r="T42" s="690">
        <f t="shared" si="48"/>
        <v>0</v>
      </c>
      <c r="U42" s="690">
        <f t="shared" si="48"/>
        <v>0</v>
      </c>
      <c r="V42" s="690">
        <f t="shared" si="48"/>
        <v>0</v>
      </c>
      <c r="W42" s="690">
        <f t="shared" si="48"/>
        <v>0</v>
      </c>
      <c r="X42" s="707">
        <f t="shared" si="48"/>
        <v>0</v>
      </c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</row>
    <row r="43" spans="1:252" s="17" customFormat="1" ht="14.1" customHeight="1" x14ac:dyDescent="0.2">
      <c r="A43" s="515" t="s">
        <v>265</v>
      </c>
      <c r="B43" s="621" t="str">
        <f>'(13)_Orçam.'!B33:C33</f>
        <v>Remuneração de Máquinas, Equipamentos e Mobiliário</v>
      </c>
      <c r="D43" s="11"/>
      <c r="E43" s="686">
        <f>'(13)_Orçam.'!H33</f>
        <v>0</v>
      </c>
      <c r="F43" s="690">
        <f t="shared" si="45"/>
        <v>0</v>
      </c>
      <c r="G43" s="690">
        <f t="shared" si="45"/>
        <v>0</v>
      </c>
      <c r="H43" s="690">
        <f t="shared" ref="H43:X43" si="49">G43</f>
        <v>0</v>
      </c>
      <c r="I43" s="690">
        <f t="shared" si="49"/>
        <v>0</v>
      </c>
      <c r="J43" s="690">
        <f t="shared" si="49"/>
        <v>0</v>
      </c>
      <c r="K43" s="690">
        <f t="shared" si="49"/>
        <v>0</v>
      </c>
      <c r="L43" s="690">
        <f t="shared" si="49"/>
        <v>0</v>
      </c>
      <c r="M43" s="690">
        <f t="shared" si="49"/>
        <v>0</v>
      </c>
      <c r="N43" s="690">
        <f t="shared" si="49"/>
        <v>0</v>
      </c>
      <c r="O43" s="690">
        <f t="shared" si="49"/>
        <v>0</v>
      </c>
      <c r="P43" s="690">
        <f t="shared" si="49"/>
        <v>0</v>
      </c>
      <c r="Q43" s="690">
        <f t="shared" si="49"/>
        <v>0</v>
      </c>
      <c r="R43" s="690">
        <f t="shared" si="49"/>
        <v>0</v>
      </c>
      <c r="S43" s="690">
        <f t="shared" si="49"/>
        <v>0</v>
      </c>
      <c r="T43" s="690">
        <f t="shared" si="49"/>
        <v>0</v>
      </c>
      <c r="U43" s="690">
        <f t="shared" si="49"/>
        <v>0</v>
      </c>
      <c r="V43" s="690">
        <f t="shared" si="49"/>
        <v>0</v>
      </c>
      <c r="W43" s="690">
        <f t="shared" si="49"/>
        <v>0</v>
      </c>
      <c r="X43" s="707">
        <f t="shared" si="49"/>
        <v>0</v>
      </c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</row>
    <row r="44" spans="1:252" s="17" customFormat="1" ht="14.1" customHeight="1" x14ac:dyDescent="0.2">
      <c r="A44" s="515" t="s">
        <v>266</v>
      </c>
      <c r="B44" s="621" t="str">
        <f>'(13)_Orçam.'!B34:C34</f>
        <v>Remuneração de Equipamentos Eletrônicos, TI e Comunicação</v>
      </c>
      <c r="D44" s="11"/>
      <c r="E44" s="686">
        <f>'(13)_Orçam.'!H34</f>
        <v>0</v>
      </c>
      <c r="F44" s="690">
        <f t="shared" si="45"/>
        <v>0</v>
      </c>
      <c r="G44" s="690">
        <f t="shared" si="45"/>
        <v>0</v>
      </c>
      <c r="H44" s="690">
        <f t="shared" ref="H44:X44" si="50">G44</f>
        <v>0</v>
      </c>
      <c r="I44" s="690">
        <f t="shared" si="50"/>
        <v>0</v>
      </c>
      <c r="J44" s="690">
        <f t="shared" si="50"/>
        <v>0</v>
      </c>
      <c r="K44" s="690">
        <f t="shared" si="50"/>
        <v>0</v>
      </c>
      <c r="L44" s="690">
        <f t="shared" si="50"/>
        <v>0</v>
      </c>
      <c r="M44" s="690">
        <f t="shared" si="50"/>
        <v>0</v>
      </c>
      <c r="N44" s="690">
        <f t="shared" si="50"/>
        <v>0</v>
      </c>
      <c r="O44" s="690">
        <f t="shared" si="50"/>
        <v>0</v>
      </c>
      <c r="P44" s="690">
        <f t="shared" si="50"/>
        <v>0</v>
      </c>
      <c r="Q44" s="690">
        <f t="shared" si="50"/>
        <v>0</v>
      </c>
      <c r="R44" s="690">
        <f t="shared" si="50"/>
        <v>0</v>
      </c>
      <c r="S44" s="690">
        <f t="shared" si="50"/>
        <v>0</v>
      </c>
      <c r="T44" s="690">
        <f t="shared" si="50"/>
        <v>0</v>
      </c>
      <c r="U44" s="690">
        <f t="shared" si="50"/>
        <v>0</v>
      </c>
      <c r="V44" s="690">
        <f t="shared" si="50"/>
        <v>0</v>
      </c>
      <c r="W44" s="690">
        <f t="shared" si="50"/>
        <v>0</v>
      </c>
      <c r="X44" s="707">
        <f t="shared" si="50"/>
        <v>0</v>
      </c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</row>
    <row r="45" spans="1:252" s="17" customFormat="1" ht="14.1" customHeight="1" x14ac:dyDescent="0.2">
      <c r="A45" s="515" t="s">
        <v>267</v>
      </c>
      <c r="B45" s="621" t="str">
        <f>'(13)_Orçam.'!B35:C35</f>
        <v>Remuneração de Sinalizações (Vertical, Horizontal e Demais Sinalizações)</v>
      </c>
      <c r="D45" s="11"/>
      <c r="E45" s="688">
        <f>'(13)_Orçam.'!H35</f>
        <v>0</v>
      </c>
      <c r="F45" s="691">
        <f t="shared" si="45"/>
        <v>0</v>
      </c>
      <c r="G45" s="691">
        <f t="shared" si="45"/>
        <v>0</v>
      </c>
      <c r="H45" s="691">
        <f t="shared" ref="H45:X45" si="51">G45</f>
        <v>0</v>
      </c>
      <c r="I45" s="691">
        <f t="shared" si="51"/>
        <v>0</v>
      </c>
      <c r="J45" s="691">
        <f t="shared" si="51"/>
        <v>0</v>
      </c>
      <c r="K45" s="691">
        <f t="shared" si="51"/>
        <v>0</v>
      </c>
      <c r="L45" s="691">
        <f t="shared" si="51"/>
        <v>0</v>
      </c>
      <c r="M45" s="691">
        <f t="shared" si="51"/>
        <v>0</v>
      </c>
      <c r="N45" s="691">
        <f t="shared" si="51"/>
        <v>0</v>
      </c>
      <c r="O45" s="691">
        <f t="shared" si="51"/>
        <v>0</v>
      </c>
      <c r="P45" s="691">
        <f t="shared" si="51"/>
        <v>0</v>
      </c>
      <c r="Q45" s="691">
        <f t="shared" si="51"/>
        <v>0</v>
      </c>
      <c r="R45" s="691">
        <f t="shared" si="51"/>
        <v>0</v>
      </c>
      <c r="S45" s="691">
        <f t="shared" si="51"/>
        <v>0</v>
      </c>
      <c r="T45" s="691">
        <f t="shared" si="51"/>
        <v>0</v>
      </c>
      <c r="U45" s="691">
        <f t="shared" si="51"/>
        <v>0</v>
      </c>
      <c r="V45" s="691">
        <f t="shared" si="51"/>
        <v>0</v>
      </c>
      <c r="W45" s="691">
        <f t="shared" si="51"/>
        <v>0</v>
      </c>
      <c r="X45" s="708">
        <f t="shared" si="51"/>
        <v>0</v>
      </c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</row>
    <row r="46" spans="1:252" s="17" customFormat="1" ht="5.0999999999999996" customHeight="1" x14ac:dyDescent="0.2">
      <c r="A46" s="21"/>
      <c r="B46" s="21"/>
      <c r="D46" s="11"/>
      <c r="E46" s="11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</row>
    <row r="47" spans="1:252" ht="14.1" customHeight="1" x14ac:dyDescent="0.2">
      <c r="A47" s="14" t="s">
        <v>235</v>
      </c>
      <c r="B47" s="11" t="s">
        <v>325</v>
      </c>
      <c r="C47" s="11"/>
      <c r="D47" s="11"/>
      <c r="E47" s="534">
        <f>E15-E17-E39</f>
        <v>70431.42301970179</v>
      </c>
      <c r="F47" s="535">
        <f t="shared" ref="F47:X47" si="52">F15-F17-F39</f>
        <v>70932.714286745919</v>
      </c>
      <c r="G47" s="535">
        <f t="shared" si="52"/>
        <v>71434.005553790077</v>
      </c>
      <c r="H47" s="535">
        <f t="shared" si="52"/>
        <v>71684.651187312149</v>
      </c>
      <c r="I47" s="535">
        <f t="shared" si="52"/>
        <v>71935.296820834206</v>
      </c>
      <c r="J47" s="535">
        <f t="shared" si="52"/>
        <v>72185.942454356264</v>
      </c>
      <c r="K47" s="535">
        <f t="shared" si="52"/>
        <v>72436.588087878336</v>
      </c>
      <c r="L47" s="535">
        <f t="shared" si="52"/>
        <v>72687.233721400407</v>
      </c>
      <c r="M47" s="535">
        <f t="shared" si="52"/>
        <v>72937.879354922479</v>
      </c>
      <c r="N47" s="535">
        <f t="shared" si="52"/>
        <v>73188.524988444551</v>
      </c>
      <c r="O47" s="535">
        <f t="shared" si="52"/>
        <v>73188.524988444551</v>
      </c>
      <c r="P47" s="535">
        <f t="shared" si="52"/>
        <v>73188.524988444551</v>
      </c>
      <c r="Q47" s="535">
        <f t="shared" si="52"/>
        <v>73188.524988444551</v>
      </c>
      <c r="R47" s="535">
        <f t="shared" si="52"/>
        <v>73188.524988444551</v>
      </c>
      <c r="S47" s="535">
        <f t="shared" si="52"/>
        <v>73188.524988444551</v>
      </c>
      <c r="T47" s="535">
        <f t="shared" si="52"/>
        <v>73188.524988444551</v>
      </c>
      <c r="U47" s="535">
        <f t="shared" si="52"/>
        <v>73188.524988444551</v>
      </c>
      <c r="V47" s="535">
        <f t="shared" si="52"/>
        <v>73188.524988444551</v>
      </c>
      <c r="W47" s="535">
        <f t="shared" si="52"/>
        <v>73188.524988444551</v>
      </c>
      <c r="X47" s="536">
        <f t="shared" si="52"/>
        <v>73188.524988444551</v>
      </c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</row>
    <row r="48" spans="1:252" ht="14.1" customHeight="1" x14ac:dyDescent="0.2">
      <c r="A48" s="77" t="s">
        <v>510</v>
      </c>
      <c r="B48" s="57" t="s">
        <v>230</v>
      </c>
      <c r="D48" s="11"/>
      <c r="E48" s="530">
        <f t="shared" ref="E48:X48" si="53">E47/E6</f>
        <v>0.94000000000000006</v>
      </c>
      <c r="F48" s="531">
        <f t="shared" si="53"/>
        <v>0.94000000000000006</v>
      </c>
      <c r="G48" s="531">
        <f t="shared" si="53"/>
        <v>0.94000000000000006</v>
      </c>
      <c r="H48" s="531">
        <f t="shared" si="53"/>
        <v>0.94000000000000006</v>
      </c>
      <c r="I48" s="531">
        <f t="shared" si="53"/>
        <v>0.94000000000000006</v>
      </c>
      <c r="J48" s="531">
        <f t="shared" si="53"/>
        <v>0.94</v>
      </c>
      <c r="K48" s="531">
        <f t="shared" si="53"/>
        <v>0.94</v>
      </c>
      <c r="L48" s="531">
        <f t="shared" si="53"/>
        <v>0.94</v>
      </c>
      <c r="M48" s="531">
        <f t="shared" si="53"/>
        <v>0.94</v>
      </c>
      <c r="N48" s="531">
        <f t="shared" si="53"/>
        <v>0.94</v>
      </c>
      <c r="O48" s="531">
        <f t="shared" si="53"/>
        <v>0.94</v>
      </c>
      <c r="P48" s="531">
        <f t="shared" si="53"/>
        <v>0.94</v>
      </c>
      <c r="Q48" s="531">
        <f t="shared" si="53"/>
        <v>0.94</v>
      </c>
      <c r="R48" s="531">
        <f t="shared" si="53"/>
        <v>0.94</v>
      </c>
      <c r="S48" s="531">
        <f t="shared" si="53"/>
        <v>0.94</v>
      </c>
      <c r="T48" s="531">
        <f t="shared" si="53"/>
        <v>0.94</v>
      </c>
      <c r="U48" s="531">
        <f t="shared" si="53"/>
        <v>0.94</v>
      </c>
      <c r="V48" s="531">
        <f t="shared" si="53"/>
        <v>0.94</v>
      </c>
      <c r="W48" s="531">
        <f t="shared" si="53"/>
        <v>0.94</v>
      </c>
      <c r="X48" s="532">
        <f t="shared" si="53"/>
        <v>0.94</v>
      </c>
    </row>
    <row r="49" spans="1:252" ht="5.0999999999999996" customHeight="1" x14ac:dyDescent="0.2">
      <c r="D49" s="11"/>
      <c r="E49" s="11"/>
    </row>
    <row r="50" spans="1:252" ht="14.1" customHeight="1" x14ac:dyDescent="0.2">
      <c r="A50" s="14" t="s">
        <v>554</v>
      </c>
      <c r="B50" s="11" t="s">
        <v>584</v>
      </c>
      <c r="C50" s="11"/>
      <c r="D50" s="11"/>
      <c r="E50" s="528">
        <f t="shared" ref="E50:X50" si="54">SUM(E51:E56)</f>
        <v>0</v>
      </c>
      <c r="F50" s="529">
        <f t="shared" si="54"/>
        <v>0</v>
      </c>
      <c r="G50" s="529">
        <f t="shared" si="54"/>
        <v>0</v>
      </c>
      <c r="H50" s="529">
        <f t="shared" si="54"/>
        <v>0</v>
      </c>
      <c r="I50" s="529">
        <f t="shared" si="54"/>
        <v>0</v>
      </c>
      <c r="J50" s="529">
        <f t="shared" si="54"/>
        <v>0</v>
      </c>
      <c r="K50" s="529">
        <f t="shared" si="54"/>
        <v>0</v>
      </c>
      <c r="L50" s="529">
        <f t="shared" si="54"/>
        <v>0</v>
      </c>
      <c r="M50" s="529">
        <f t="shared" si="54"/>
        <v>0</v>
      </c>
      <c r="N50" s="529">
        <f t="shared" si="54"/>
        <v>0</v>
      </c>
      <c r="O50" s="529">
        <f t="shared" si="54"/>
        <v>0</v>
      </c>
      <c r="P50" s="529">
        <f t="shared" si="54"/>
        <v>0</v>
      </c>
      <c r="Q50" s="529">
        <f t="shared" si="54"/>
        <v>0</v>
      </c>
      <c r="R50" s="529">
        <f t="shared" si="54"/>
        <v>0</v>
      </c>
      <c r="S50" s="529">
        <f t="shared" si="54"/>
        <v>0</v>
      </c>
      <c r="T50" s="529">
        <f t="shared" si="54"/>
        <v>0</v>
      </c>
      <c r="U50" s="529">
        <f t="shared" si="54"/>
        <v>0</v>
      </c>
      <c r="V50" s="529">
        <f t="shared" si="54"/>
        <v>0</v>
      </c>
      <c r="W50" s="529">
        <f t="shared" si="54"/>
        <v>0</v>
      </c>
      <c r="X50" s="698">
        <f t="shared" si="54"/>
        <v>0</v>
      </c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</row>
    <row r="51" spans="1:252" ht="14.1" customHeight="1" x14ac:dyDescent="0.2">
      <c r="A51" s="77" t="s">
        <v>648</v>
      </c>
      <c r="B51" s="57" t="str">
        <f>'(13)_Orçam.'!B23</f>
        <v>Depreciação de Veículo Camionete Capacidade de 500 Quilos (mínimo)</v>
      </c>
      <c r="C51" s="54"/>
      <c r="D51" s="11"/>
      <c r="E51" s="692">
        <f>'(13)_Orçam.'!H23</f>
        <v>0</v>
      </c>
      <c r="F51" s="693">
        <f t="shared" ref="F51:X51" si="55">E51</f>
        <v>0</v>
      </c>
      <c r="G51" s="693">
        <f t="shared" si="55"/>
        <v>0</v>
      </c>
      <c r="H51" s="693">
        <f t="shared" si="55"/>
        <v>0</v>
      </c>
      <c r="I51" s="693">
        <f t="shared" si="55"/>
        <v>0</v>
      </c>
      <c r="J51" s="693">
        <f t="shared" si="55"/>
        <v>0</v>
      </c>
      <c r="K51" s="693">
        <f t="shared" si="55"/>
        <v>0</v>
      </c>
      <c r="L51" s="693">
        <f t="shared" si="55"/>
        <v>0</v>
      </c>
      <c r="M51" s="693">
        <f t="shared" si="55"/>
        <v>0</v>
      </c>
      <c r="N51" s="693">
        <f t="shared" si="55"/>
        <v>0</v>
      </c>
      <c r="O51" s="693">
        <f t="shared" si="55"/>
        <v>0</v>
      </c>
      <c r="P51" s="693">
        <f t="shared" si="55"/>
        <v>0</v>
      </c>
      <c r="Q51" s="693">
        <f t="shared" si="55"/>
        <v>0</v>
      </c>
      <c r="R51" s="693">
        <f t="shared" si="55"/>
        <v>0</v>
      </c>
      <c r="S51" s="693">
        <f t="shared" si="55"/>
        <v>0</v>
      </c>
      <c r="T51" s="693">
        <f t="shared" si="55"/>
        <v>0</v>
      </c>
      <c r="U51" s="693">
        <f t="shared" si="55"/>
        <v>0</v>
      </c>
      <c r="V51" s="693">
        <f t="shared" si="55"/>
        <v>0</v>
      </c>
      <c r="W51" s="693">
        <f t="shared" si="55"/>
        <v>0</v>
      </c>
      <c r="X51" s="709">
        <f t="shared" si="55"/>
        <v>0</v>
      </c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</row>
    <row r="52" spans="1:252" ht="14.1" customHeight="1" x14ac:dyDescent="0.2">
      <c r="A52" s="77" t="s">
        <v>649</v>
      </c>
      <c r="B52" s="57" t="str">
        <f>'(13)_Orçam.'!B24</f>
        <v>Depreciação de Caminhão Guincho Plataforma Capacidade de 3,5 ton. (mínimo)</v>
      </c>
      <c r="C52" s="54"/>
      <c r="D52" s="11"/>
      <c r="E52" s="694">
        <f>'(13)_Orçam.'!H24</f>
        <v>0</v>
      </c>
      <c r="F52" s="695">
        <f t="shared" ref="F52:X52" si="56">E52</f>
        <v>0</v>
      </c>
      <c r="G52" s="695">
        <f t="shared" si="56"/>
        <v>0</v>
      </c>
      <c r="H52" s="695">
        <f t="shared" si="56"/>
        <v>0</v>
      </c>
      <c r="I52" s="695">
        <f t="shared" si="56"/>
        <v>0</v>
      </c>
      <c r="J52" s="695">
        <f t="shared" si="56"/>
        <v>0</v>
      </c>
      <c r="K52" s="695">
        <f t="shared" si="56"/>
        <v>0</v>
      </c>
      <c r="L52" s="695">
        <f t="shared" si="56"/>
        <v>0</v>
      </c>
      <c r="M52" s="695">
        <f t="shared" si="56"/>
        <v>0</v>
      </c>
      <c r="N52" s="695">
        <f t="shared" si="56"/>
        <v>0</v>
      </c>
      <c r="O52" s="695">
        <f t="shared" si="56"/>
        <v>0</v>
      </c>
      <c r="P52" s="695">
        <f t="shared" si="56"/>
        <v>0</v>
      </c>
      <c r="Q52" s="695">
        <f t="shared" si="56"/>
        <v>0</v>
      </c>
      <c r="R52" s="695">
        <f t="shared" si="56"/>
        <v>0</v>
      </c>
      <c r="S52" s="695">
        <f t="shared" si="56"/>
        <v>0</v>
      </c>
      <c r="T52" s="695">
        <f t="shared" si="56"/>
        <v>0</v>
      </c>
      <c r="U52" s="695">
        <f t="shared" si="56"/>
        <v>0</v>
      </c>
      <c r="V52" s="695">
        <f t="shared" si="56"/>
        <v>0</v>
      </c>
      <c r="W52" s="695">
        <f t="shared" si="56"/>
        <v>0</v>
      </c>
      <c r="X52" s="710">
        <f t="shared" si="56"/>
        <v>0</v>
      </c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</row>
    <row r="53" spans="1:252" ht="14.1" customHeight="1" x14ac:dyDescent="0.2">
      <c r="A53" s="77" t="s">
        <v>650</v>
      </c>
      <c r="B53" s="57" t="str">
        <f>'(13)_Orçam.'!B25</f>
        <v>Depreciação de Caminhão Guincho Plataforma Capacidade de 7,0 ton. (mínimo)</v>
      </c>
      <c r="C53" s="54"/>
      <c r="D53" s="53"/>
      <c r="E53" s="694">
        <f>'(13)_Orçam.'!H25</f>
        <v>0</v>
      </c>
      <c r="F53" s="695">
        <f t="shared" ref="F53:X53" si="57">E53</f>
        <v>0</v>
      </c>
      <c r="G53" s="695">
        <f t="shared" si="57"/>
        <v>0</v>
      </c>
      <c r="H53" s="695">
        <f t="shared" si="57"/>
        <v>0</v>
      </c>
      <c r="I53" s="695">
        <f t="shared" si="57"/>
        <v>0</v>
      </c>
      <c r="J53" s="695">
        <f t="shared" si="57"/>
        <v>0</v>
      </c>
      <c r="K53" s="695">
        <f t="shared" si="57"/>
        <v>0</v>
      </c>
      <c r="L53" s="695">
        <f t="shared" si="57"/>
        <v>0</v>
      </c>
      <c r="M53" s="695">
        <f t="shared" si="57"/>
        <v>0</v>
      </c>
      <c r="N53" s="695">
        <f t="shared" si="57"/>
        <v>0</v>
      </c>
      <c r="O53" s="695">
        <f t="shared" si="57"/>
        <v>0</v>
      </c>
      <c r="P53" s="695">
        <f t="shared" si="57"/>
        <v>0</v>
      </c>
      <c r="Q53" s="695">
        <f t="shared" si="57"/>
        <v>0</v>
      </c>
      <c r="R53" s="695">
        <f t="shared" si="57"/>
        <v>0</v>
      </c>
      <c r="S53" s="695">
        <f t="shared" si="57"/>
        <v>0</v>
      </c>
      <c r="T53" s="695">
        <f t="shared" si="57"/>
        <v>0</v>
      </c>
      <c r="U53" s="695">
        <f t="shared" si="57"/>
        <v>0</v>
      </c>
      <c r="V53" s="695">
        <f t="shared" si="57"/>
        <v>0</v>
      </c>
      <c r="W53" s="695">
        <f t="shared" si="57"/>
        <v>0</v>
      </c>
      <c r="X53" s="710">
        <f t="shared" si="57"/>
        <v>0</v>
      </c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</row>
    <row r="54" spans="1:252" ht="14.1" customHeight="1" x14ac:dyDescent="0.2">
      <c r="A54" s="77" t="s">
        <v>651</v>
      </c>
      <c r="B54" s="57" t="str">
        <f>'(13)_Orçam.'!B26</f>
        <v>Depreciação de Máquinas, Equipamentos e Mobiliário</v>
      </c>
      <c r="C54" s="54"/>
      <c r="D54" s="11"/>
      <c r="E54" s="694">
        <f>'(13)_Orçam.'!H26</f>
        <v>0</v>
      </c>
      <c r="F54" s="695">
        <f t="shared" ref="F54:X54" si="58">E54</f>
        <v>0</v>
      </c>
      <c r="G54" s="695">
        <f t="shared" si="58"/>
        <v>0</v>
      </c>
      <c r="H54" s="695">
        <f t="shared" si="58"/>
        <v>0</v>
      </c>
      <c r="I54" s="695">
        <f t="shared" si="58"/>
        <v>0</v>
      </c>
      <c r="J54" s="695">
        <f t="shared" si="58"/>
        <v>0</v>
      </c>
      <c r="K54" s="695">
        <f t="shared" si="58"/>
        <v>0</v>
      </c>
      <c r="L54" s="695">
        <f t="shared" si="58"/>
        <v>0</v>
      </c>
      <c r="M54" s="695">
        <f t="shared" si="58"/>
        <v>0</v>
      </c>
      <c r="N54" s="695">
        <f t="shared" si="58"/>
        <v>0</v>
      </c>
      <c r="O54" s="695">
        <f t="shared" si="58"/>
        <v>0</v>
      </c>
      <c r="P54" s="695">
        <f t="shared" si="58"/>
        <v>0</v>
      </c>
      <c r="Q54" s="695">
        <f t="shared" si="58"/>
        <v>0</v>
      </c>
      <c r="R54" s="695">
        <f t="shared" si="58"/>
        <v>0</v>
      </c>
      <c r="S54" s="695">
        <f t="shared" si="58"/>
        <v>0</v>
      </c>
      <c r="T54" s="695">
        <f t="shared" si="58"/>
        <v>0</v>
      </c>
      <c r="U54" s="695">
        <f t="shared" si="58"/>
        <v>0</v>
      </c>
      <c r="V54" s="695">
        <f t="shared" si="58"/>
        <v>0</v>
      </c>
      <c r="W54" s="695">
        <f t="shared" si="58"/>
        <v>0</v>
      </c>
      <c r="X54" s="710">
        <f t="shared" si="58"/>
        <v>0</v>
      </c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  <c r="IJ54" s="54"/>
      <c r="IK54" s="54"/>
      <c r="IL54" s="54"/>
      <c r="IM54" s="54"/>
      <c r="IN54" s="54"/>
      <c r="IO54" s="54"/>
      <c r="IP54" s="54"/>
      <c r="IQ54" s="54"/>
      <c r="IR54" s="54"/>
    </row>
    <row r="55" spans="1:252" ht="14.1" customHeight="1" x14ac:dyDescent="0.2">
      <c r="A55" s="77" t="s">
        <v>652</v>
      </c>
      <c r="B55" s="57" t="str">
        <f>'(13)_Orçam.'!B27</f>
        <v>Depreciação de Equipamentos Eletrônicos, TI e Comunicação</v>
      </c>
      <c r="C55" s="54"/>
      <c r="D55" s="11"/>
      <c r="E55" s="694">
        <f>'(13)_Orçam.'!H27</f>
        <v>0</v>
      </c>
      <c r="F55" s="695">
        <f t="shared" ref="F55:X55" si="59">E55</f>
        <v>0</v>
      </c>
      <c r="G55" s="695">
        <f t="shared" si="59"/>
        <v>0</v>
      </c>
      <c r="H55" s="695">
        <f t="shared" si="59"/>
        <v>0</v>
      </c>
      <c r="I55" s="695">
        <f t="shared" si="59"/>
        <v>0</v>
      </c>
      <c r="J55" s="695">
        <f t="shared" si="59"/>
        <v>0</v>
      </c>
      <c r="K55" s="695">
        <f t="shared" si="59"/>
        <v>0</v>
      </c>
      <c r="L55" s="695">
        <f t="shared" si="59"/>
        <v>0</v>
      </c>
      <c r="M55" s="695">
        <f t="shared" si="59"/>
        <v>0</v>
      </c>
      <c r="N55" s="695">
        <f t="shared" si="59"/>
        <v>0</v>
      </c>
      <c r="O55" s="695">
        <f t="shared" si="59"/>
        <v>0</v>
      </c>
      <c r="P55" s="695">
        <f t="shared" si="59"/>
        <v>0</v>
      </c>
      <c r="Q55" s="695">
        <f t="shared" si="59"/>
        <v>0</v>
      </c>
      <c r="R55" s="695">
        <f t="shared" si="59"/>
        <v>0</v>
      </c>
      <c r="S55" s="695">
        <f t="shared" si="59"/>
        <v>0</v>
      </c>
      <c r="T55" s="695">
        <f t="shared" si="59"/>
        <v>0</v>
      </c>
      <c r="U55" s="695">
        <f t="shared" si="59"/>
        <v>0</v>
      </c>
      <c r="V55" s="695">
        <f t="shared" si="59"/>
        <v>0</v>
      </c>
      <c r="W55" s="695">
        <f t="shared" si="59"/>
        <v>0</v>
      </c>
      <c r="X55" s="710">
        <f t="shared" si="59"/>
        <v>0</v>
      </c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  <c r="IJ55" s="54"/>
      <c r="IK55" s="54"/>
      <c r="IL55" s="54"/>
      <c r="IM55" s="54"/>
      <c r="IN55" s="54"/>
      <c r="IO55" s="54"/>
      <c r="IP55" s="54"/>
      <c r="IQ55" s="54"/>
      <c r="IR55" s="54"/>
    </row>
    <row r="56" spans="1:252" ht="14.1" customHeight="1" x14ac:dyDescent="0.2">
      <c r="A56" s="77" t="s">
        <v>653</v>
      </c>
      <c r="B56" s="57" t="str">
        <f>'(13)_Orçam.'!B28</f>
        <v>Depreciação de Sinalizações (Vertical, Horizontal e Demais Sinalizações)</v>
      </c>
      <c r="C56" s="54"/>
      <c r="D56" s="11"/>
      <c r="E56" s="696">
        <f>'(13)_Orçam.'!H28</f>
        <v>0</v>
      </c>
      <c r="F56" s="697">
        <f t="shared" ref="F56:X56" si="60">E56</f>
        <v>0</v>
      </c>
      <c r="G56" s="697">
        <f t="shared" si="60"/>
        <v>0</v>
      </c>
      <c r="H56" s="697">
        <f t="shared" si="60"/>
        <v>0</v>
      </c>
      <c r="I56" s="697">
        <f t="shared" si="60"/>
        <v>0</v>
      </c>
      <c r="J56" s="697">
        <f t="shared" si="60"/>
        <v>0</v>
      </c>
      <c r="K56" s="697">
        <f t="shared" si="60"/>
        <v>0</v>
      </c>
      <c r="L56" s="697">
        <f t="shared" si="60"/>
        <v>0</v>
      </c>
      <c r="M56" s="697">
        <f t="shared" si="60"/>
        <v>0</v>
      </c>
      <c r="N56" s="697">
        <f t="shared" si="60"/>
        <v>0</v>
      </c>
      <c r="O56" s="697">
        <f t="shared" si="60"/>
        <v>0</v>
      </c>
      <c r="P56" s="697">
        <f t="shared" si="60"/>
        <v>0</v>
      </c>
      <c r="Q56" s="697">
        <f t="shared" si="60"/>
        <v>0</v>
      </c>
      <c r="R56" s="697">
        <f t="shared" si="60"/>
        <v>0</v>
      </c>
      <c r="S56" s="697">
        <f t="shared" si="60"/>
        <v>0</v>
      </c>
      <c r="T56" s="697">
        <f t="shared" si="60"/>
        <v>0</v>
      </c>
      <c r="U56" s="697">
        <f t="shared" si="60"/>
        <v>0</v>
      </c>
      <c r="V56" s="697">
        <f t="shared" si="60"/>
        <v>0</v>
      </c>
      <c r="W56" s="697">
        <f t="shared" si="60"/>
        <v>0</v>
      </c>
      <c r="X56" s="711">
        <f t="shared" si="60"/>
        <v>0</v>
      </c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</row>
    <row r="57" spans="1:252" ht="5.0999999999999996" customHeight="1" x14ac:dyDescent="0.2">
      <c r="D57" s="11"/>
      <c r="E57" s="11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52" ht="14.1" customHeight="1" x14ac:dyDescent="0.2">
      <c r="A58" s="14" t="s">
        <v>242</v>
      </c>
      <c r="B58" s="11" t="s">
        <v>326</v>
      </c>
      <c r="C58" s="11"/>
      <c r="D58" s="11"/>
      <c r="E58" s="534">
        <f t="shared" ref="E58:X58" si="61">E47-E50</f>
        <v>70431.42301970179</v>
      </c>
      <c r="F58" s="535">
        <f t="shared" si="61"/>
        <v>70932.714286745919</v>
      </c>
      <c r="G58" s="535">
        <f t="shared" si="61"/>
        <v>71434.005553790077</v>
      </c>
      <c r="H58" s="535">
        <f t="shared" si="61"/>
        <v>71684.651187312149</v>
      </c>
      <c r="I58" s="535">
        <f t="shared" si="61"/>
        <v>71935.296820834206</v>
      </c>
      <c r="J58" s="535">
        <f t="shared" si="61"/>
        <v>72185.942454356264</v>
      </c>
      <c r="K58" s="535">
        <f t="shared" si="61"/>
        <v>72436.588087878336</v>
      </c>
      <c r="L58" s="535">
        <f t="shared" si="61"/>
        <v>72687.233721400407</v>
      </c>
      <c r="M58" s="535">
        <f t="shared" si="61"/>
        <v>72937.879354922479</v>
      </c>
      <c r="N58" s="535">
        <f t="shared" si="61"/>
        <v>73188.524988444551</v>
      </c>
      <c r="O58" s="535">
        <f t="shared" si="61"/>
        <v>73188.524988444551</v>
      </c>
      <c r="P58" s="535">
        <f t="shared" si="61"/>
        <v>73188.524988444551</v>
      </c>
      <c r="Q58" s="535">
        <f t="shared" si="61"/>
        <v>73188.524988444551</v>
      </c>
      <c r="R58" s="535">
        <f t="shared" si="61"/>
        <v>73188.524988444551</v>
      </c>
      <c r="S58" s="535">
        <f t="shared" si="61"/>
        <v>73188.524988444551</v>
      </c>
      <c r="T58" s="535">
        <f t="shared" si="61"/>
        <v>73188.524988444551</v>
      </c>
      <c r="U58" s="535">
        <f t="shared" si="61"/>
        <v>73188.524988444551</v>
      </c>
      <c r="V58" s="535">
        <f t="shared" si="61"/>
        <v>73188.524988444551</v>
      </c>
      <c r="W58" s="535">
        <f t="shared" si="61"/>
        <v>73188.524988444551</v>
      </c>
      <c r="X58" s="536">
        <f t="shared" si="61"/>
        <v>73188.524988444551</v>
      </c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</row>
    <row r="59" spans="1:252" ht="5.0999999999999996" customHeight="1" x14ac:dyDescent="0.2">
      <c r="B59" s="8"/>
      <c r="D59" s="11"/>
      <c r="E59" s="11"/>
    </row>
    <row r="60" spans="1:252" ht="14.1" customHeight="1" x14ac:dyDescent="0.2">
      <c r="A60" s="14" t="s">
        <v>243</v>
      </c>
      <c r="B60" s="11" t="s">
        <v>334</v>
      </c>
      <c r="C60" s="11"/>
      <c r="D60" s="11"/>
      <c r="E60" s="534">
        <f t="shared" ref="E60:X60" si="62">E58</f>
        <v>70431.42301970179</v>
      </c>
      <c r="F60" s="535">
        <f t="shared" si="62"/>
        <v>70932.714286745919</v>
      </c>
      <c r="G60" s="535">
        <f t="shared" si="62"/>
        <v>71434.005553790077</v>
      </c>
      <c r="H60" s="535">
        <f t="shared" si="62"/>
        <v>71684.651187312149</v>
      </c>
      <c r="I60" s="535">
        <f t="shared" si="62"/>
        <v>71935.296820834206</v>
      </c>
      <c r="J60" s="535">
        <f t="shared" si="62"/>
        <v>72185.942454356264</v>
      </c>
      <c r="K60" s="535">
        <f t="shared" si="62"/>
        <v>72436.588087878336</v>
      </c>
      <c r="L60" s="535">
        <f t="shared" si="62"/>
        <v>72687.233721400407</v>
      </c>
      <c r="M60" s="535">
        <f t="shared" si="62"/>
        <v>72937.879354922479</v>
      </c>
      <c r="N60" s="535">
        <f t="shared" si="62"/>
        <v>73188.524988444551</v>
      </c>
      <c r="O60" s="535">
        <f t="shared" si="62"/>
        <v>73188.524988444551</v>
      </c>
      <c r="P60" s="535">
        <f t="shared" si="62"/>
        <v>73188.524988444551</v>
      </c>
      <c r="Q60" s="535">
        <f t="shared" si="62"/>
        <v>73188.524988444551</v>
      </c>
      <c r="R60" s="535">
        <f t="shared" si="62"/>
        <v>73188.524988444551</v>
      </c>
      <c r="S60" s="535">
        <f t="shared" si="62"/>
        <v>73188.524988444551</v>
      </c>
      <c r="T60" s="535">
        <f t="shared" si="62"/>
        <v>73188.524988444551</v>
      </c>
      <c r="U60" s="535">
        <f t="shared" si="62"/>
        <v>73188.524988444551</v>
      </c>
      <c r="V60" s="535">
        <f t="shared" si="62"/>
        <v>73188.524988444551</v>
      </c>
      <c r="W60" s="535">
        <f t="shared" si="62"/>
        <v>73188.524988444551</v>
      </c>
      <c r="X60" s="536">
        <f t="shared" si="62"/>
        <v>73188.524988444551</v>
      </c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</row>
    <row r="61" spans="1:252" ht="5.0999999999999996" customHeight="1" x14ac:dyDescent="0.2">
      <c r="B61" s="8"/>
      <c r="D61" s="11"/>
      <c r="E61" s="11"/>
    </row>
    <row r="62" spans="1:252" ht="14.1" customHeight="1" x14ac:dyDescent="0.2">
      <c r="A62" s="14" t="s">
        <v>244</v>
      </c>
      <c r="B62" s="11" t="s">
        <v>327</v>
      </c>
      <c r="C62" s="78"/>
      <c r="D62" s="79"/>
      <c r="E62" s="528">
        <f>SUM(E63:E65)</f>
        <v>0</v>
      </c>
      <c r="F62" s="529">
        <f>SUM(F63:F65)</f>
        <v>0</v>
      </c>
      <c r="G62" s="529">
        <f>SUM(G63:G65)</f>
        <v>0</v>
      </c>
      <c r="H62" s="529">
        <f t="shared" ref="H62:S62" si="63">SUM(H63:H65)</f>
        <v>0</v>
      </c>
      <c r="I62" s="529">
        <f t="shared" si="63"/>
        <v>0</v>
      </c>
      <c r="J62" s="529">
        <f t="shared" si="63"/>
        <v>0</v>
      </c>
      <c r="K62" s="529">
        <f t="shared" si="63"/>
        <v>0</v>
      </c>
      <c r="L62" s="529">
        <f t="shared" si="63"/>
        <v>0</v>
      </c>
      <c r="M62" s="529">
        <f t="shared" si="63"/>
        <v>0</v>
      </c>
      <c r="N62" s="529">
        <f t="shared" si="63"/>
        <v>0</v>
      </c>
      <c r="O62" s="529">
        <f t="shared" si="63"/>
        <v>0</v>
      </c>
      <c r="P62" s="529">
        <f t="shared" si="63"/>
        <v>0</v>
      </c>
      <c r="Q62" s="529">
        <f t="shared" si="63"/>
        <v>0</v>
      </c>
      <c r="R62" s="529">
        <f t="shared" si="63"/>
        <v>0</v>
      </c>
      <c r="S62" s="529">
        <f t="shared" si="63"/>
        <v>0</v>
      </c>
      <c r="T62" s="529">
        <f>SUM(T63:T65)</f>
        <v>0</v>
      </c>
      <c r="U62" s="529">
        <f>SUM(U63:U65)</f>
        <v>0</v>
      </c>
      <c r="V62" s="529">
        <f>SUM(V63:V65)</f>
        <v>0</v>
      </c>
      <c r="W62" s="529">
        <f>SUM(W63:W65)</f>
        <v>0</v>
      </c>
      <c r="X62" s="698">
        <f>SUM(X63:X65)</f>
        <v>0</v>
      </c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</row>
    <row r="63" spans="1:252" ht="14.1" customHeight="1" x14ac:dyDescent="0.2">
      <c r="A63" s="10" t="s">
        <v>564</v>
      </c>
      <c r="B63" s="57" t="s">
        <v>231</v>
      </c>
      <c r="D63" s="81">
        <f>VLOOKUP($C$8,impostos[],6,FALSE)</f>
        <v>0</v>
      </c>
      <c r="E63" s="750">
        <f t="shared" ref="E63:X63" si="64">IF($C$8="Lucro Presumido",$D$63*(E$6*32%),IF(E$60&gt;0,$D$63*E$60,0))</f>
        <v>0</v>
      </c>
      <c r="F63" s="751">
        <f t="shared" si="64"/>
        <v>0</v>
      </c>
      <c r="G63" s="751">
        <f t="shared" si="64"/>
        <v>0</v>
      </c>
      <c r="H63" s="751">
        <f t="shared" si="64"/>
        <v>0</v>
      </c>
      <c r="I63" s="751">
        <f t="shared" si="64"/>
        <v>0</v>
      </c>
      <c r="J63" s="751">
        <f t="shared" si="64"/>
        <v>0</v>
      </c>
      <c r="K63" s="751">
        <f t="shared" si="64"/>
        <v>0</v>
      </c>
      <c r="L63" s="751">
        <f t="shared" si="64"/>
        <v>0</v>
      </c>
      <c r="M63" s="751">
        <f t="shared" si="64"/>
        <v>0</v>
      </c>
      <c r="N63" s="751">
        <f t="shared" si="64"/>
        <v>0</v>
      </c>
      <c r="O63" s="751">
        <f t="shared" si="64"/>
        <v>0</v>
      </c>
      <c r="P63" s="751">
        <f t="shared" si="64"/>
        <v>0</v>
      </c>
      <c r="Q63" s="751">
        <f t="shared" si="64"/>
        <v>0</v>
      </c>
      <c r="R63" s="751">
        <f t="shared" si="64"/>
        <v>0</v>
      </c>
      <c r="S63" s="751">
        <f t="shared" si="64"/>
        <v>0</v>
      </c>
      <c r="T63" s="751">
        <f t="shared" si="64"/>
        <v>0</v>
      </c>
      <c r="U63" s="751">
        <f t="shared" si="64"/>
        <v>0</v>
      </c>
      <c r="V63" s="751">
        <f t="shared" si="64"/>
        <v>0</v>
      </c>
      <c r="W63" s="751">
        <f t="shared" si="64"/>
        <v>0</v>
      </c>
      <c r="X63" s="752">
        <f t="shared" si="64"/>
        <v>0</v>
      </c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</row>
    <row r="64" spans="1:252" ht="14.1" customHeight="1" x14ac:dyDescent="0.2">
      <c r="A64" s="10" t="s">
        <v>654</v>
      </c>
      <c r="B64" s="57" t="s">
        <v>232</v>
      </c>
      <c r="D64" s="81">
        <f>VLOOKUP($C$8,impostos[],7,FALSE)</f>
        <v>0</v>
      </c>
      <c r="E64" s="753">
        <f t="shared" ref="E64:X64" si="65">IF($C$8="Lucro Presumido",$D$64*(E$6*32%),IF(E$60&gt;0,$D$64*E$60,0))</f>
        <v>0</v>
      </c>
      <c r="F64" s="754">
        <f t="shared" si="65"/>
        <v>0</v>
      </c>
      <c r="G64" s="754">
        <f t="shared" si="65"/>
        <v>0</v>
      </c>
      <c r="H64" s="754">
        <f t="shared" si="65"/>
        <v>0</v>
      </c>
      <c r="I64" s="754">
        <f t="shared" si="65"/>
        <v>0</v>
      </c>
      <c r="J64" s="754">
        <f t="shared" si="65"/>
        <v>0</v>
      </c>
      <c r="K64" s="754">
        <f t="shared" si="65"/>
        <v>0</v>
      </c>
      <c r="L64" s="754">
        <f t="shared" si="65"/>
        <v>0</v>
      </c>
      <c r="M64" s="754">
        <f t="shared" si="65"/>
        <v>0</v>
      </c>
      <c r="N64" s="754">
        <f t="shared" si="65"/>
        <v>0</v>
      </c>
      <c r="O64" s="754">
        <f t="shared" si="65"/>
        <v>0</v>
      </c>
      <c r="P64" s="754">
        <f t="shared" si="65"/>
        <v>0</v>
      </c>
      <c r="Q64" s="754">
        <f t="shared" si="65"/>
        <v>0</v>
      </c>
      <c r="R64" s="754">
        <f t="shared" si="65"/>
        <v>0</v>
      </c>
      <c r="S64" s="754">
        <f t="shared" si="65"/>
        <v>0</v>
      </c>
      <c r="T64" s="754">
        <f t="shared" si="65"/>
        <v>0</v>
      </c>
      <c r="U64" s="754">
        <f t="shared" si="65"/>
        <v>0</v>
      </c>
      <c r="V64" s="754">
        <f t="shared" si="65"/>
        <v>0</v>
      </c>
      <c r="W64" s="754">
        <f t="shared" si="65"/>
        <v>0</v>
      </c>
      <c r="X64" s="755">
        <f t="shared" si="65"/>
        <v>0</v>
      </c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</row>
    <row r="65" spans="1:252" ht="14.1" customHeight="1" x14ac:dyDescent="0.2">
      <c r="A65" s="10" t="s">
        <v>655</v>
      </c>
      <c r="B65" s="57" t="s">
        <v>35</v>
      </c>
      <c r="D65" s="81">
        <f>VLOOKUP($C$8,impostos[],8,FALSE)</f>
        <v>0</v>
      </c>
      <c r="E65" s="756">
        <f t="shared" ref="E65:X65" si="66">IF($C$8="Lucro Presumido",$D$65*(E$6*32%),IF(E$60&gt;0,$D$65*E$60,0))</f>
        <v>0</v>
      </c>
      <c r="F65" s="757">
        <f t="shared" si="66"/>
        <v>0</v>
      </c>
      <c r="G65" s="757">
        <f t="shared" si="66"/>
        <v>0</v>
      </c>
      <c r="H65" s="757">
        <f t="shared" si="66"/>
        <v>0</v>
      </c>
      <c r="I65" s="757">
        <f t="shared" si="66"/>
        <v>0</v>
      </c>
      <c r="J65" s="757">
        <f t="shared" si="66"/>
        <v>0</v>
      </c>
      <c r="K65" s="757">
        <f t="shared" si="66"/>
        <v>0</v>
      </c>
      <c r="L65" s="757">
        <f t="shared" si="66"/>
        <v>0</v>
      </c>
      <c r="M65" s="757">
        <f t="shared" si="66"/>
        <v>0</v>
      </c>
      <c r="N65" s="757">
        <f t="shared" si="66"/>
        <v>0</v>
      </c>
      <c r="O65" s="757">
        <f t="shared" si="66"/>
        <v>0</v>
      </c>
      <c r="P65" s="757">
        <f t="shared" si="66"/>
        <v>0</v>
      </c>
      <c r="Q65" s="757">
        <f t="shared" si="66"/>
        <v>0</v>
      </c>
      <c r="R65" s="757">
        <f t="shared" si="66"/>
        <v>0</v>
      </c>
      <c r="S65" s="757">
        <f t="shared" si="66"/>
        <v>0</v>
      </c>
      <c r="T65" s="757">
        <f t="shared" si="66"/>
        <v>0</v>
      </c>
      <c r="U65" s="757">
        <f t="shared" si="66"/>
        <v>0</v>
      </c>
      <c r="V65" s="757">
        <f t="shared" si="66"/>
        <v>0</v>
      </c>
      <c r="W65" s="757">
        <f t="shared" si="66"/>
        <v>0</v>
      </c>
      <c r="X65" s="758">
        <f t="shared" si="66"/>
        <v>0</v>
      </c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</row>
    <row r="66" spans="1:252" s="17" customFormat="1" ht="5.0999999999999996" customHeight="1" x14ac:dyDescent="0.2">
      <c r="A66" s="21"/>
      <c r="B66" s="21"/>
      <c r="D66" s="11"/>
      <c r="E66" s="11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</row>
    <row r="67" spans="1:252" ht="14.1" customHeight="1" x14ac:dyDescent="0.2">
      <c r="A67" s="14" t="s">
        <v>245</v>
      </c>
      <c r="B67" s="11" t="s">
        <v>328</v>
      </c>
      <c r="C67" s="11"/>
      <c r="D67" s="11"/>
      <c r="E67" s="534">
        <f t="shared" ref="E67:X67" si="67">E60-E62</f>
        <v>70431.42301970179</v>
      </c>
      <c r="F67" s="535">
        <f t="shared" si="67"/>
        <v>70932.714286745919</v>
      </c>
      <c r="G67" s="535">
        <f t="shared" si="67"/>
        <v>71434.005553790077</v>
      </c>
      <c r="H67" s="535">
        <f t="shared" si="67"/>
        <v>71684.651187312149</v>
      </c>
      <c r="I67" s="535">
        <f t="shared" si="67"/>
        <v>71935.296820834206</v>
      </c>
      <c r="J67" s="535">
        <f t="shared" si="67"/>
        <v>72185.942454356264</v>
      </c>
      <c r="K67" s="535">
        <f t="shared" si="67"/>
        <v>72436.588087878336</v>
      </c>
      <c r="L67" s="535">
        <f t="shared" si="67"/>
        <v>72687.233721400407</v>
      </c>
      <c r="M67" s="535">
        <f t="shared" si="67"/>
        <v>72937.879354922479</v>
      </c>
      <c r="N67" s="535">
        <f t="shared" si="67"/>
        <v>73188.524988444551</v>
      </c>
      <c r="O67" s="535">
        <f t="shared" si="67"/>
        <v>73188.524988444551</v>
      </c>
      <c r="P67" s="535">
        <f t="shared" si="67"/>
        <v>73188.524988444551</v>
      </c>
      <c r="Q67" s="535">
        <f t="shared" si="67"/>
        <v>73188.524988444551</v>
      </c>
      <c r="R67" s="535">
        <f t="shared" si="67"/>
        <v>73188.524988444551</v>
      </c>
      <c r="S67" s="535">
        <f t="shared" si="67"/>
        <v>73188.524988444551</v>
      </c>
      <c r="T67" s="535">
        <f t="shared" si="67"/>
        <v>73188.524988444551</v>
      </c>
      <c r="U67" s="535">
        <f t="shared" si="67"/>
        <v>73188.524988444551</v>
      </c>
      <c r="V67" s="535">
        <f t="shared" si="67"/>
        <v>73188.524988444551</v>
      </c>
      <c r="W67" s="535">
        <f t="shared" si="67"/>
        <v>73188.524988444551</v>
      </c>
      <c r="X67" s="536">
        <f t="shared" si="67"/>
        <v>73188.524988444551</v>
      </c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</row>
    <row r="68" spans="1:252" ht="14.1" customHeight="1" x14ac:dyDescent="0.2">
      <c r="A68" s="10" t="s">
        <v>275</v>
      </c>
      <c r="B68" s="57" t="s">
        <v>80</v>
      </c>
      <c r="D68" s="11"/>
      <c r="E68" s="530">
        <f t="shared" ref="E68:X68" si="68">E67/E6</f>
        <v>0.94000000000000006</v>
      </c>
      <c r="F68" s="531">
        <f t="shared" si="68"/>
        <v>0.94000000000000006</v>
      </c>
      <c r="G68" s="531">
        <f t="shared" si="68"/>
        <v>0.94000000000000006</v>
      </c>
      <c r="H68" s="531">
        <f t="shared" si="68"/>
        <v>0.94000000000000006</v>
      </c>
      <c r="I68" s="531">
        <f t="shared" si="68"/>
        <v>0.94000000000000006</v>
      </c>
      <c r="J68" s="531">
        <f t="shared" si="68"/>
        <v>0.94</v>
      </c>
      <c r="K68" s="531">
        <f t="shared" si="68"/>
        <v>0.94</v>
      </c>
      <c r="L68" s="531">
        <f t="shared" si="68"/>
        <v>0.94</v>
      </c>
      <c r="M68" s="531">
        <f t="shared" si="68"/>
        <v>0.94</v>
      </c>
      <c r="N68" s="531">
        <f t="shared" si="68"/>
        <v>0.94</v>
      </c>
      <c r="O68" s="531">
        <f t="shared" si="68"/>
        <v>0.94</v>
      </c>
      <c r="P68" s="531">
        <f t="shared" si="68"/>
        <v>0.94</v>
      </c>
      <c r="Q68" s="531">
        <f t="shared" si="68"/>
        <v>0.94</v>
      </c>
      <c r="R68" s="531">
        <f t="shared" si="68"/>
        <v>0.94</v>
      </c>
      <c r="S68" s="531">
        <f t="shared" si="68"/>
        <v>0.94</v>
      </c>
      <c r="T68" s="531">
        <f t="shared" si="68"/>
        <v>0.94</v>
      </c>
      <c r="U68" s="531">
        <f t="shared" si="68"/>
        <v>0.94</v>
      </c>
      <c r="V68" s="531">
        <f t="shared" si="68"/>
        <v>0.94</v>
      </c>
      <c r="W68" s="531">
        <f t="shared" si="68"/>
        <v>0.94</v>
      </c>
      <c r="X68" s="759">
        <f t="shared" si="68"/>
        <v>0.94</v>
      </c>
    </row>
    <row r="69" spans="1:252" s="17" customFormat="1" ht="5.0999999999999996" customHeight="1" x14ac:dyDescent="0.2">
      <c r="A69" s="21"/>
      <c r="D69" s="11"/>
      <c r="E69" s="11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</row>
    <row r="70" spans="1:252" ht="14.1" customHeight="1" x14ac:dyDescent="0.2">
      <c r="A70" s="14" t="s">
        <v>246</v>
      </c>
      <c r="B70" s="11" t="s">
        <v>329</v>
      </c>
      <c r="C70" s="11"/>
      <c r="D70" s="54"/>
      <c r="E70" s="528">
        <f t="shared" ref="E70:X70" si="69">SUM(E71:E76)</f>
        <v>0</v>
      </c>
      <c r="F70" s="529">
        <f t="shared" si="69"/>
        <v>0</v>
      </c>
      <c r="G70" s="529">
        <f t="shared" si="69"/>
        <v>0</v>
      </c>
      <c r="H70" s="529">
        <f t="shared" si="69"/>
        <v>0</v>
      </c>
      <c r="I70" s="529">
        <f t="shared" si="69"/>
        <v>0</v>
      </c>
      <c r="J70" s="529">
        <f t="shared" si="69"/>
        <v>0</v>
      </c>
      <c r="K70" s="529">
        <f t="shared" si="69"/>
        <v>0</v>
      </c>
      <c r="L70" s="529">
        <f t="shared" si="69"/>
        <v>0</v>
      </c>
      <c r="M70" s="529">
        <f t="shared" si="69"/>
        <v>0</v>
      </c>
      <c r="N70" s="529">
        <f t="shared" si="69"/>
        <v>0</v>
      </c>
      <c r="O70" s="529">
        <f t="shared" si="69"/>
        <v>0</v>
      </c>
      <c r="P70" s="529">
        <f t="shared" si="69"/>
        <v>0</v>
      </c>
      <c r="Q70" s="529">
        <f t="shared" si="69"/>
        <v>0</v>
      </c>
      <c r="R70" s="529">
        <f t="shared" si="69"/>
        <v>0</v>
      </c>
      <c r="S70" s="529">
        <f t="shared" si="69"/>
        <v>0</v>
      </c>
      <c r="T70" s="529">
        <f t="shared" si="69"/>
        <v>0</v>
      </c>
      <c r="U70" s="529">
        <f t="shared" si="69"/>
        <v>0</v>
      </c>
      <c r="V70" s="529">
        <f t="shared" si="69"/>
        <v>0</v>
      </c>
      <c r="W70" s="529">
        <f t="shared" si="69"/>
        <v>0</v>
      </c>
      <c r="X70" s="698">
        <f t="shared" si="69"/>
        <v>0</v>
      </c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</row>
    <row r="71" spans="1:252" ht="14.1" customHeight="1" x14ac:dyDescent="0.2">
      <c r="A71" s="10" t="s">
        <v>656</v>
      </c>
      <c r="B71" s="57" t="str">
        <f t="shared" ref="B71:B76" si="70">B51</f>
        <v>Depreciação de Veículo Camionete Capacidade de 500 Quilos (mínimo)</v>
      </c>
      <c r="C71" s="54"/>
      <c r="D71" s="54"/>
      <c r="E71" s="637">
        <f t="shared" ref="E71:X71" si="71">E51</f>
        <v>0</v>
      </c>
      <c r="F71" s="638">
        <f t="shared" si="71"/>
        <v>0</v>
      </c>
      <c r="G71" s="638">
        <f t="shared" si="71"/>
        <v>0</v>
      </c>
      <c r="H71" s="638">
        <f t="shared" si="71"/>
        <v>0</v>
      </c>
      <c r="I71" s="638">
        <f t="shared" si="71"/>
        <v>0</v>
      </c>
      <c r="J71" s="638">
        <f t="shared" si="71"/>
        <v>0</v>
      </c>
      <c r="K71" s="638">
        <f t="shared" si="71"/>
        <v>0</v>
      </c>
      <c r="L71" s="638">
        <f t="shared" si="71"/>
        <v>0</v>
      </c>
      <c r="M71" s="638">
        <f t="shared" si="71"/>
        <v>0</v>
      </c>
      <c r="N71" s="638">
        <f t="shared" si="71"/>
        <v>0</v>
      </c>
      <c r="O71" s="638">
        <f t="shared" si="71"/>
        <v>0</v>
      </c>
      <c r="P71" s="638">
        <f t="shared" si="71"/>
        <v>0</v>
      </c>
      <c r="Q71" s="638">
        <f t="shared" si="71"/>
        <v>0</v>
      </c>
      <c r="R71" s="638">
        <f t="shared" si="71"/>
        <v>0</v>
      </c>
      <c r="S71" s="638">
        <f t="shared" si="71"/>
        <v>0</v>
      </c>
      <c r="T71" s="638">
        <f t="shared" si="71"/>
        <v>0</v>
      </c>
      <c r="U71" s="638">
        <f t="shared" si="71"/>
        <v>0</v>
      </c>
      <c r="V71" s="638">
        <f t="shared" si="71"/>
        <v>0</v>
      </c>
      <c r="W71" s="638">
        <f t="shared" si="71"/>
        <v>0</v>
      </c>
      <c r="X71" s="699">
        <f t="shared" si="71"/>
        <v>0</v>
      </c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</row>
    <row r="72" spans="1:252" ht="14.1" customHeight="1" x14ac:dyDescent="0.2">
      <c r="A72" s="10" t="s">
        <v>657</v>
      </c>
      <c r="B72" s="57" t="str">
        <f t="shared" si="70"/>
        <v>Depreciação de Caminhão Guincho Plataforma Capacidade de 3,5 ton. (mínimo)</v>
      </c>
      <c r="C72" s="54"/>
      <c r="D72" s="54"/>
      <c r="E72" s="639">
        <f t="shared" ref="E72:X72" si="72">E52</f>
        <v>0</v>
      </c>
      <c r="F72" s="640">
        <f t="shared" si="72"/>
        <v>0</v>
      </c>
      <c r="G72" s="640">
        <f t="shared" si="72"/>
        <v>0</v>
      </c>
      <c r="H72" s="640">
        <f t="shared" si="72"/>
        <v>0</v>
      </c>
      <c r="I72" s="640">
        <f t="shared" si="72"/>
        <v>0</v>
      </c>
      <c r="J72" s="640">
        <f t="shared" si="72"/>
        <v>0</v>
      </c>
      <c r="K72" s="640">
        <f t="shared" si="72"/>
        <v>0</v>
      </c>
      <c r="L72" s="640">
        <f t="shared" si="72"/>
        <v>0</v>
      </c>
      <c r="M72" s="640">
        <f t="shared" si="72"/>
        <v>0</v>
      </c>
      <c r="N72" s="640">
        <f t="shared" si="72"/>
        <v>0</v>
      </c>
      <c r="O72" s="640">
        <f t="shared" si="72"/>
        <v>0</v>
      </c>
      <c r="P72" s="640">
        <f t="shared" si="72"/>
        <v>0</v>
      </c>
      <c r="Q72" s="640">
        <f t="shared" si="72"/>
        <v>0</v>
      </c>
      <c r="R72" s="640">
        <f t="shared" si="72"/>
        <v>0</v>
      </c>
      <c r="S72" s="640">
        <f t="shared" si="72"/>
        <v>0</v>
      </c>
      <c r="T72" s="640">
        <f t="shared" si="72"/>
        <v>0</v>
      </c>
      <c r="U72" s="640">
        <f t="shared" si="72"/>
        <v>0</v>
      </c>
      <c r="V72" s="640">
        <f t="shared" si="72"/>
        <v>0</v>
      </c>
      <c r="W72" s="640">
        <f t="shared" si="72"/>
        <v>0</v>
      </c>
      <c r="X72" s="700">
        <f t="shared" si="72"/>
        <v>0</v>
      </c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</row>
    <row r="73" spans="1:252" ht="14.1" customHeight="1" x14ac:dyDescent="0.2">
      <c r="A73" s="10" t="s">
        <v>658</v>
      </c>
      <c r="B73" s="57" t="str">
        <f t="shared" si="70"/>
        <v>Depreciação de Caminhão Guincho Plataforma Capacidade de 7,0 ton. (mínimo)</v>
      </c>
      <c r="C73" s="54"/>
      <c r="D73" s="54"/>
      <c r="E73" s="639">
        <f t="shared" ref="E73:X73" si="73">E53</f>
        <v>0</v>
      </c>
      <c r="F73" s="640">
        <f t="shared" si="73"/>
        <v>0</v>
      </c>
      <c r="G73" s="640">
        <f t="shared" si="73"/>
        <v>0</v>
      </c>
      <c r="H73" s="640">
        <f t="shared" si="73"/>
        <v>0</v>
      </c>
      <c r="I73" s="640">
        <f t="shared" si="73"/>
        <v>0</v>
      </c>
      <c r="J73" s="640">
        <f t="shared" si="73"/>
        <v>0</v>
      </c>
      <c r="K73" s="640">
        <f t="shared" si="73"/>
        <v>0</v>
      </c>
      <c r="L73" s="640">
        <f t="shared" si="73"/>
        <v>0</v>
      </c>
      <c r="M73" s="640">
        <f t="shared" si="73"/>
        <v>0</v>
      </c>
      <c r="N73" s="640">
        <f t="shared" si="73"/>
        <v>0</v>
      </c>
      <c r="O73" s="640">
        <f t="shared" si="73"/>
        <v>0</v>
      </c>
      <c r="P73" s="640">
        <f t="shared" si="73"/>
        <v>0</v>
      </c>
      <c r="Q73" s="640">
        <f t="shared" si="73"/>
        <v>0</v>
      </c>
      <c r="R73" s="640">
        <f t="shared" si="73"/>
        <v>0</v>
      </c>
      <c r="S73" s="640">
        <f t="shared" si="73"/>
        <v>0</v>
      </c>
      <c r="T73" s="640">
        <f t="shared" si="73"/>
        <v>0</v>
      </c>
      <c r="U73" s="640">
        <f t="shared" si="73"/>
        <v>0</v>
      </c>
      <c r="V73" s="640">
        <f t="shared" si="73"/>
        <v>0</v>
      </c>
      <c r="W73" s="640">
        <f t="shared" si="73"/>
        <v>0</v>
      </c>
      <c r="X73" s="700">
        <f t="shared" si="73"/>
        <v>0</v>
      </c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</row>
    <row r="74" spans="1:252" ht="14.1" customHeight="1" x14ac:dyDescent="0.2">
      <c r="A74" s="10" t="s">
        <v>659</v>
      </c>
      <c r="B74" s="57" t="str">
        <f t="shared" si="70"/>
        <v>Depreciação de Máquinas, Equipamentos e Mobiliário</v>
      </c>
      <c r="C74" s="54"/>
      <c r="D74" s="54"/>
      <c r="E74" s="639">
        <f t="shared" ref="E74:X74" si="74">E54</f>
        <v>0</v>
      </c>
      <c r="F74" s="640">
        <f t="shared" si="74"/>
        <v>0</v>
      </c>
      <c r="G74" s="640">
        <f t="shared" si="74"/>
        <v>0</v>
      </c>
      <c r="H74" s="640">
        <f t="shared" si="74"/>
        <v>0</v>
      </c>
      <c r="I74" s="640">
        <f t="shared" si="74"/>
        <v>0</v>
      </c>
      <c r="J74" s="640">
        <f t="shared" si="74"/>
        <v>0</v>
      </c>
      <c r="K74" s="640">
        <f t="shared" si="74"/>
        <v>0</v>
      </c>
      <c r="L74" s="640">
        <f t="shared" si="74"/>
        <v>0</v>
      </c>
      <c r="M74" s="640">
        <f t="shared" si="74"/>
        <v>0</v>
      </c>
      <c r="N74" s="640">
        <f t="shared" si="74"/>
        <v>0</v>
      </c>
      <c r="O74" s="640">
        <f t="shared" si="74"/>
        <v>0</v>
      </c>
      <c r="P74" s="640">
        <f t="shared" si="74"/>
        <v>0</v>
      </c>
      <c r="Q74" s="640">
        <f t="shared" si="74"/>
        <v>0</v>
      </c>
      <c r="R74" s="640">
        <f t="shared" si="74"/>
        <v>0</v>
      </c>
      <c r="S74" s="640">
        <f t="shared" si="74"/>
        <v>0</v>
      </c>
      <c r="T74" s="640">
        <f t="shared" si="74"/>
        <v>0</v>
      </c>
      <c r="U74" s="640">
        <f t="shared" si="74"/>
        <v>0</v>
      </c>
      <c r="V74" s="640">
        <f t="shared" si="74"/>
        <v>0</v>
      </c>
      <c r="W74" s="640">
        <f t="shared" si="74"/>
        <v>0</v>
      </c>
      <c r="X74" s="700">
        <f t="shared" si="74"/>
        <v>0</v>
      </c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</row>
    <row r="75" spans="1:252" ht="14.1" customHeight="1" x14ac:dyDescent="0.2">
      <c r="A75" s="10" t="s">
        <v>660</v>
      </c>
      <c r="B75" s="57" t="str">
        <f t="shared" si="70"/>
        <v>Depreciação de Equipamentos Eletrônicos, TI e Comunicação</v>
      </c>
      <c r="C75" s="54"/>
      <c r="D75" s="54"/>
      <c r="E75" s="639">
        <f t="shared" ref="E75:X75" si="75">E55</f>
        <v>0</v>
      </c>
      <c r="F75" s="640">
        <f t="shared" si="75"/>
        <v>0</v>
      </c>
      <c r="G75" s="640">
        <f t="shared" si="75"/>
        <v>0</v>
      </c>
      <c r="H75" s="640">
        <f t="shared" si="75"/>
        <v>0</v>
      </c>
      <c r="I75" s="640">
        <f t="shared" si="75"/>
        <v>0</v>
      </c>
      <c r="J75" s="640">
        <f t="shared" si="75"/>
        <v>0</v>
      </c>
      <c r="K75" s="640">
        <f t="shared" si="75"/>
        <v>0</v>
      </c>
      <c r="L75" s="640">
        <f t="shared" si="75"/>
        <v>0</v>
      </c>
      <c r="M75" s="640">
        <f t="shared" si="75"/>
        <v>0</v>
      </c>
      <c r="N75" s="640">
        <f t="shared" si="75"/>
        <v>0</v>
      </c>
      <c r="O75" s="640">
        <f t="shared" si="75"/>
        <v>0</v>
      </c>
      <c r="P75" s="640">
        <f t="shared" si="75"/>
        <v>0</v>
      </c>
      <c r="Q75" s="640">
        <f t="shared" si="75"/>
        <v>0</v>
      </c>
      <c r="R75" s="640">
        <f t="shared" si="75"/>
        <v>0</v>
      </c>
      <c r="S75" s="640">
        <f t="shared" si="75"/>
        <v>0</v>
      </c>
      <c r="T75" s="640">
        <f t="shared" si="75"/>
        <v>0</v>
      </c>
      <c r="U75" s="640">
        <f t="shared" si="75"/>
        <v>0</v>
      </c>
      <c r="V75" s="640">
        <f t="shared" si="75"/>
        <v>0</v>
      </c>
      <c r="W75" s="640">
        <f t="shared" si="75"/>
        <v>0</v>
      </c>
      <c r="X75" s="700">
        <f t="shared" si="75"/>
        <v>0</v>
      </c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</row>
    <row r="76" spans="1:252" ht="14.1" customHeight="1" x14ac:dyDescent="0.2">
      <c r="A76" s="10" t="s">
        <v>661</v>
      </c>
      <c r="B76" s="57" t="str">
        <f t="shared" si="70"/>
        <v>Depreciação de Sinalizações (Vertical, Horizontal e Demais Sinalizações)</v>
      </c>
      <c r="C76" s="54"/>
      <c r="D76" s="11"/>
      <c r="E76" s="641">
        <f t="shared" ref="E76:X76" si="76">E56</f>
        <v>0</v>
      </c>
      <c r="F76" s="642">
        <f t="shared" si="76"/>
        <v>0</v>
      </c>
      <c r="G76" s="642">
        <f t="shared" si="76"/>
        <v>0</v>
      </c>
      <c r="H76" s="642">
        <f t="shared" si="76"/>
        <v>0</v>
      </c>
      <c r="I76" s="642">
        <f t="shared" si="76"/>
        <v>0</v>
      </c>
      <c r="J76" s="642">
        <f t="shared" si="76"/>
        <v>0</v>
      </c>
      <c r="K76" s="642">
        <f t="shared" si="76"/>
        <v>0</v>
      </c>
      <c r="L76" s="642">
        <f t="shared" si="76"/>
        <v>0</v>
      </c>
      <c r="M76" s="642">
        <f t="shared" si="76"/>
        <v>0</v>
      </c>
      <c r="N76" s="642">
        <f t="shared" si="76"/>
        <v>0</v>
      </c>
      <c r="O76" s="642">
        <f t="shared" si="76"/>
        <v>0</v>
      </c>
      <c r="P76" s="642">
        <f t="shared" si="76"/>
        <v>0</v>
      </c>
      <c r="Q76" s="642">
        <f t="shared" si="76"/>
        <v>0</v>
      </c>
      <c r="R76" s="642">
        <f t="shared" si="76"/>
        <v>0</v>
      </c>
      <c r="S76" s="642">
        <f t="shared" si="76"/>
        <v>0</v>
      </c>
      <c r="T76" s="642">
        <f t="shared" si="76"/>
        <v>0</v>
      </c>
      <c r="U76" s="642">
        <f t="shared" si="76"/>
        <v>0</v>
      </c>
      <c r="V76" s="642">
        <f t="shared" si="76"/>
        <v>0</v>
      </c>
      <c r="W76" s="642">
        <f t="shared" si="76"/>
        <v>0</v>
      </c>
      <c r="X76" s="701">
        <f t="shared" si="76"/>
        <v>0</v>
      </c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</row>
    <row r="77" spans="1:252" s="17" customFormat="1" ht="5.0999999999999996" customHeight="1" x14ac:dyDescent="0.2">
      <c r="A77" s="77"/>
      <c r="B77" s="77"/>
      <c r="D77" s="54"/>
      <c r="E77" s="54"/>
      <c r="F77" s="533"/>
      <c r="G77" s="533"/>
      <c r="H77" s="533"/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3"/>
      <c r="T77" s="533"/>
      <c r="U77" s="533"/>
      <c r="V77" s="533"/>
      <c r="W77" s="533"/>
      <c r="X77" s="533"/>
    </row>
    <row r="78" spans="1:252" ht="14.1" customHeight="1" x14ac:dyDescent="0.2">
      <c r="A78" s="1301" t="s">
        <v>276</v>
      </c>
      <c r="B78" s="1302"/>
      <c r="C78" s="1302"/>
      <c r="D78" s="1302"/>
      <c r="E78" s="1303"/>
      <c r="F78" s="139" t="str">
        <f t="shared" ref="F78:X78" si="77">E3</f>
        <v>Licitação</v>
      </c>
      <c r="G78" s="139" t="str">
        <f t="shared" si="77"/>
        <v>Projeção</v>
      </c>
      <c r="H78" s="139" t="str">
        <f t="shared" si="77"/>
        <v>Projeção</v>
      </c>
      <c r="I78" s="139" t="str">
        <f t="shared" si="77"/>
        <v>Projeção</v>
      </c>
      <c r="J78" s="139" t="str">
        <f t="shared" si="77"/>
        <v>Projeção</v>
      </c>
      <c r="K78" s="139" t="str">
        <f t="shared" si="77"/>
        <v>Projeção</v>
      </c>
      <c r="L78" s="139" t="str">
        <f t="shared" si="77"/>
        <v>Projeção</v>
      </c>
      <c r="M78" s="139" t="str">
        <f t="shared" si="77"/>
        <v>Projeção</v>
      </c>
      <c r="N78" s="139" t="str">
        <f t="shared" si="77"/>
        <v>Projeção</v>
      </c>
      <c r="O78" s="139" t="str">
        <f t="shared" si="77"/>
        <v>Projeção</v>
      </c>
      <c r="P78" s="139" t="str">
        <f t="shared" si="77"/>
        <v>Projeção</v>
      </c>
      <c r="Q78" s="139" t="str">
        <f t="shared" si="77"/>
        <v>Projeção</v>
      </c>
      <c r="R78" s="139" t="str">
        <f t="shared" si="77"/>
        <v>Projeção</v>
      </c>
      <c r="S78" s="139" t="str">
        <f t="shared" si="77"/>
        <v>Projeção</v>
      </c>
      <c r="T78" s="139" t="str">
        <f t="shared" si="77"/>
        <v>Projeção</v>
      </c>
      <c r="U78" s="139" t="str">
        <f t="shared" si="77"/>
        <v>Projeção</v>
      </c>
      <c r="V78" s="139" t="str">
        <f t="shared" si="77"/>
        <v>Projeção</v>
      </c>
      <c r="W78" s="139" t="str">
        <f t="shared" si="77"/>
        <v>Projeção</v>
      </c>
      <c r="X78" s="139" t="str">
        <f t="shared" si="77"/>
        <v>Projeção</v>
      </c>
    </row>
    <row r="79" spans="1:252" ht="5.0999999999999996" customHeight="1" x14ac:dyDescent="0.2">
      <c r="A79" s="14"/>
      <c r="B79" s="14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</row>
    <row r="80" spans="1:252" ht="14.1" customHeight="1" x14ac:dyDescent="0.2">
      <c r="A80" s="14" t="s">
        <v>247</v>
      </c>
      <c r="B80" s="11" t="s">
        <v>330</v>
      </c>
      <c r="C80" s="11"/>
      <c r="D80" s="54"/>
      <c r="E80" s="534">
        <f t="shared" ref="E80:X80" si="78">E67+E70</f>
        <v>70431.42301970179</v>
      </c>
      <c r="F80" s="535">
        <f t="shared" si="78"/>
        <v>70932.714286745919</v>
      </c>
      <c r="G80" s="535">
        <f t="shared" si="78"/>
        <v>71434.005553790077</v>
      </c>
      <c r="H80" s="535">
        <f t="shared" si="78"/>
        <v>71684.651187312149</v>
      </c>
      <c r="I80" s="535">
        <f t="shared" si="78"/>
        <v>71935.296820834206</v>
      </c>
      <c r="J80" s="535">
        <f t="shared" si="78"/>
        <v>72185.942454356264</v>
      </c>
      <c r="K80" s="535">
        <f t="shared" si="78"/>
        <v>72436.588087878336</v>
      </c>
      <c r="L80" s="535">
        <f t="shared" si="78"/>
        <v>72687.233721400407</v>
      </c>
      <c r="M80" s="535">
        <f t="shared" si="78"/>
        <v>72937.879354922479</v>
      </c>
      <c r="N80" s="535">
        <f t="shared" si="78"/>
        <v>73188.524988444551</v>
      </c>
      <c r="O80" s="535">
        <f t="shared" si="78"/>
        <v>73188.524988444551</v>
      </c>
      <c r="P80" s="535">
        <f t="shared" si="78"/>
        <v>73188.524988444551</v>
      </c>
      <c r="Q80" s="535">
        <f t="shared" si="78"/>
        <v>73188.524988444551</v>
      </c>
      <c r="R80" s="535">
        <f t="shared" si="78"/>
        <v>73188.524988444551</v>
      </c>
      <c r="S80" s="535">
        <f t="shared" si="78"/>
        <v>73188.524988444551</v>
      </c>
      <c r="T80" s="535">
        <f t="shared" si="78"/>
        <v>73188.524988444551</v>
      </c>
      <c r="U80" s="535">
        <f t="shared" si="78"/>
        <v>73188.524988444551</v>
      </c>
      <c r="V80" s="535">
        <f t="shared" si="78"/>
        <v>73188.524988444551</v>
      </c>
      <c r="W80" s="535">
        <f t="shared" si="78"/>
        <v>73188.524988444551</v>
      </c>
      <c r="X80" s="536">
        <f t="shared" si="78"/>
        <v>73188.524988444551</v>
      </c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</row>
    <row r="81" spans="1:252" ht="5.0999999999999996" customHeight="1" x14ac:dyDescent="0.2">
      <c r="A81" s="14"/>
      <c r="B81" s="11"/>
      <c r="C81" s="11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</row>
    <row r="82" spans="1:252" ht="14.1" customHeight="1" x14ac:dyDescent="0.2">
      <c r="A82" s="14" t="s">
        <v>248</v>
      </c>
      <c r="B82" s="11" t="s">
        <v>39</v>
      </c>
      <c r="C82" s="53"/>
      <c r="D82" s="585">
        <f t="shared" ref="D82:X82" si="79">SUM(D83:D89)</f>
        <v>0</v>
      </c>
      <c r="E82" s="528">
        <f t="shared" si="79"/>
        <v>0</v>
      </c>
      <c r="F82" s="529">
        <f t="shared" si="79"/>
        <v>0</v>
      </c>
      <c r="G82" s="529">
        <f t="shared" si="79"/>
        <v>0</v>
      </c>
      <c r="H82" s="529">
        <f t="shared" si="79"/>
        <v>0</v>
      </c>
      <c r="I82" s="529">
        <f t="shared" si="79"/>
        <v>0</v>
      </c>
      <c r="J82" s="529">
        <f t="shared" si="79"/>
        <v>0</v>
      </c>
      <c r="K82" s="529">
        <f t="shared" si="79"/>
        <v>0</v>
      </c>
      <c r="L82" s="529">
        <f t="shared" si="79"/>
        <v>0</v>
      </c>
      <c r="M82" s="529">
        <f t="shared" si="79"/>
        <v>0</v>
      </c>
      <c r="N82" s="529">
        <f t="shared" si="79"/>
        <v>0</v>
      </c>
      <c r="O82" s="529">
        <f t="shared" si="79"/>
        <v>0</v>
      </c>
      <c r="P82" s="529">
        <f t="shared" si="79"/>
        <v>0</v>
      </c>
      <c r="Q82" s="529">
        <f t="shared" si="79"/>
        <v>0</v>
      </c>
      <c r="R82" s="529">
        <f t="shared" si="79"/>
        <v>0</v>
      </c>
      <c r="S82" s="529">
        <f t="shared" si="79"/>
        <v>0</v>
      </c>
      <c r="T82" s="529">
        <f t="shared" si="79"/>
        <v>0</v>
      </c>
      <c r="U82" s="529">
        <f t="shared" si="79"/>
        <v>0</v>
      </c>
      <c r="V82" s="529">
        <f t="shared" si="79"/>
        <v>0</v>
      </c>
      <c r="W82" s="529">
        <f t="shared" si="79"/>
        <v>0</v>
      </c>
      <c r="X82" s="698">
        <f t="shared" si="79"/>
        <v>0</v>
      </c>
      <c r="Y82" s="132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</row>
    <row r="83" spans="1:252" ht="14.1" customHeight="1" x14ac:dyDescent="0.2">
      <c r="A83" s="77" t="s">
        <v>556</v>
      </c>
      <c r="B83" s="57" t="str">
        <f>'(3)_Investimentos'!B4</f>
        <v>Veículo - Camionete com Capacidade de 500 Quilos (mínimo)</v>
      </c>
      <c r="C83" s="108"/>
      <c r="D83" s="586">
        <f>'(3)_Investimentos'!E4</f>
        <v>0</v>
      </c>
      <c r="E83" s="684">
        <v>0</v>
      </c>
      <c r="F83" s="685">
        <v>0</v>
      </c>
      <c r="G83" s="685"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f t="shared" ref="O83:O88" si="80">D83</f>
        <v>0</v>
      </c>
      <c r="P83" s="685">
        <v>0</v>
      </c>
      <c r="Q83" s="685">
        <v>0</v>
      </c>
      <c r="R83" s="685">
        <v>0</v>
      </c>
      <c r="S83" s="685">
        <v>0</v>
      </c>
      <c r="T83" s="685">
        <v>0</v>
      </c>
      <c r="U83" s="685">
        <v>0</v>
      </c>
      <c r="V83" s="685">
        <v>0</v>
      </c>
      <c r="W83" s="685">
        <v>0</v>
      </c>
      <c r="X83" s="702">
        <v>0</v>
      </c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</row>
    <row r="84" spans="1:252" ht="14.1" customHeight="1" x14ac:dyDescent="0.2">
      <c r="A84" s="77" t="s">
        <v>662</v>
      </c>
      <c r="B84" s="57" t="str">
        <f>'(3)_Investimentos'!B5</f>
        <v>Veículo - Caminhão Guincho Plataforma com Capacidade de 3,5 ton. (mínimo)</v>
      </c>
      <c r="C84" s="108"/>
      <c r="D84" s="586">
        <f>'(3)_Investimentos'!E5</f>
        <v>0</v>
      </c>
      <c r="E84" s="686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Q84" s="687">
        <v>0</v>
      </c>
      <c r="R84" s="687">
        <v>0</v>
      </c>
      <c r="S84" s="687">
        <v>0</v>
      </c>
      <c r="T84" s="687">
        <v>0</v>
      </c>
      <c r="U84" s="687">
        <v>0</v>
      </c>
      <c r="V84" s="687">
        <v>0</v>
      </c>
      <c r="W84" s="687">
        <v>0</v>
      </c>
      <c r="X84" s="703">
        <v>0</v>
      </c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</row>
    <row r="85" spans="1:252" ht="14.1" customHeight="1" x14ac:dyDescent="0.2">
      <c r="A85" s="77" t="s">
        <v>663</v>
      </c>
      <c r="B85" s="57" t="str">
        <f>'(3)_Investimentos'!B6</f>
        <v>Veículo - Caminhão Guincho Plataforma com Capacidade de 7,0 ton. (mínimo)</v>
      </c>
      <c r="C85" s="108"/>
      <c r="D85" s="586">
        <f>'(3)_Investimentos'!E6</f>
        <v>0</v>
      </c>
      <c r="E85" s="686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f t="shared" si="80"/>
        <v>0</v>
      </c>
      <c r="P85" s="687">
        <v>0</v>
      </c>
      <c r="Q85" s="687">
        <v>0</v>
      </c>
      <c r="R85" s="687">
        <v>0</v>
      </c>
      <c r="S85" s="687">
        <v>0</v>
      </c>
      <c r="T85" s="687">
        <v>0</v>
      </c>
      <c r="U85" s="687">
        <v>0</v>
      </c>
      <c r="V85" s="687">
        <v>0</v>
      </c>
      <c r="W85" s="687">
        <v>0</v>
      </c>
      <c r="X85" s="703">
        <v>0</v>
      </c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</row>
    <row r="86" spans="1:252" ht="14.1" customHeight="1" x14ac:dyDescent="0.2">
      <c r="A86" s="77" t="s">
        <v>664</v>
      </c>
      <c r="B86" s="57" t="str">
        <f>'(3)_Investimentos'!B8</f>
        <v>Máquinas, Equipamentos e Mobiliário</v>
      </c>
      <c r="C86" s="108"/>
      <c r="D86" s="586">
        <f>'(3)_Investimentos'!E10</f>
        <v>0</v>
      </c>
      <c r="E86" s="686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f>D86</f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f t="shared" si="80"/>
        <v>0</v>
      </c>
      <c r="P86" s="687">
        <v>0</v>
      </c>
      <c r="Q86" s="687">
        <v>0</v>
      </c>
      <c r="R86" s="687">
        <v>0</v>
      </c>
      <c r="S86" s="687">
        <v>0</v>
      </c>
      <c r="T86" s="687">
        <f>D86</f>
        <v>0</v>
      </c>
      <c r="U86" s="687">
        <v>0</v>
      </c>
      <c r="V86" s="687">
        <v>0</v>
      </c>
      <c r="W86" s="687">
        <v>0</v>
      </c>
      <c r="X86" s="703">
        <v>0</v>
      </c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  <c r="HB86" s="54"/>
      <c r="HC86" s="54"/>
      <c r="HD86" s="54"/>
      <c r="HE86" s="54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  <c r="IJ86" s="54"/>
      <c r="IK86" s="54"/>
      <c r="IL86" s="54"/>
      <c r="IM86" s="54"/>
      <c r="IN86" s="54"/>
      <c r="IO86" s="54"/>
      <c r="IP86" s="54"/>
      <c r="IQ86" s="54"/>
      <c r="IR86" s="54"/>
    </row>
    <row r="87" spans="1:252" ht="14.1" customHeight="1" x14ac:dyDescent="0.2">
      <c r="A87" s="77" t="s">
        <v>665</v>
      </c>
      <c r="B87" s="57" t="str">
        <f>'(3)_Investimentos'!B11</f>
        <v>Equipamentos Eletrônicos, TI e Comunicação</v>
      </c>
      <c r="C87" s="108"/>
      <c r="D87" s="586">
        <f>'(3)_Investimentos'!E19</f>
        <v>0</v>
      </c>
      <c r="E87" s="686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f>$D$87</f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f t="shared" si="80"/>
        <v>0</v>
      </c>
      <c r="P87" s="687">
        <v>0</v>
      </c>
      <c r="Q87" s="687">
        <v>0</v>
      </c>
      <c r="R87" s="687">
        <v>0</v>
      </c>
      <c r="S87" s="687">
        <v>0</v>
      </c>
      <c r="T87" s="687">
        <f>D87</f>
        <v>0</v>
      </c>
      <c r="U87" s="687">
        <v>0</v>
      </c>
      <c r="V87" s="687">
        <v>0</v>
      </c>
      <c r="W87" s="687">
        <v>0</v>
      </c>
      <c r="X87" s="703">
        <v>0</v>
      </c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</row>
    <row r="88" spans="1:252" ht="14.1" customHeight="1" x14ac:dyDescent="0.2">
      <c r="A88" s="77" t="s">
        <v>666</v>
      </c>
      <c r="B88" s="57" t="str">
        <f>'(3)_Investimentos'!B20:F20</f>
        <v>Sinalizações</v>
      </c>
      <c r="C88" s="108"/>
      <c r="D88" s="586">
        <f>'(3)_Investimentos'!E27</f>
        <v>0</v>
      </c>
      <c r="E88" s="686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f t="shared" si="80"/>
        <v>0</v>
      </c>
      <c r="P88" s="687">
        <v>0</v>
      </c>
      <c r="Q88" s="687">
        <v>0</v>
      </c>
      <c r="R88" s="687">
        <v>0</v>
      </c>
      <c r="S88" s="687">
        <v>0</v>
      </c>
      <c r="T88" s="687">
        <v>0</v>
      </c>
      <c r="U88" s="687">
        <v>0</v>
      </c>
      <c r="V88" s="687">
        <v>0</v>
      </c>
      <c r="W88" s="687">
        <v>0</v>
      </c>
      <c r="X88" s="703">
        <v>0</v>
      </c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</row>
    <row r="89" spans="1:252" ht="14.1" customHeight="1" x14ac:dyDescent="0.2">
      <c r="A89" s="77" t="s">
        <v>667</v>
      </c>
      <c r="B89" s="57" t="str">
        <f>'(3)_Investimentos'!B28</f>
        <v>Prédios e Instalações</v>
      </c>
      <c r="C89" s="108"/>
      <c r="D89" s="587">
        <f>'(3)_Investimentos'!E38</f>
        <v>0</v>
      </c>
      <c r="E89" s="688">
        <v>0</v>
      </c>
      <c r="F89" s="689">
        <v>0</v>
      </c>
      <c r="G89" s="689">
        <v>0</v>
      </c>
      <c r="H89" s="689">
        <v>0</v>
      </c>
      <c r="I89" s="689">
        <v>0</v>
      </c>
      <c r="J89" s="689">
        <v>0</v>
      </c>
      <c r="K89" s="689">
        <v>0</v>
      </c>
      <c r="L89" s="689">
        <v>0</v>
      </c>
      <c r="M89" s="689">
        <v>0</v>
      </c>
      <c r="N89" s="689">
        <v>0</v>
      </c>
      <c r="O89" s="689">
        <v>0</v>
      </c>
      <c r="P89" s="689">
        <v>0</v>
      </c>
      <c r="Q89" s="689">
        <v>0</v>
      </c>
      <c r="R89" s="689">
        <v>0</v>
      </c>
      <c r="S89" s="689">
        <v>0</v>
      </c>
      <c r="T89" s="689">
        <v>0</v>
      </c>
      <c r="U89" s="689">
        <v>0</v>
      </c>
      <c r="V89" s="689">
        <v>0</v>
      </c>
      <c r="W89" s="689">
        <v>0</v>
      </c>
      <c r="X89" s="704">
        <v>0</v>
      </c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</row>
    <row r="90" spans="1:252" ht="5.0999999999999996" customHeight="1" x14ac:dyDescent="0.2">
      <c r="A90" s="14"/>
      <c r="B90" s="11"/>
      <c r="C90" s="11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</row>
    <row r="91" spans="1:252" ht="14.1" customHeight="1" x14ac:dyDescent="0.2">
      <c r="A91" s="14" t="s">
        <v>249</v>
      </c>
      <c r="B91" s="376" t="s">
        <v>555</v>
      </c>
      <c r="C91" s="11"/>
      <c r="D91" s="585">
        <f>'(3)_Investimentos'!E41</f>
        <v>0</v>
      </c>
      <c r="E91" s="528">
        <f>SUM(E92)</f>
        <v>0</v>
      </c>
      <c r="F91" s="529">
        <f t="shared" ref="F91:O91" si="81">SUM(F92)</f>
        <v>0</v>
      </c>
      <c r="G91" s="529">
        <f t="shared" si="81"/>
        <v>0</v>
      </c>
      <c r="H91" s="529">
        <f t="shared" si="81"/>
        <v>0</v>
      </c>
      <c r="I91" s="529">
        <f t="shared" si="81"/>
        <v>0</v>
      </c>
      <c r="J91" s="529">
        <f t="shared" si="81"/>
        <v>0</v>
      </c>
      <c r="K91" s="529">
        <f t="shared" si="81"/>
        <v>0</v>
      </c>
      <c r="L91" s="529">
        <f t="shared" si="81"/>
        <v>0</v>
      </c>
      <c r="M91" s="529">
        <f t="shared" si="81"/>
        <v>0</v>
      </c>
      <c r="N91" s="529">
        <f t="shared" si="81"/>
        <v>0</v>
      </c>
      <c r="O91" s="529">
        <f t="shared" si="81"/>
        <v>0</v>
      </c>
      <c r="P91" s="529">
        <f>SUM(P92)</f>
        <v>0</v>
      </c>
      <c r="Q91" s="529">
        <f t="shared" ref="Q91" si="82">SUM(Q92)</f>
        <v>0</v>
      </c>
      <c r="R91" s="529">
        <f t="shared" ref="R91" si="83">SUM(R92)</f>
        <v>0</v>
      </c>
      <c r="S91" s="529">
        <f t="shared" ref="S91" si="84">SUM(S92)</f>
        <v>0</v>
      </c>
      <c r="T91" s="529">
        <f t="shared" ref="T91" si="85">SUM(T92)</f>
        <v>0</v>
      </c>
      <c r="U91" s="529">
        <f t="shared" ref="U91" si="86">SUM(U92)</f>
        <v>0</v>
      </c>
      <c r="V91" s="529">
        <f t="shared" ref="V91" si="87">SUM(V92)</f>
        <v>0</v>
      </c>
      <c r="W91" s="529">
        <f t="shared" ref="W91" si="88">SUM(W92)</f>
        <v>0</v>
      </c>
      <c r="X91" s="698">
        <f t="shared" ref="X91" si="89">SUM(X92)</f>
        <v>0</v>
      </c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</row>
    <row r="92" spans="1:252" ht="14.1" customHeight="1" x14ac:dyDescent="0.2">
      <c r="A92" s="77" t="s">
        <v>565</v>
      </c>
      <c r="B92" s="54" t="s">
        <v>695</v>
      </c>
      <c r="C92" s="11"/>
      <c r="D92" s="586">
        <f>'(3)_Investimentos'!E41</f>
        <v>0</v>
      </c>
      <c r="E92" s="604">
        <f>D92/20</f>
        <v>0</v>
      </c>
      <c r="F92" s="605">
        <f>E92</f>
        <v>0</v>
      </c>
      <c r="G92" s="605">
        <f t="shared" ref="G92:X92" si="90">F92</f>
        <v>0</v>
      </c>
      <c r="H92" s="605">
        <f t="shared" si="90"/>
        <v>0</v>
      </c>
      <c r="I92" s="605">
        <f t="shared" si="90"/>
        <v>0</v>
      </c>
      <c r="J92" s="605">
        <f t="shared" si="90"/>
        <v>0</v>
      </c>
      <c r="K92" s="605">
        <f t="shared" si="90"/>
        <v>0</v>
      </c>
      <c r="L92" s="605">
        <f t="shared" si="90"/>
        <v>0</v>
      </c>
      <c r="M92" s="605">
        <f>L92</f>
        <v>0</v>
      </c>
      <c r="N92" s="605">
        <f t="shared" si="90"/>
        <v>0</v>
      </c>
      <c r="O92" s="605">
        <f t="shared" si="90"/>
        <v>0</v>
      </c>
      <c r="P92" s="605">
        <f t="shared" si="90"/>
        <v>0</v>
      </c>
      <c r="Q92" s="605">
        <f t="shared" si="90"/>
        <v>0</v>
      </c>
      <c r="R92" s="605">
        <f t="shared" si="90"/>
        <v>0</v>
      </c>
      <c r="S92" s="605">
        <f t="shared" si="90"/>
        <v>0</v>
      </c>
      <c r="T92" s="605">
        <f t="shared" si="90"/>
        <v>0</v>
      </c>
      <c r="U92" s="605">
        <f t="shared" si="90"/>
        <v>0</v>
      </c>
      <c r="V92" s="605">
        <f t="shared" si="90"/>
        <v>0</v>
      </c>
      <c r="W92" s="605">
        <f t="shared" si="90"/>
        <v>0</v>
      </c>
      <c r="X92" s="712">
        <f t="shared" si="90"/>
        <v>0</v>
      </c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</row>
    <row r="93" spans="1:252" ht="14.1" customHeight="1" x14ac:dyDescent="0.2">
      <c r="A93" s="77" t="s">
        <v>688</v>
      </c>
      <c r="B93" s="54" t="s">
        <v>689</v>
      </c>
      <c r="C93" s="11"/>
      <c r="D93" s="587">
        <f>'(3)_Investimentos'!E44</f>
        <v>0</v>
      </c>
      <c r="E93" s="603"/>
      <c r="F93" s="603"/>
      <c r="G93" s="603"/>
      <c r="H93" s="603"/>
      <c r="I93" s="603"/>
      <c r="J93" s="603"/>
      <c r="K93" s="603"/>
      <c r="L93" s="603"/>
      <c r="M93" s="603"/>
      <c r="N93" s="603"/>
      <c r="O93" s="603"/>
      <c r="P93" s="603"/>
      <c r="Q93" s="603"/>
      <c r="R93" s="603"/>
      <c r="S93" s="603"/>
      <c r="T93" s="603"/>
      <c r="U93" s="603"/>
      <c r="V93" s="603"/>
      <c r="W93" s="603"/>
      <c r="X93" s="713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</row>
    <row r="94" spans="1:252" ht="5.0999999999999996" customHeight="1" x14ac:dyDescent="0.2">
      <c r="A94" s="14"/>
      <c r="B94" s="11"/>
      <c r="C94" s="11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</row>
    <row r="95" spans="1:252" ht="14.1" customHeight="1" x14ac:dyDescent="0.2">
      <c r="A95" s="14" t="s">
        <v>250</v>
      </c>
      <c r="B95" s="11" t="s">
        <v>331</v>
      </c>
      <c r="C95" s="11"/>
      <c r="D95" s="83"/>
      <c r="E95" s="528">
        <f>SUM(E96:E99)</f>
        <v>0</v>
      </c>
      <c r="F95" s="529">
        <f>SUM(F96:F98)</f>
        <v>0</v>
      </c>
      <c r="G95" s="529">
        <f>SUM(G96:G98)</f>
        <v>0</v>
      </c>
      <c r="H95" s="529">
        <f>SUM(H96:H98)</f>
        <v>0</v>
      </c>
      <c r="I95" s="529">
        <f>SUM(I96:I98)</f>
        <v>0</v>
      </c>
      <c r="J95" s="529">
        <f>SUM(J96:J98)</f>
        <v>0</v>
      </c>
      <c r="K95" s="529">
        <f t="shared" ref="K95:S95" si="91">SUM(K96:K98)</f>
        <v>0</v>
      </c>
      <c r="L95" s="529">
        <f t="shared" si="91"/>
        <v>0</v>
      </c>
      <c r="M95" s="529">
        <f t="shared" si="91"/>
        <v>0</v>
      </c>
      <c r="N95" s="529">
        <f t="shared" si="91"/>
        <v>0</v>
      </c>
      <c r="O95" s="529">
        <f t="shared" si="91"/>
        <v>0</v>
      </c>
      <c r="P95" s="529">
        <f t="shared" si="91"/>
        <v>0</v>
      </c>
      <c r="Q95" s="529">
        <f t="shared" si="91"/>
        <v>0</v>
      </c>
      <c r="R95" s="529">
        <f t="shared" si="91"/>
        <v>0</v>
      </c>
      <c r="S95" s="529">
        <f t="shared" si="91"/>
        <v>0</v>
      </c>
      <c r="T95" s="529">
        <f t="shared" ref="T95:W95" si="92">SUM(T96:T98)</f>
        <v>0</v>
      </c>
      <c r="U95" s="529">
        <f t="shared" si="92"/>
        <v>0</v>
      </c>
      <c r="V95" s="529">
        <f t="shared" si="92"/>
        <v>0</v>
      </c>
      <c r="W95" s="529">
        <f t="shared" si="92"/>
        <v>0</v>
      </c>
      <c r="X95" s="698">
        <f>SUM(X96:X98)</f>
        <v>0</v>
      </c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</row>
    <row r="96" spans="1:252" ht="14.1" customHeight="1" x14ac:dyDescent="0.2">
      <c r="A96" s="77" t="s">
        <v>668</v>
      </c>
      <c r="B96" s="57" t="str">
        <f>B83</f>
        <v>Veículo - Camionete com Capacidade de 500 Quilos (mínimo)</v>
      </c>
      <c r="C96" s="54"/>
      <c r="D96" s="83"/>
      <c r="E96" s="684">
        <v>0</v>
      </c>
      <c r="F96" s="685">
        <v>0</v>
      </c>
      <c r="G96" s="685">
        <v>0</v>
      </c>
      <c r="H96" s="685">
        <v>0</v>
      </c>
      <c r="I96" s="685">
        <v>0</v>
      </c>
      <c r="J96" s="685">
        <v>0</v>
      </c>
      <c r="K96" s="685">
        <v>0</v>
      </c>
      <c r="L96" s="685">
        <v>0</v>
      </c>
      <c r="M96" s="685">
        <v>0</v>
      </c>
      <c r="N96" s="685">
        <v>0</v>
      </c>
      <c r="O96" s="685">
        <f>O83*'(10)_Comp._Deprec.'!$F$6</f>
        <v>0</v>
      </c>
      <c r="P96" s="685">
        <v>0</v>
      </c>
      <c r="Q96" s="685">
        <v>0</v>
      </c>
      <c r="R96" s="685">
        <v>0</v>
      </c>
      <c r="S96" s="685">
        <v>0</v>
      </c>
      <c r="T96" s="685">
        <v>0</v>
      </c>
      <c r="U96" s="685">
        <v>0</v>
      </c>
      <c r="V96" s="685">
        <v>0</v>
      </c>
      <c r="W96" s="685">
        <v>0</v>
      </c>
      <c r="X96" s="702">
        <f>O83*'(10)_Comp._Deprec.'!$F$6</f>
        <v>0</v>
      </c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</row>
    <row r="97" spans="1:252" ht="14.1" customHeight="1" x14ac:dyDescent="0.2">
      <c r="A97" s="77" t="s">
        <v>669</v>
      </c>
      <c r="B97" s="57" t="str">
        <f>B84</f>
        <v>Veículo - Caminhão Guincho Plataforma com Capacidade de 3,5 ton. (mínimo)</v>
      </c>
      <c r="C97" s="54"/>
      <c r="D97" s="83"/>
      <c r="E97" s="686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f>O84*'(10)_Comp._Deprec.'!$F$6</f>
        <v>0</v>
      </c>
      <c r="P97" s="687">
        <v>0</v>
      </c>
      <c r="Q97" s="687">
        <v>0</v>
      </c>
      <c r="R97" s="687">
        <v>0</v>
      </c>
      <c r="S97" s="687">
        <v>0</v>
      </c>
      <c r="T97" s="687">
        <v>0</v>
      </c>
      <c r="U97" s="687">
        <v>0</v>
      </c>
      <c r="V97" s="687">
        <v>0</v>
      </c>
      <c r="W97" s="687">
        <v>0</v>
      </c>
      <c r="X97" s="703">
        <f>O84*'(10)_Comp._Deprec.'!$F$6</f>
        <v>0</v>
      </c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</row>
    <row r="98" spans="1:252" ht="14.1" customHeight="1" x14ac:dyDescent="0.2">
      <c r="A98" s="77" t="s">
        <v>670</v>
      </c>
      <c r="B98" s="57" t="str">
        <f>B85</f>
        <v>Veículo - Caminhão Guincho Plataforma com Capacidade de 7,0 ton. (mínimo)</v>
      </c>
      <c r="C98" s="54"/>
      <c r="D98" s="83"/>
      <c r="E98" s="686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f>O85*'(10)_Comp._Deprec.'!$F$6</f>
        <v>0</v>
      </c>
      <c r="P98" s="687">
        <v>0</v>
      </c>
      <c r="Q98" s="687">
        <v>0</v>
      </c>
      <c r="R98" s="687">
        <v>0</v>
      </c>
      <c r="S98" s="687">
        <v>0</v>
      </c>
      <c r="T98" s="687">
        <v>0</v>
      </c>
      <c r="U98" s="687">
        <v>0</v>
      </c>
      <c r="V98" s="687">
        <v>0</v>
      </c>
      <c r="W98" s="687">
        <v>0</v>
      </c>
      <c r="X98" s="703">
        <f>O85*'(10)_Comp._Deprec.'!$F$6</f>
        <v>0</v>
      </c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</row>
    <row r="99" spans="1:252" ht="14.1" customHeight="1" x14ac:dyDescent="0.2">
      <c r="A99" s="77" t="s">
        <v>671</v>
      </c>
      <c r="B99" s="57" t="str">
        <f>B86</f>
        <v>Máquinas, Equipamentos e Mobiliário</v>
      </c>
      <c r="C99" s="54"/>
      <c r="D99" s="83"/>
      <c r="E99" s="688">
        <v>0</v>
      </c>
      <c r="F99" s="689">
        <v>0</v>
      </c>
      <c r="G99" s="689">
        <v>0</v>
      </c>
      <c r="H99" s="689">
        <v>0</v>
      </c>
      <c r="I99" s="689">
        <v>0</v>
      </c>
      <c r="J99" s="689">
        <v>0</v>
      </c>
      <c r="K99" s="689">
        <v>0</v>
      </c>
      <c r="L99" s="689">
        <v>0</v>
      </c>
      <c r="M99" s="689">
        <v>0</v>
      </c>
      <c r="N99" s="689">
        <v>0</v>
      </c>
      <c r="O99" s="689">
        <v>0</v>
      </c>
      <c r="P99" s="689">
        <v>0</v>
      </c>
      <c r="Q99" s="689">
        <v>0</v>
      </c>
      <c r="R99" s="689">
        <v>0</v>
      </c>
      <c r="S99" s="689">
        <v>0</v>
      </c>
      <c r="T99" s="689">
        <v>0</v>
      </c>
      <c r="U99" s="689">
        <v>0</v>
      </c>
      <c r="V99" s="689">
        <v>0</v>
      </c>
      <c r="W99" s="689">
        <v>0</v>
      </c>
      <c r="X99" s="704">
        <v>0</v>
      </c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</row>
    <row r="100" spans="1:252" ht="5.0999999999999996" customHeight="1" x14ac:dyDescent="0.2">
      <c r="A100" s="14"/>
      <c r="B100" s="11"/>
      <c r="C100" s="11"/>
      <c r="D100" s="79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</row>
    <row r="101" spans="1:252" ht="14.1" customHeight="1" x14ac:dyDescent="0.2">
      <c r="A101" s="14" t="s">
        <v>251</v>
      </c>
      <c r="B101" s="11" t="s">
        <v>332</v>
      </c>
      <c r="C101" s="11"/>
      <c r="D101" s="534">
        <f>D82*(-1)</f>
        <v>0</v>
      </c>
      <c r="E101" s="535">
        <f t="shared" ref="E101:X101" si="93">E80-E82-E92+E95</f>
        <v>70431.42301970179</v>
      </c>
      <c r="F101" s="535">
        <f t="shared" si="93"/>
        <v>70932.714286745919</v>
      </c>
      <c r="G101" s="535">
        <f t="shared" si="93"/>
        <v>71434.005553790077</v>
      </c>
      <c r="H101" s="535">
        <f t="shared" si="93"/>
        <v>71684.651187312149</v>
      </c>
      <c r="I101" s="535">
        <f t="shared" si="93"/>
        <v>71935.296820834206</v>
      </c>
      <c r="J101" s="535">
        <f t="shared" si="93"/>
        <v>72185.942454356264</v>
      </c>
      <c r="K101" s="535">
        <f t="shared" si="93"/>
        <v>72436.588087878336</v>
      </c>
      <c r="L101" s="535">
        <f t="shared" si="93"/>
        <v>72687.233721400407</v>
      </c>
      <c r="M101" s="535">
        <f t="shared" si="93"/>
        <v>72937.879354922479</v>
      </c>
      <c r="N101" s="535">
        <f t="shared" si="93"/>
        <v>73188.524988444551</v>
      </c>
      <c r="O101" s="535">
        <f t="shared" si="93"/>
        <v>73188.524988444551</v>
      </c>
      <c r="P101" s="535">
        <f t="shared" si="93"/>
        <v>73188.524988444551</v>
      </c>
      <c r="Q101" s="535">
        <f t="shared" si="93"/>
        <v>73188.524988444551</v>
      </c>
      <c r="R101" s="535">
        <f t="shared" si="93"/>
        <v>73188.524988444551</v>
      </c>
      <c r="S101" s="535">
        <f t="shared" si="93"/>
        <v>73188.524988444551</v>
      </c>
      <c r="T101" s="535">
        <f t="shared" si="93"/>
        <v>73188.524988444551</v>
      </c>
      <c r="U101" s="535">
        <f t="shared" si="93"/>
        <v>73188.524988444551</v>
      </c>
      <c r="V101" s="535">
        <f t="shared" si="93"/>
        <v>73188.524988444551</v>
      </c>
      <c r="W101" s="535">
        <f t="shared" si="93"/>
        <v>73188.524988444551</v>
      </c>
      <c r="X101" s="536">
        <f t="shared" si="93"/>
        <v>73188.524988444551</v>
      </c>
      <c r="Y101" s="22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</row>
    <row r="102" spans="1:252" ht="5.0999999999999996" customHeight="1" x14ac:dyDescent="0.2">
      <c r="A102" s="14"/>
      <c r="B102" s="11"/>
      <c r="C102" s="11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</row>
    <row r="103" spans="1:252" ht="14.1" customHeight="1" x14ac:dyDescent="0.2">
      <c r="A103" s="75" t="s">
        <v>252</v>
      </c>
      <c r="B103" s="11" t="s">
        <v>333</v>
      </c>
      <c r="C103" s="11"/>
      <c r="D103" s="534">
        <f>D101</f>
        <v>0</v>
      </c>
      <c r="E103" s="535">
        <f>D103+E101</f>
        <v>70431.42301970179</v>
      </c>
      <c r="F103" s="535">
        <f>E103+F101</f>
        <v>141364.13730644772</v>
      </c>
      <c r="G103" s="535">
        <f t="shared" ref="G103:X103" si="94">F103+G101</f>
        <v>212798.1428602378</v>
      </c>
      <c r="H103" s="535">
        <f t="shared" si="94"/>
        <v>284482.79404754995</v>
      </c>
      <c r="I103" s="535">
        <f t="shared" si="94"/>
        <v>356418.09086838417</v>
      </c>
      <c r="J103" s="535">
        <f t="shared" si="94"/>
        <v>428604.03332274046</v>
      </c>
      <c r="K103" s="535">
        <f t="shared" si="94"/>
        <v>501040.62141061877</v>
      </c>
      <c r="L103" s="535">
        <f t="shared" si="94"/>
        <v>573727.85513201915</v>
      </c>
      <c r="M103" s="535">
        <f t="shared" si="94"/>
        <v>646665.7344869416</v>
      </c>
      <c r="N103" s="535">
        <f t="shared" si="94"/>
        <v>719854.25947538612</v>
      </c>
      <c r="O103" s="535">
        <f t="shared" si="94"/>
        <v>793042.78446383064</v>
      </c>
      <c r="P103" s="535">
        <f t="shared" si="94"/>
        <v>866231.30945227516</v>
      </c>
      <c r="Q103" s="535">
        <f t="shared" si="94"/>
        <v>939419.83444071969</v>
      </c>
      <c r="R103" s="535">
        <f t="shared" si="94"/>
        <v>1012608.3594291642</v>
      </c>
      <c r="S103" s="535">
        <f t="shared" si="94"/>
        <v>1085796.8844176088</v>
      </c>
      <c r="T103" s="535">
        <f t="shared" si="94"/>
        <v>1158985.4094060534</v>
      </c>
      <c r="U103" s="535">
        <f t="shared" si="94"/>
        <v>1232173.9343944979</v>
      </c>
      <c r="V103" s="535">
        <f>U103+V101</f>
        <v>1305362.4593829424</v>
      </c>
      <c r="W103" s="535">
        <f>V103+W101</f>
        <v>1378550.9843713869</v>
      </c>
      <c r="X103" s="536">
        <f t="shared" si="94"/>
        <v>1451739.5093598315</v>
      </c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</row>
    <row r="104" spans="1:252" ht="13.5" customHeight="1" x14ac:dyDescent="0.2">
      <c r="C104" s="11"/>
      <c r="D104" s="12">
        <v>0</v>
      </c>
      <c r="E104" s="12">
        <v>1</v>
      </c>
      <c r="F104" s="12">
        <v>2</v>
      </c>
      <c r="G104" s="12">
        <v>3</v>
      </c>
      <c r="H104" s="12">
        <f t="shared" ref="H104:X104" si="95">G104+1</f>
        <v>4</v>
      </c>
      <c r="I104" s="12">
        <f t="shared" si="95"/>
        <v>5</v>
      </c>
      <c r="J104" s="12">
        <f t="shared" si="95"/>
        <v>6</v>
      </c>
      <c r="K104" s="12">
        <f t="shared" si="95"/>
        <v>7</v>
      </c>
      <c r="L104" s="12">
        <f t="shared" si="95"/>
        <v>8</v>
      </c>
      <c r="M104" s="12">
        <f t="shared" si="95"/>
        <v>9</v>
      </c>
      <c r="N104" s="12">
        <f t="shared" si="95"/>
        <v>10</v>
      </c>
      <c r="O104" s="12">
        <f t="shared" si="95"/>
        <v>11</v>
      </c>
      <c r="P104" s="12">
        <f t="shared" si="95"/>
        <v>12</v>
      </c>
      <c r="Q104" s="12">
        <f t="shared" si="95"/>
        <v>13</v>
      </c>
      <c r="R104" s="12">
        <f t="shared" si="95"/>
        <v>14</v>
      </c>
      <c r="S104" s="12">
        <f t="shared" si="95"/>
        <v>15</v>
      </c>
      <c r="T104" s="12">
        <f t="shared" si="95"/>
        <v>16</v>
      </c>
      <c r="U104" s="12">
        <f t="shared" si="95"/>
        <v>17</v>
      </c>
      <c r="V104" s="12">
        <f t="shared" si="95"/>
        <v>18</v>
      </c>
      <c r="W104" s="12">
        <f t="shared" si="95"/>
        <v>19</v>
      </c>
      <c r="X104" s="12">
        <f t="shared" si="95"/>
        <v>20</v>
      </c>
    </row>
    <row r="105" spans="1:252" ht="14.1" customHeight="1" x14ac:dyDescent="0.2">
      <c r="A105" s="14" t="s">
        <v>253</v>
      </c>
      <c r="B105" s="11" t="s">
        <v>36</v>
      </c>
      <c r="C105" s="11"/>
      <c r="D105" s="537"/>
      <c r="E105" s="538">
        <f>IF(SUM(D105:$D$105)&gt;0,0,IF(SUM($D101:E$101)&gt;0,E104-SUM($D101:E$101)/E101,0))</f>
        <v>0</v>
      </c>
      <c r="F105" s="538">
        <f>IF(SUM($D105:E$105)&gt;0,0,IF(SUM($D101:F$101)&gt;0,F104-SUM($D101:F$101)/F101,0))</f>
        <v>7.0671378091868853E-3</v>
      </c>
      <c r="G105" s="538">
        <f>IF(SUM($D105:F$105)&gt;0,0,IF(SUM($D101:G$101)&gt;0,G104-SUM($D101:G$101)/G101,0))</f>
        <v>0</v>
      </c>
      <c r="H105" s="538">
        <f>IF(SUM($D105:G$105)&gt;0,0,IF(SUM($D101:H$101)&gt;0,H104-SUM($D101:H$101)/H101,0))</f>
        <v>0</v>
      </c>
      <c r="I105" s="538">
        <f>IF(SUM($D105:H$105)&gt;0,0,IF(SUM($D101:I$101)&gt;0,I104-SUM($D101:I$101)/I101,0))</f>
        <v>0</v>
      </c>
      <c r="J105" s="538">
        <f>IF(SUM($D105:I$105)&gt;0,0,IF(SUM($D101:J$101)&gt;0,J104-SUM($D101:J$101)/J101,0))</f>
        <v>0</v>
      </c>
      <c r="K105" s="538">
        <f>IF(SUM($D105:J$105)&gt;0,0,IF(SUM($D101:K$101)&gt;0,K104-SUM($D101:K$101)/K101,0))</f>
        <v>0</v>
      </c>
      <c r="L105" s="538">
        <f>IF(SUM($D105:K$105)&gt;0,0,IF(SUM($D101:L$101)&gt;0,L104-SUM($D101:L$101)/L101,0))</f>
        <v>0</v>
      </c>
      <c r="M105" s="538">
        <f>IF(SUM($D105:L$105)&gt;0,0,IF(SUM($D101:M$101)&gt;0,M104-SUM($D101:M$101)/M101,0))</f>
        <v>0</v>
      </c>
      <c r="N105" s="538">
        <f>IF(SUM($D105:M$105)&gt;0,0,IF(SUM($D101:N$101)&gt;0,N104-SUM($D101:N$101)/N101,0))</f>
        <v>0</v>
      </c>
      <c r="O105" s="538">
        <f>IF(SUM($D105:N$105)&gt;0,0,IF(SUM($D101:O$101)&gt;0,O104-SUM($D101:O$101)/O101,0))</f>
        <v>0</v>
      </c>
      <c r="P105" s="538">
        <f>IF(SUM($D105:O$105)&gt;0,0,IF(SUM($D101:P$101)&gt;0,P104-SUM($D101:P$101)/P101,0))</f>
        <v>0</v>
      </c>
      <c r="Q105" s="538">
        <f>IF(SUM($D105:P$105)&gt;0,0,IF(SUM($D101:Q$101)&gt;0,Q104-SUM($D101:Q$101)/Q101,0))</f>
        <v>0</v>
      </c>
      <c r="R105" s="538">
        <f>IF(SUM($D105:Q$105)&gt;0,0,IF(SUM($D101:R$101)&gt;0,R104-SUM($D101:R$101)/R101,0))</f>
        <v>0</v>
      </c>
      <c r="S105" s="538">
        <f>IF(SUM($D105:R$105)&gt;0,0,IF(SUM($D101:S$101)&gt;0,S104-SUM($D101:S$101)/S101,0))</f>
        <v>0</v>
      </c>
      <c r="T105" s="538">
        <f>IF(SUM($D105:S$105)&gt;0,0,IF(SUM($D101:T$101)&gt;0,T104-SUM($D101:T$101)/T101,0))</f>
        <v>0</v>
      </c>
      <c r="U105" s="538">
        <f>IF(SUM($D105:T$105)&gt;0,0,IF(SUM($D101:U$101)&gt;0,U104-SUM($D101:U$101)/U101,0))</f>
        <v>0</v>
      </c>
      <c r="V105" s="538">
        <f>IF(SUM($D105:U$105)&gt;0,0,IF(SUM($D101:V$101)&gt;0,V104-SUM($D101:V$101)/V101,0))</f>
        <v>0</v>
      </c>
      <c r="W105" s="538">
        <f>IF(SUM($D105:V$105)&gt;0,0,IF(SUM($D101:W$101)&gt;0,W104-SUM($D101:W$101)/W101,0))</f>
        <v>0</v>
      </c>
      <c r="X105" s="714">
        <f>IF(SUM($D105:W$105)&gt;0,0,IF(SUM($D101:X$101)&gt;0,X104-SUM($D101:X$101)/X101,0))</f>
        <v>0</v>
      </c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</row>
    <row r="106" spans="1:252" ht="5.0999999999999996" customHeight="1" x14ac:dyDescent="0.2"/>
    <row r="107" spans="1:252" ht="14.1" customHeight="1" x14ac:dyDescent="0.2">
      <c r="A107" s="14" t="s">
        <v>672</v>
      </c>
      <c r="B107" s="1299" t="s">
        <v>389</v>
      </c>
      <c r="C107" s="1300"/>
      <c r="D107" s="24"/>
      <c r="E107" s="24"/>
    </row>
    <row r="108" spans="1:252" ht="14.1" customHeight="1" x14ac:dyDescent="0.2">
      <c r="A108" s="77" t="s">
        <v>673</v>
      </c>
      <c r="B108" s="606" t="s">
        <v>391</v>
      </c>
      <c r="C108" s="607">
        <f>NPV(C109,D101:X101)</f>
        <v>455669.65051898657</v>
      </c>
      <c r="D108" s="24"/>
      <c r="E108" s="24"/>
      <c r="J108" s="23"/>
    </row>
    <row r="109" spans="1:252" ht="14.1" customHeight="1" x14ac:dyDescent="0.2">
      <c r="A109" s="77" t="s">
        <v>674</v>
      </c>
      <c r="B109" s="608" t="s">
        <v>465</v>
      </c>
      <c r="C109" s="609">
        <f>'(16)_WACC'!G55</f>
        <v>0.12751013665743827</v>
      </c>
      <c r="D109" s="24"/>
      <c r="E109" s="24"/>
      <c r="J109" s="23"/>
    </row>
    <row r="110" spans="1:252" ht="14.1" customHeight="1" x14ac:dyDescent="0.2">
      <c r="A110" s="77" t="s">
        <v>675</v>
      </c>
      <c r="B110" s="608" t="s">
        <v>392</v>
      </c>
      <c r="C110" s="763" t="e">
        <f>IRR(D101:X101)</f>
        <v>#NUM!</v>
      </c>
      <c r="D110" s="24"/>
      <c r="E110" s="24"/>
      <c r="J110" s="23"/>
    </row>
    <row r="111" spans="1:252" ht="14.1" customHeight="1" x14ac:dyDescent="0.2">
      <c r="A111" s="77" t="s">
        <v>676</v>
      </c>
      <c r="B111" s="610" t="s">
        <v>390</v>
      </c>
      <c r="C111" s="611">
        <f>SUM(D105:X105)</f>
        <v>7.0671378091868853E-3</v>
      </c>
      <c r="D111" s="24"/>
      <c r="E111" s="24"/>
    </row>
    <row r="112" spans="1:252" ht="14.1" customHeight="1" x14ac:dyDescent="0.2">
      <c r="A112" s="77" t="s">
        <v>677</v>
      </c>
      <c r="B112" s="612" t="s">
        <v>393</v>
      </c>
      <c r="C112" s="613">
        <f>D82</f>
        <v>0</v>
      </c>
      <c r="D112" s="24"/>
      <c r="E112" s="24"/>
    </row>
    <row r="113" spans="1:6" ht="14.1" customHeight="1" x14ac:dyDescent="0.2">
      <c r="A113" s="77" t="s">
        <v>678</v>
      </c>
      <c r="B113" s="614" t="s">
        <v>277</v>
      </c>
      <c r="C113" s="615" t="s">
        <v>388</v>
      </c>
      <c r="D113" s="24"/>
      <c r="E113" s="24"/>
    </row>
    <row r="114" spans="1:6" s="25" customFormat="1" ht="14.1" customHeight="1" x14ac:dyDescent="0.2">
      <c r="A114" s="77" t="s">
        <v>679</v>
      </c>
      <c r="B114" s="614" t="s">
        <v>469</v>
      </c>
      <c r="C114" s="616">
        <f>D92</f>
        <v>0</v>
      </c>
      <c r="D114" s="24"/>
      <c r="E114" s="24"/>
    </row>
    <row r="115" spans="1:6" s="25" customFormat="1" ht="14.1" customHeight="1" x14ac:dyDescent="0.2">
      <c r="A115" s="77" t="s">
        <v>691</v>
      </c>
      <c r="B115" s="617" t="s">
        <v>690</v>
      </c>
      <c r="C115" s="619">
        <f>'(3)_Investimentos'!E44</f>
        <v>0</v>
      </c>
      <c r="D115" s="8"/>
      <c r="E115" s="8"/>
      <c r="F115" s="8"/>
    </row>
    <row r="116" spans="1:6" s="25" customFormat="1" ht="14.1" customHeight="1" x14ac:dyDescent="0.2">
      <c r="A116" s="77"/>
      <c r="B116" s="57"/>
      <c r="C116" s="8"/>
      <c r="D116" s="8"/>
      <c r="E116" s="8"/>
      <c r="F116" s="8"/>
    </row>
    <row r="117" spans="1:6" s="25" customFormat="1" ht="14.1" customHeight="1" x14ac:dyDescent="0.2">
      <c r="A117" s="77"/>
      <c r="B117" s="57"/>
      <c r="C117" s="624"/>
      <c r="D117" s="8"/>
      <c r="E117" s="8"/>
      <c r="F117" s="8"/>
    </row>
    <row r="121" spans="1:6" ht="14.1" customHeight="1" x14ac:dyDescent="0.2">
      <c r="C121" s="624"/>
    </row>
    <row r="134" spans="8:8" ht="14.1" customHeight="1" x14ac:dyDescent="0.2">
      <c r="H134" s="84"/>
    </row>
  </sheetData>
  <sheetProtection algorithmName="SHA-512" hashValue="abdgJl58b64n4FL3jNzmEa8oxaaHGGRMZnFXGmbdS/y+bjnr1odUCF5xY2oG3BGvvP7FpPjueDwF8216dPaB0Q==" saltValue="5TEiQ9ZV6uTgsP5mGDLQcA==" spinCount="100000" sheet="1" formatCells="0" formatColumns="0" formatRows="0" insertColumns="0" insertRows="0" insertHyperlinks="0" deleteColumns="0" deleteRows="0" sort="0" autoFilter="0" pivotTables="0"/>
  <mergeCells count="4">
    <mergeCell ref="B107:C107"/>
    <mergeCell ref="A78:E78"/>
    <mergeCell ref="A3:D3"/>
    <mergeCell ref="A1:X1"/>
  </mergeCells>
  <phoneticPr fontId="103" type="noConversion"/>
  <dataValidations count="1">
    <dataValidation type="list" allowBlank="1" showInputMessage="1" showErrorMessage="1" sqref="C8">
      <formula1>#REF!</formula1>
    </dataValidation>
  </dataValidations>
  <printOptions horizontalCentered="1"/>
  <pageMargins left="0.51181102362204722" right="0.51181102362204722" top="0.98425196850393704" bottom="0.78740157480314965" header="0.31496062992125984" footer="0.31496062992125984"/>
  <pageSetup paperSize="9" scale="40" orientation="landscape" r:id="rId1"/>
  <headerFooter>
    <oddHeader>&amp;L&amp;"Calibri,Negrito"&amp;9Município de Balneário Rincão - SC
Concessão do Serviço de Remoção, Guarda, Depósito e Alienação de Veículos&amp;R&amp;G</oddHeader>
    <oddFooter>&amp;L&amp;"Calibri,Negrito"&amp;9Fluxo de Caixa Projetado&amp;R&amp;"Calibri,Negrito"&amp;9Pág.: &amp;P de &amp;N</oddFooter>
  </headerFooter>
  <rowBreaks count="1" manualBreakCount="1">
    <brk id="77" max="21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9"/>
  <sheetViews>
    <sheetView tabSelected="1" zoomScaleNormal="100" workbookViewId="0">
      <selection activeCell="C6" sqref="C6"/>
    </sheetView>
  </sheetViews>
  <sheetFormatPr defaultColWidth="8.85546875" defaultRowHeight="15" x14ac:dyDescent="0.25"/>
  <cols>
    <col min="1" max="1" width="5" style="898" bestFit="1" customWidth="1"/>
    <col min="2" max="2" width="11" style="898" bestFit="1" customWidth="1"/>
    <col min="3" max="3" width="48.7109375" style="898" customWidth="1"/>
    <col min="4" max="4" width="8.140625" style="898" bestFit="1" customWidth="1"/>
    <col min="5" max="5" width="11" style="898" bestFit="1" customWidth="1"/>
    <col min="6" max="6" width="13.85546875" style="933" customWidth="1"/>
    <col min="7" max="7" width="21.85546875" style="898" bestFit="1" customWidth="1"/>
    <col min="8" max="8" width="12.7109375" style="898" customWidth="1"/>
    <col min="9" max="9" width="15" style="933" customWidth="1"/>
    <col min="10" max="10" width="16" style="933" customWidth="1"/>
    <col min="11" max="11" width="16.5703125" style="933" customWidth="1"/>
    <col min="12" max="12" width="13.5703125" style="933" bestFit="1" customWidth="1"/>
    <col min="13" max="13" width="15" style="934" bestFit="1" customWidth="1"/>
    <col min="14" max="16384" width="8.85546875" style="898"/>
  </cols>
  <sheetData>
    <row r="1" spans="1:13" x14ac:dyDescent="0.25">
      <c r="A1" s="1304" t="s">
        <v>717</v>
      </c>
      <c r="B1" s="1304"/>
      <c r="C1" s="1304"/>
      <c r="D1" s="1304"/>
      <c r="E1" s="1304"/>
      <c r="F1" s="1304"/>
      <c r="G1" s="1304"/>
      <c r="H1" s="1304"/>
      <c r="I1" s="1304"/>
      <c r="J1" s="1304"/>
      <c r="K1" s="1304"/>
      <c r="L1" s="1304"/>
      <c r="M1" s="1305"/>
    </row>
    <row r="2" spans="1:13" s="902" customFormat="1" ht="13.5" thickBot="1" x14ac:dyDescent="0.25">
      <c r="A2" s="1308" t="s">
        <v>701</v>
      </c>
      <c r="B2" s="1309"/>
      <c r="C2" s="1309"/>
      <c r="D2" s="1309"/>
      <c r="E2" s="899" t="s">
        <v>702</v>
      </c>
      <c r="F2" s="900" t="s">
        <v>703</v>
      </c>
      <c r="G2" s="901" t="s">
        <v>704</v>
      </c>
      <c r="I2" s="903"/>
      <c r="J2" s="904"/>
      <c r="K2" s="904"/>
      <c r="L2" s="904"/>
      <c r="M2" s="904"/>
    </row>
    <row r="3" spans="1:13" s="902" customFormat="1" ht="13.5" thickTop="1" x14ac:dyDescent="0.2">
      <c r="A3" s="1310" t="s">
        <v>705</v>
      </c>
      <c r="B3" s="1311"/>
      <c r="C3" s="1311"/>
      <c r="D3" s="1311"/>
      <c r="E3" s="905">
        <v>16.09</v>
      </c>
      <c r="F3" s="905">
        <v>0</v>
      </c>
      <c r="G3" s="906">
        <v>160.91999999999999</v>
      </c>
      <c r="H3" s="907"/>
      <c r="I3" s="907"/>
      <c r="J3" s="907"/>
      <c r="K3" s="904"/>
      <c r="L3" s="904"/>
      <c r="M3" s="904"/>
    </row>
    <row r="4" spans="1:13" s="902" customFormat="1" ht="13.5" thickBot="1" x14ac:dyDescent="0.25">
      <c r="A4" s="1312" t="s">
        <v>706</v>
      </c>
      <c r="B4" s="1313"/>
      <c r="C4" s="1313"/>
      <c r="D4" s="1313"/>
      <c r="E4" s="908">
        <v>32.18</v>
      </c>
      <c r="F4" s="908">
        <v>0</v>
      </c>
      <c r="G4" s="909">
        <v>375.48</v>
      </c>
      <c r="H4" s="907"/>
      <c r="I4" s="907"/>
      <c r="J4" s="907"/>
      <c r="K4" s="904"/>
      <c r="L4" s="904"/>
      <c r="M4" s="904"/>
    </row>
    <row r="5" spans="1:13" s="902" customFormat="1" ht="14.25" thickTop="1" thickBot="1" x14ac:dyDescent="0.25">
      <c r="F5" s="904"/>
      <c r="I5" s="903"/>
      <c r="J5" s="904"/>
      <c r="K5" s="904"/>
      <c r="L5" s="904"/>
      <c r="M5" s="904"/>
    </row>
    <row r="6" spans="1:13" s="912" customFormat="1" ht="37.5" thickTop="1" thickBot="1" x14ac:dyDescent="0.25">
      <c r="A6" s="910" t="s">
        <v>220</v>
      </c>
      <c r="B6" s="910" t="s">
        <v>472</v>
      </c>
      <c r="C6" s="910" t="s">
        <v>383</v>
      </c>
      <c r="D6" s="910" t="s">
        <v>473</v>
      </c>
      <c r="E6" s="910" t="s">
        <v>474</v>
      </c>
      <c r="F6" s="911" t="s">
        <v>707</v>
      </c>
      <c r="G6" s="910" t="s">
        <v>708</v>
      </c>
      <c r="H6" s="910" t="s">
        <v>709</v>
      </c>
      <c r="I6" s="911" t="s">
        <v>710</v>
      </c>
      <c r="J6" s="911" t="s">
        <v>711</v>
      </c>
      <c r="K6" s="911" t="s">
        <v>712</v>
      </c>
      <c r="L6" s="911" t="s">
        <v>713</v>
      </c>
      <c r="M6" s="911" t="s">
        <v>714</v>
      </c>
    </row>
    <row r="7" spans="1:13" s="912" customFormat="1" ht="15.75" customHeight="1" thickTop="1" x14ac:dyDescent="0.2">
      <c r="A7" s="1314" t="str">
        <f>[14]Projeções!A7</f>
        <v>2022</v>
      </c>
      <c r="B7" s="1316">
        <f>[14]Projeções!G7/3</f>
        <v>92.333333333333329</v>
      </c>
      <c r="C7" s="913" t="str">
        <f>A3</f>
        <v>Remoção de veículos leves, inclusive motocicletas</v>
      </c>
      <c r="D7" s="914">
        <f>'[14]Participação Apreensões'!C9</f>
        <v>0.91467931882810583</v>
      </c>
      <c r="E7" s="915">
        <f>B7*D7</f>
        <v>84.455390438461762</v>
      </c>
      <c r="F7" s="916">
        <f>$E$3</f>
        <v>16.09</v>
      </c>
      <c r="G7" s="917">
        <v>5</v>
      </c>
      <c r="H7" s="916">
        <f>F7*G7</f>
        <v>80.45</v>
      </c>
      <c r="I7" s="916">
        <f>$F$3</f>
        <v>0</v>
      </c>
      <c r="J7" s="916">
        <f>G3</f>
        <v>160.91999999999999</v>
      </c>
      <c r="K7" s="916">
        <f>H7+I7+J7</f>
        <v>241.37</v>
      </c>
      <c r="L7" s="916">
        <f>E7*K7</f>
        <v>20384.997590131516</v>
      </c>
      <c r="M7" s="1306">
        <f>SUM(L7:L8)</f>
        <v>24620.156200572161</v>
      </c>
    </row>
    <row r="8" spans="1:13" s="912" customFormat="1" ht="15" customHeight="1" thickBot="1" x14ac:dyDescent="0.25">
      <c r="A8" s="1315"/>
      <c r="B8" s="1317"/>
      <c r="C8" s="918" t="str">
        <f>A4</f>
        <v>Remoção de veículos pesados, tratores, ônibus e similares</v>
      </c>
      <c r="D8" s="919">
        <f>'[14]Participação Apreensões'!F9</f>
        <v>8.5514269352671701E-2</v>
      </c>
      <c r="E8" s="920">
        <f>B7*D8</f>
        <v>7.8958175368966863</v>
      </c>
      <c r="F8" s="921">
        <f>$E$4</f>
        <v>32.18</v>
      </c>
      <c r="G8" s="922">
        <f>G7</f>
        <v>5</v>
      </c>
      <c r="H8" s="921">
        <f t="shared" ref="H8:H32" si="0">F8*G8</f>
        <v>160.9</v>
      </c>
      <c r="I8" s="921">
        <f>$F$4</f>
        <v>0</v>
      </c>
      <c r="J8" s="921">
        <f>G4</f>
        <v>375.48</v>
      </c>
      <c r="K8" s="921">
        <f t="shared" ref="K8" si="1">H8+I8+J8</f>
        <v>536.38</v>
      </c>
      <c r="L8" s="921">
        <f t="shared" ref="L8:L32" si="2">E8*K8</f>
        <v>4235.1586104406442</v>
      </c>
      <c r="M8" s="1307"/>
    </row>
    <row r="9" spans="1:13" s="912" customFormat="1" ht="15" customHeight="1" thickTop="1" x14ac:dyDescent="0.2">
      <c r="A9" s="1318" t="str">
        <f>[14]Projeções!A8</f>
        <v>2023</v>
      </c>
      <c r="B9" s="1320">
        <f>[14]Projeções!G8</f>
        <v>281</v>
      </c>
      <c r="C9" s="923" t="str">
        <f>C7</f>
        <v>Remoção de veículos leves, inclusive motocicletas</v>
      </c>
      <c r="D9" s="924">
        <f>D7</f>
        <v>0.91467931882810583</v>
      </c>
      <c r="E9" s="925">
        <f>B9*D9</f>
        <v>257.02488859069774</v>
      </c>
      <c r="F9" s="926">
        <f>$E$3</f>
        <v>16.09</v>
      </c>
      <c r="G9" s="927">
        <f t="shared" ref="G9:G48" si="3">G7</f>
        <v>5</v>
      </c>
      <c r="H9" s="926">
        <f>F9*G9</f>
        <v>80.45</v>
      </c>
      <c r="I9" s="926">
        <f>$F$3</f>
        <v>0</v>
      </c>
      <c r="J9" s="926">
        <f t="shared" ref="J9:J48" si="4">J7</f>
        <v>160.91999999999999</v>
      </c>
      <c r="K9" s="926">
        <f>H9+I9+J9</f>
        <v>241.37</v>
      </c>
      <c r="L9" s="926">
        <f>E9*K9</f>
        <v>62038.097359136715</v>
      </c>
      <c r="M9" s="1322">
        <f>SUM(L9:L10)</f>
        <v>74927.0457656402</v>
      </c>
    </row>
    <row r="10" spans="1:13" s="912" customFormat="1" ht="15" customHeight="1" thickBot="1" x14ac:dyDescent="0.25">
      <c r="A10" s="1319"/>
      <c r="B10" s="1321"/>
      <c r="C10" s="928" t="str">
        <f>C8</f>
        <v>Remoção de veículos pesados, tratores, ônibus e similares</v>
      </c>
      <c r="D10" s="929">
        <f>D8</f>
        <v>8.5514269352671701E-2</v>
      </c>
      <c r="E10" s="930">
        <f>B9*D10</f>
        <v>24.029509688100749</v>
      </c>
      <c r="F10" s="931">
        <f>$E$4</f>
        <v>32.18</v>
      </c>
      <c r="G10" s="932">
        <f t="shared" si="3"/>
        <v>5</v>
      </c>
      <c r="H10" s="931">
        <f t="shared" si="0"/>
        <v>160.9</v>
      </c>
      <c r="I10" s="931">
        <f>$F$4</f>
        <v>0</v>
      </c>
      <c r="J10" s="931">
        <f t="shared" si="4"/>
        <v>375.48</v>
      </c>
      <c r="K10" s="931">
        <f>H10+I10+J10</f>
        <v>536.38</v>
      </c>
      <c r="L10" s="931">
        <f t="shared" si="2"/>
        <v>12888.948406503479</v>
      </c>
      <c r="M10" s="1323"/>
    </row>
    <row r="11" spans="1:13" s="912" customFormat="1" ht="15" customHeight="1" thickTop="1" x14ac:dyDescent="0.2">
      <c r="A11" s="1314" t="str">
        <f>[14]Projeções!A9</f>
        <v>2024</v>
      </c>
      <c r="B11" s="1316">
        <f>[14]Projeções!G9</f>
        <v>283</v>
      </c>
      <c r="C11" s="913" t="str">
        <f>$C$7</f>
        <v>Remoção de veículos leves, inclusive motocicletas</v>
      </c>
      <c r="D11" s="914">
        <f t="shared" ref="D11:D48" si="5">D9</f>
        <v>0.91467931882810583</v>
      </c>
      <c r="E11" s="915">
        <f>B11*D11</f>
        <v>258.85424722835393</v>
      </c>
      <c r="F11" s="916">
        <f>$E$3</f>
        <v>16.09</v>
      </c>
      <c r="G11" s="917">
        <f t="shared" si="3"/>
        <v>5</v>
      </c>
      <c r="H11" s="916">
        <f>F11*G11</f>
        <v>80.45</v>
      </c>
      <c r="I11" s="916">
        <f>$F$3</f>
        <v>0</v>
      </c>
      <c r="J11" s="916">
        <f t="shared" si="4"/>
        <v>160.91999999999999</v>
      </c>
      <c r="K11" s="916">
        <f>H11+I11+J11</f>
        <v>241.37</v>
      </c>
      <c r="L11" s="916">
        <f>E11*K11</f>
        <v>62479.649653507789</v>
      </c>
      <c r="M11" s="1306">
        <f>SUM(L11:L12)</f>
        <v>75460.334347602038</v>
      </c>
    </row>
    <row r="12" spans="1:13" s="912" customFormat="1" ht="15" customHeight="1" thickBot="1" x14ac:dyDescent="0.25">
      <c r="A12" s="1315"/>
      <c r="B12" s="1317"/>
      <c r="C12" s="918" t="str">
        <f>$C$8</f>
        <v>Remoção de veículos pesados, tratores, ônibus e similares</v>
      </c>
      <c r="D12" s="919">
        <f t="shared" si="5"/>
        <v>8.5514269352671701E-2</v>
      </c>
      <c r="E12" s="920">
        <f>B11*D12</f>
        <v>24.200538226806092</v>
      </c>
      <c r="F12" s="921">
        <f>$E$4</f>
        <v>32.18</v>
      </c>
      <c r="G12" s="922">
        <f t="shared" si="3"/>
        <v>5</v>
      </c>
      <c r="H12" s="921">
        <f t="shared" si="0"/>
        <v>160.9</v>
      </c>
      <c r="I12" s="921">
        <f>$F$4</f>
        <v>0</v>
      </c>
      <c r="J12" s="921">
        <f t="shared" si="4"/>
        <v>375.48</v>
      </c>
      <c r="K12" s="921">
        <f t="shared" ref="K12" si="6">H12+I12+J12</f>
        <v>536.38</v>
      </c>
      <c r="L12" s="921">
        <f t="shared" si="2"/>
        <v>12980.684694094252</v>
      </c>
      <c r="M12" s="1307"/>
    </row>
    <row r="13" spans="1:13" s="912" customFormat="1" ht="15" customHeight="1" thickTop="1" x14ac:dyDescent="0.2">
      <c r="A13" s="1318" t="str">
        <f>[14]Projeções!A10</f>
        <v>2025</v>
      </c>
      <c r="B13" s="1320">
        <f>[14]Projeções!G10</f>
        <v>285</v>
      </c>
      <c r="C13" s="923" t="str">
        <f>$C$9</f>
        <v>Remoção de veículos leves, inclusive motocicletas</v>
      </c>
      <c r="D13" s="924">
        <f t="shared" si="5"/>
        <v>0.91467931882810583</v>
      </c>
      <c r="E13" s="925">
        <f>B13*D13</f>
        <v>260.68360586601017</v>
      </c>
      <c r="F13" s="926">
        <f>$E$3</f>
        <v>16.09</v>
      </c>
      <c r="G13" s="927">
        <f t="shared" si="3"/>
        <v>5</v>
      </c>
      <c r="H13" s="926">
        <f>F13*G13</f>
        <v>80.45</v>
      </c>
      <c r="I13" s="926">
        <f>$F$3</f>
        <v>0</v>
      </c>
      <c r="J13" s="926">
        <f t="shared" si="4"/>
        <v>160.91999999999999</v>
      </c>
      <c r="K13" s="926">
        <f>H13+I13+J13</f>
        <v>241.37</v>
      </c>
      <c r="L13" s="926">
        <f>E13*K13</f>
        <v>62921.201947878879</v>
      </c>
      <c r="M13" s="1322">
        <f>SUM(L13:L14)</f>
        <v>75993.622929563906</v>
      </c>
    </row>
    <row r="14" spans="1:13" s="912" customFormat="1" ht="15" customHeight="1" thickBot="1" x14ac:dyDescent="0.25">
      <c r="A14" s="1319"/>
      <c r="B14" s="1321"/>
      <c r="C14" s="928" t="str">
        <f>$C$10</f>
        <v>Remoção de veículos pesados, tratores, ônibus e similares</v>
      </c>
      <c r="D14" s="929">
        <f t="shared" si="5"/>
        <v>8.5514269352671701E-2</v>
      </c>
      <c r="E14" s="930">
        <f>B13*D14</f>
        <v>24.371566765511435</v>
      </c>
      <c r="F14" s="931">
        <f>$E$4</f>
        <v>32.18</v>
      </c>
      <c r="G14" s="932">
        <f t="shared" si="3"/>
        <v>5</v>
      </c>
      <c r="H14" s="931">
        <f t="shared" si="0"/>
        <v>160.9</v>
      </c>
      <c r="I14" s="931">
        <f>$F$4</f>
        <v>0</v>
      </c>
      <c r="J14" s="931">
        <f t="shared" si="4"/>
        <v>375.48</v>
      </c>
      <c r="K14" s="931">
        <f>H14+I14+J14</f>
        <v>536.38</v>
      </c>
      <c r="L14" s="931">
        <f t="shared" si="2"/>
        <v>13072.420981685023</v>
      </c>
      <c r="M14" s="1323"/>
    </row>
    <row r="15" spans="1:13" s="912" customFormat="1" ht="15" customHeight="1" thickTop="1" x14ac:dyDescent="0.2">
      <c r="A15" s="1314" t="str">
        <f>[14]Projeções!A11</f>
        <v>2026</v>
      </c>
      <c r="B15" s="1316">
        <f>[14]Projeções!G11</f>
        <v>286</v>
      </c>
      <c r="C15" s="913" t="str">
        <f>$C$7</f>
        <v>Remoção de veículos leves, inclusive motocicletas</v>
      </c>
      <c r="D15" s="914">
        <f t="shared" si="5"/>
        <v>0.91467931882810583</v>
      </c>
      <c r="E15" s="915">
        <f>B15*D15</f>
        <v>261.59828518483829</v>
      </c>
      <c r="F15" s="916">
        <f>$E$3</f>
        <v>16.09</v>
      </c>
      <c r="G15" s="917">
        <f t="shared" si="3"/>
        <v>5</v>
      </c>
      <c r="H15" s="916">
        <f>F15*G15</f>
        <v>80.45</v>
      </c>
      <c r="I15" s="916">
        <f>$F$3</f>
        <v>0</v>
      </c>
      <c r="J15" s="916">
        <f t="shared" si="4"/>
        <v>160.91999999999999</v>
      </c>
      <c r="K15" s="916">
        <f>H15+I15+J15</f>
        <v>241.37</v>
      </c>
      <c r="L15" s="916">
        <f>E15*K15</f>
        <v>63141.97809506442</v>
      </c>
      <c r="M15" s="1306">
        <f>SUM(L15:L16)</f>
        <v>76260.267220544833</v>
      </c>
    </row>
    <row r="16" spans="1:13" s="912" customFormat="1" ht="15" customHeight="1" thickBot="1" x14ac:dyDescent="0.25">
      <c r="A16" s="1315"/>
      <c r="B16" s="1317"/>
      <c r="C16" s="918" t="str">
        <f>$C$8</f>
        <v>Remoção de veículos pesados, tratores, ônibus e similares</v>
      </c>
      <c r="D16" s="919">
        <f t="shared" si="5"/>
        <v>8.5514269352671701E-2</v>
      </c>
      <c r="E16" s="920">
        <f>B15*D16</f>
        <v>24.457081034864107</v>
      </c>
      <c r="F16" s="921">
        <f>$E$4</f>
        <v>32.18</v>
      </c>
      <c r="G16" s="922">
        <f t="shared" si="3"/>
        <v>5</v>
      </c>
      <c r="H16" s="921">
        <f t="shared" si="0"/>
        <v>160.9</v>
      </c>
      <c r="I16" s="921">
        <f>$F$4</f>
        <v>0</v>
      </c>
      <c r="J16" s="921">
        <f t="shared" si="4"/>
        <v>375.48</v>
      </c>
      <c r="K16" s="921">
        <f t="shared" ref="K16" si="7">H16+I16+J16</f>
        <v>536.38</v>
      </c>
      <c r="L16" s="921">
        <f t="shared" si="2"/>
        <v>13118.289125480409</v>
      </c>
      <c r="M16" s="1307"/>
    </row>
    <row r="17" spans="1:13" s="912" customFormat="1" ht="15" customHeight="1" thickTop="1" x14ac:dyDescent="0.2">
      <c r="A17" s="1318" t="str">
        <f>[14]Projeções!A12</f>
        <v>2027</v>
      </c>
      <c r="B17" s="1320">
        <f>[14]Projeções!G12</f>
        <v>287</v>
      </c>
      <c r="C17" s="923" t="str">
        <f>$C$9</f>
        <v>Remoção de veículos leves, inclusive motocicletas</v>
      </c>
      <c r="D17" s="924">
        <f t="shared" si="5"/>
        <v>0.91467931882810583</v>
      </c>
      <c r="E17" s="925">
        <f>B17*D17</f>
        <v>262.51296450366635</v>
      </c>
      <c r="F17" s="926">
        <f>$E$3</f>
        <v>16.09</v>
      </c>
      <c r="G17" s="927">
        <f t="shared" si="3"/>
        <v>5</v>
      </c>
      <c r="H17" s="926">
        <f>F17*G17</f>
        <v>80.45</v>
      </c>
      <c r="I17" s="926">
        <f>$F$3</f>
        <v>0</v>
      </c>
      <c r="J17" s="926">
        <f t="shared" si="4"/>
        <v>160.91999999999999</v>
      </c>
      <c r="K17" s="926">
        <f>H17+I17+J17</f>
        <v>241.37</v>
      </c>
      <c r="L17" s="926">
        <f>E17*K17</f>
        <v>63362.754242249946</v>
      </c>
      <c r="M17" s="1322">
        <f>SUM(L17:L18)</f>
        <v>76526.911511525745</v>
      </c>
    </row>
    <row r="18" spans="1:13" s="912" customFormat="1" ht="15" customHeight="1" thickBot="1" x14ac:dyDescent="0.25">
      <c r="A18" s="1319"/>
      <c r="B18" s="1321"/>
      <c r="C18" s="928" t="str">
        <f>$C$10</f>
        <v>Remoção de veículos pesados, tratores, ônibus e similares</v>
      </c>
      <c r="D18" s="929">
        <f t="shared" si="5"/>
        <v>8.5514269352671701E-2</v>
      </c>
      <c r="E18" s="930">
        <f>B17*D18</f>
        <v>24.542595304216778</v>
      </c>
      <c r="F18" s="931">
        <f>$E$4</f>
        <v>32.18</v>
      </c>
      <c r="G18" s="932">
        <f t="shared" si="3"/>
        <v>5</v>
      </c>
      <c r="H18" s="931">
        <f t="shared" si="0"/>
        <v>160.9</v>
      </c>
      <c r="I18" s="931">
        <f>$F$4</f>
        <v>0</v>
      </c>
      <c r="J18" s="931">
        <f t="shared" si="4"/>
        <v>375.48</v>
      </c>
      <c r="K18" s="931">
        <f>H18+I18+J18</f>
        <v>536.38</v>
      </c>
      <c r="L18" s="931">
        <f t="shared" si="2"/>
        <v>13164.157269275796</v>
      </c>
      <c r="M18" s="1323"/>
    </row>
    <row r="19" spans="1:13" s="912" customFormat="1" ht="15" customHeight="1" thickTop="1" x14ac:dyDescent="0.2">
      <c r="A19" s="1324" t="str">
        <f>[14]Projeções!A13</f>
        <v>2028</v>
      </c>
      <c r="B19" s="1326">
        <f>[14]Projeções!G13</f>
        <v>288</v>
      </c>
      <c r="C19" s="913" t="str">
        <f>$C$7</f>
        <v>Remoção de veículos leves, inclusive motocicletas</v>
      </c>
      <c r="D19" s="914">
        <f t="shared" si="5"/>
        <v>0.91467931882810583</v>
      </c>
      <c r="E19" s="915">
        <f>B19*D19</f>
        <v>263.42764382249447</v>
      </c>
      <c r="F19" s="916">
        <f>$E$3</f>
        <v>16.09</v>
      </c>
      <c r="G19" s="917">
        <f t="shared" si="3"/>
        <v>5</v>
      </c>
      <c r="H19" s="916">
        <f>F19*G19</f>
        <v>80.45</v>
      </c>
      <c r="I19" s="916">
        <f>$F$3</f>
        <v>0</v>
      </c>
      <c r="J19" s="916">
        <f t="shared" si="4"/>
        <v>160.91999999999999</v>
      </c>
      <c r="K19" s="916">
        <f>H19+I19+J19</f>
        <v>241.37</v>
      </c>
      <c r="L19" s="916">
        <f>E19*K19</f>
        <v>63583.530389435495</v>
      </c>
      <c r="M19" s="1328">
        <f>SUM(L19:L20)</f>
        <v>76793.555802506671</v>
      </c>
    </row>
    <row r="20" spans="1:13" s="912" customFormat="1" ht="15" customHeight="1" thickBot="1" x14ac:dyDescent="0.25">
      <c r="A20" s="1325"/>
      <c r="B20" s="1327"/>
      <c r="C20" s="918" t="str">
        <f>$C$8</f>
        <v>Remoção de veículos pesados, tratores, ônibus e similares</v>
      </c>
      <c r="D20" s="919">
        <f t="shared" si="5"/>
        <v>8.5514269352671701E-2</v>
      </c>
      <c r="E20" s="920">
        <f>B19*D20</f>
        <v>24.62810957356945</v>
      </c>
      <c r="F20" s="921">
        <f>$E$4</f>
        <v>32.18</v>
      </c>
      <c r="G20" s="922">
        <f t="shared" si="3"/>
        <v>5</v>
      </c>
      <c r="H20" s="921">
        <f t="shared" si="0"/>
        <v>160.9</v>
      </c>
      <c r="I20" s="921">
        <f>$F$4</f>
        <v>0</v>
      </c>
      <c r="J20" s="921">
        <f t="shared" si="4"/>
        <v>375.48</v>
      </c>
      <c r="K20" s="921">
        <f t="shared" ref="K20" si="8">H20+I20+J20</f>
        <v>536.38</v>
      </c>
      <c r="L20" s="921">
        <f t="shared" si="2"/>
        <v>13210.025413071182</v>
      </c>
      <c r="M20" s="1329"/>
    </row>
    <row r="21" spans="1:13" s="912" customFormat="1" ht="15" customHeight="1" thickTop="1" x14ac:dyDescent="0.2">
      <c r="A21" s="1318" t="str">
        <f>[14]Projeções!A14</f>
        <v>2029</v>
      </c>
      <c r="B21" s="1320">
        <f>[14]Projeções!G14</f>
        <v>289</v>
      </c>
      <c r="C21" s="923" t="str">
        <f>$C$9</f>
        <v>Remoção de veículos leves, inclusive motocicletas</v>
      </c>
      <c r="D21" s="924">
        <f t="shared" si="5"/>
        <v>0.91467931882810583</v>
      </c>
      <c r="E21" s="925">
        <f>B21*D21</f>
        <v>264.34232314132259</v>
      </c>
      <c r="F21" s="926">
        <f>$E$3</f>
        <v>16.09</v>
      </c>
      <c r="G21" s="927">
        <f t="shared" si="3"/>
        <v>5</v>
      </c>
      <c r="H21" s="926">
        <f>F21*G21</f>
        <v>80.45</v>
      </c>
      <c r="I21" s="926">
        <f>$F$3</f>
        <v>0</v>
      </c>
      <c r="J21" s="926">
        <f t="shared" si="4"/>
        <v>160.91999999999999</v>
      </c>
      <c r="K21" s="926">
        <f>H21+I21+J21</f>
        <v>241.37</v>
      </c>
      <c r="L21" s="926">
        <f>E21*K21</f>
        <v>63804.306536621036</v>
      </c>
      <c r="M21" s="1322">
        <f>SUM(L21:L22)</f>
        <v>77060.200093487598</v>
      </c>
    </row>
    <row r="22" spans="1:13" s="912" customFormat="1" ht="15" customHeight="1" thickBot="1" x14ac:dyDescent="0.25">
      <c r="A22" s="1319"/>
      <c r="B22" s="1321"/>
      <c r="C22" s="928" t="str">
        <f>$C$10</f>
        <v>Remoção de veículos pesados, tratores, ônibus e similares</v>
      </c>
      <c r="D22" s="929">
        <f t="shared" si="5"/>
        <v>8.5514269352671701E-2</v>
      </c>
      <c r="E22" s="930">
        <f>B21*D22</f>
        <v>24.713623842922122</v>
      </c>
      <c r="F22" s="931">
        <f>$E$4</f>
        <v>32.18</v>
      </c>
      <c r="G22" s="932">
        <f t="shared" si="3"/>
        <v>5</v>
      </c>
      <c r="H22" s="931">
        <f t="shared" si="0"/>
        <v>160.9</v>
      </c>
      <c r="I22" s="931">
        <f>$F$4</f>
        <v>0</v>
      </c>
      <c r="J22" s="931">
        <f t="shared" si="4"/>
        <v>375.48</v>
      </c>
      <c r="K22" s="931">
        <f>H22+I22+J22</f>
        <v>536.38</v>
      </c>
      <c r="L22" s="931">
        <f t="shared" si="2"/>
        <v>13255.893556866567</v>
      </c>
      <c r="M22" s="1323"/>
    </row>
    <row r="23" spans="1:13" s="912" customFormat="1" ht="15" customHeight="1" thickTop="1" x14ac:dyDescent="0.2">
      <c r="A23" s="1324" t="str">
        <f>[14]Projeções!A15</f>
        <v>2030</v>
      </c>
      <c r="B23" s="1326">
        <f>[14]Projeções!G15</f>
        <v>290</v>
      </c>
      <c r="C23" s="913" t="str">
        <f>$C$7</f>
        <v>Remoção de veículos leves, inclusive motocicletas</v>
      </c>
      <c r="D23" s="914">
        <f t="shared" si="5"/>
        <v>0.91467931882810583</v>
      </c>
      <c r="E23" s="915">
        <f>B23*D23</f>
        <v>265.25700246015072</v>
      </c>
      <c r="F23" s="916">
        <f>$E$3</f>
        <v>16.09</v>
      </c>
      <c r="G23" s="917">
        <f t="shared" si="3"/>
        <v>5</v>
      </c>
      <c r="H23" s="916">
        <f>F23*G23</f>
        <v>80.45</v>
      </c>
      <c r="I23" s="916">
        <f>$F$3</f>
        <v>0</v>
      </c>
      <c r="J23" s="916">
        <f t="shared" si="4"/>
        <v>160.91999999999999</v>
      </c>
      <c r="K23" s="916">
        <f>H23+I23+J23</f>
        <v>241.37</v>
      </c>
      <c r="L23" s="916">
        <f>E23*K23</f>
        <v>64025.082683806577</v>
      </c>
      <c r="M23" s="1328">
        <f>SUM(L23:L24)</f>
        <v>77326.844384468524</v>
      </c>
    </row>
    <row r="24" spans="1:13" s="912" customFormat="1" ht="15" customHeight="1" thickBot="1" x14ac:dyDescent="0.25">
      <c r="A24" s="1325"/>
      <c r="B24" s="1327"/>
      <c r="C24" s="918" t="str">
        <f>$C$8</f>
        <v>Remoção de veículos pesados, tratores, ônibus e similares</v>
      </c>
      <c r="D24" s="919">
        <f t="shared" si="5"/>
        <v>8.5514269352671701E-2</v>
      </c>
      <c r="E24" s="920">
        <f>B23*D24</f>
        <v>24.799138112274793</v>
      </c>
      <c r="F24" s="921">
        <f>$E$4</f>
        <v>32.18</v>
      </c>
      <c r="G24" s="922">
        <f t="shared" si="3"/>
        <v>5</v>
      </c>
      <c r="H24" s="921">
        <f t="shared" si="0"/>
        <v>160.9</v>
      </c>
      <c r="I24" s="921">
        <f>$F$4</f>
        <v>0</v>
      </c>
      <c r="J24" s="921">
        <f t="shared" si="4"/>
        <v>375.48</v>
      </c>
      <c r="K24" s="921">
        <f t="shared" ref="K24" si="9">H24+I24+J24</f>
        <v>536.38</v>
      </c>
      <c r="L24" s="921">
        <f t="shared" si="2"/>
        <v>13301.761700661953</v>
      </c>
      <c r="M24" s="1329"/>
    </row>
    <row r="25" spans="1:13" s="912" customFormat="1" ht="15" customHeight="1" thickTop="1" x14ac:dyDescent="0.2">
      <c r="A25" s="1318" t="str">
        <f>[14]Projeções!A16</f>
        <v>2031</v>
      </c>
      <c r="B25" s="1320">
        <f>[14]Projeções!G16</f>
        <v>291</v>
      </c>
      <c r="C25" s="923" t="str">
        <f>$C$9</f>
        <v>Remoção de veículos leves, inclusive motocicletas</v>
      </c>
      <c r="D25" s="924">
        <f t="shared" si="5"/>
        <v>0.91467931882810583</v>
      </c>
      <c r="E25" s="925">
        <f>B25*D25</f>
        <v>266.17168177897878</v>
      </c>
      <c r="F25" s="926">
        <f>$E$3</f>
        <v>16.09</v>
      </c>
      <c r="G25" s="927">
        <f t="shared" si="3"/>
        <v>5</v>
      </c>
      <c r="H25" s="926">
        <f>F25*G25</f>
        <v>80.45</v>
      </c>
      <c r="I25" s="926">
        <f>$F$3</f>
        <v>0</v>
      </c>
      <c r="J25" s="926">
        <f t="shared" si="4"/>
        <v>160.91999999999999</v>
      </c>
      <c r="K25" s="926">
        <f>H25+I25+J25</f>
        <v>241.37</v>
      </c>
      <c r="L25" s="926">
        <f>E25*K25</f>
        <v>64245.858830992111</v>
      </c>
      <c r="M25" s="1330">
        <f>SUM(L25:L26)</f>
        <v>77593.488675449451</v>
      </c>
    </row>
    <row r="26" spans="1:13" s="912" customFormat="1" ht="15" customHeight="1" thickBot="1" x14ac:dyDescent="0.25">
      <c r="A26" s="1319"/>
      <c r="B26" s="1321"/>
      <c r="C26" s="928" t="str">
        <f>$C$10</f>
        <v>Remoção de veículos pesados, tratores, ônibus e similares</v>
      </c>
      <c r="D26" s="929">
        <f t="shared" si="5"/>
        <v>8.5514269352671701E-2</v>
      </c>
      <c r="E26" s="930">
        <f>B25*D26</f>
        <v>24.884652381627465</v>
      </c>
      <c r="F26" s="931">
        <f>$E$4</f>
        <v>32.18</v>
      </c>
      <c r="G26" s="932">
        <f t="shared" si="3"/>
        <v>5</v>
      </c>
      <c r="H26" s="931">
        <f t="shared" si="0"/>
        <v>160.9</v>
      </c>
      <c r="I26" s="931">
        <f>$F$4</f>
        <v>0</v>
      </c>
      <c r="J26" s="931">
        <f t="shared" si="4"/>
        <v>375.48</v>
      </c>
      <c r="K26" s="931">
        <f>H26+I26+J26</f>
        <v>536.38</v>
      </c>
      <c r="L26" s="931">
        <f t="shared" si="2"/>
        <v>13347.629844457339</v>
      </c>
      <c r="M26" s="1331"/>
    </row>
    <row r="27" spans="1:13" s="912" customFormat="1" ht="15" customHeight="1" thickTop="1" x14ac:dyDescent="0.2">
      <c r="A27" s="1314" t="str">
        <f>[14]Projeções!A17</f>
        <v>2032</v>
      </c>
      <c r="B27" s="1316">
        <f>[14]Projeções!G17</f>
        <v>292</v>
      </c>
      <c r="C27" s="913" t="str">
        <f>$C$7</f>
        <v>Remoção de veículos leves, inclusive motocicletas</v>
      </c>
      <c r="D27" s="914">
        <f t="shared" si="5"/>
        <v>0.91467931882810583</v>
      </c>
      <c r="E27" s="915">
        <f>B27*D27</f>
        <v>267.0863610978069</v>
      </c>
      <c r="F27" s="916">
        <f>$E$3</f>
        <v>16.09</v>
      </c>
      <c r="G27" s="917">
        <f t="shared" si="3"/>
        <v>5</v>
      </c>
      <c r="H27" s="916">
        <f>F27*G27</f>
        <v>80.45</v>
      </c>
      <c r="I27" s="916">
        <f>$F$3</f>
        <v>0</v>
      </c>
      <c r="J27" s="916">
        <f t="shared" si="4"/>
        <v>160.91999999999999</v>
      </c>
      <c r="K27" s="916">
        <f>H27+I27+J27</f>
        <v>241.37</v>
      </c>
      <c r="L27" s="916">
        <f>E27*K27</f>
        <v>64466.634978177652</v>
      </c>
      <c r="M27" s="1328">
        <f>SUM(L27:L28)</f>
        <v>77860.132966430378</v>
      </c>
    </row>
    <row r="28" spans="1:13" s="912" customFormat="1" ht="15" customHeight="1" thickBot="1" x14ac:dyDescent="0.25">
      <c r="A28" s="1315"/>
      <c r="B28" s="1317"/>
      <c r="C28" s="918" t="str">
        <f>$C$8</f>
        <v>Remoção de veículos pesados, tratores, ônibus e similares</v>
      </c>
      <c r="D28" s="919">
        <f t="shared" si="5"/>
        <v>8.5514269352671701E-2</v>
      </c>
      <c r="E28" s="920">
        <f>B27*D28</f>
        <v>24.970166650980136</v>
      </c>
      <c r="F28" s="921">
        <f>$E$4</f>
        <v>32.18</v>
      </c>
      <c r="G28" s="922">
        <f t="shared" si="3"/>
        <v>5</v>
      </c>
      <c r="H28" s="921">
        <f t="shared" si="0"/>
        <v>160.9</v>
      </c>
      <c r="I28" s="921">
        <f>$F$4</f>
        <v>0</v>
      </c>
      <c r="J28" s="921">
        <f t="shared" si="4"/>
        <v>375.48</v>
      </c>
      <c r="K28" s="921">
        <f t="shared" ref="K28" si="10">H28+I28+J28</f>
        <v>536.38</v>
      </c>
      <c r="L28" s="921">
        <f t="shared" si="2"/>
        <v>13393.497988252726</v>
      </c>
      <c r="M28" s="1329"/>
    </row>
    <row r="29" spans="1:13" s="912" customFormat="1" ht="15" customHeight="1" thickTop="1" x14ac:dyDescent="0.2">
      <c r="A29" s="1318" t="str">
        <f>[14]Projeções!A18</f>
        <v>2033</v>
      </c>
      <c r="B29" s="1320">
        <f>[14]Projeções!G18</f>
        <v>292</v>
      </c>
      <c r="C29" s="923" t="str">
        <f>$C$9</f>
        <v>Remoção de veículos leves, inclusive motocicletas</v>
      </c>
      <c r="D29" s="924">
        <f t="shared" si="5"/>
        <v>0.91467931882810583</v>
      </c>
      <c r="E29" s="925">
        <f>B29*D29</f>
        <v>267.0863610978069</v>
      </c>
      <c r="F29" s="926">
        <f>$E$3</f>
        <v>16.09</v>
      </c>
      <c r="G29" s="927">
        <f t="shared" si="3"/>
        <v>5</v>
      </c>
      <c r="H29" s="926">
        <f>F29*G29</f>
        <v>80.45</v>
      </c>
      <c r="I29" s="926">
        <f>$F$3</f>
        <v>0</v>
      </c>
      <c r="J29" s="926">
        <f t="shared" si="4"/>
        <v>160.91999999999999</v>
      </c>
      <c r="K29" s="926">
        <f>H29+I29+J29</f>
        <v>241.37</v>
      </c>
      <c r="L29" s="926">
        <f>E29*K29</f>
        <v>64466.634978177652</v>
      </c>
      <c r="M29" s="1330">
        <f>SUM(L29:L30)</f>
        <v>77860.132966430378</v>
      </c>
    </row>
    <row r="30" spans="1:13" s="912" customFormat="1" ht="15" customHeight="1" thickBot="1" x14ac:dyDescent="0.25">
      <c r="A30" s="1319"/>
      <c r="B30" s="1321"/>
      <c r="C30" s="928" t="str">
        <f>$C$10</f>
        <v>Remoção de veículos pesados, tratores, ônibus e similares</v>
      </c>
      <c r="D30" s="929">
        <f t="shared" si="5"/>
        <v>8.5514269352671701E-2</v>
      </c>
      <c r="E30" s="930">
        <f>B29*D30</f>
        <v>24.970166650980136</v>
      </c>
      <c r="F30" s="931">
        <f>$E$4</f>
        <v>32.18</v>
      </c>
      <c r="G30" s="932">
        <f t="shared" si="3"/>
        <v>5</v>
      </c>
      <c r="H30" s="931">
        <f t="shared" si="0"/>
        <v>160.9</v>
      </c>
      <c r="I30" s="931">
        <f>$F$4</f>
        <v>0</v>
      </c>
      <c r="J30" s="931">
        <f t="shared" si="4"/>
        <v>375.48</v>
      </c>
      <c r="K30" s="931">
        <f>H30+I30+J30</f>
        <v>536.38</v>
      </c>
      <c r="L30" s="931">
        <f t="shared" si="2"/>
        <v>13393.497988252726</v>
      </c>
      <c r="M30" s="1331"/>
    </row>
    <row r="31" spans="1:13" s="912" customFormat="1" ht="15" customHeight="1" thickTop="1" x14ac:dyDescent="0.2">
      <c r="A31" s="1314" t="str">
        <f>[14]Projeções!A19</f>
        <v>2034</v>
      </c>
      <c r="B31" s="1316">
        <f>[14]Projeções!G19</f>
        <v>292</v>
      </c>
      <c r="C31" s="913" t="str">
        <f>$C$7</f>
        <v>Remoção de veículos leves, inclusive motocicletas</v>
      </c>
      <c r="D31" s="914">
        <f t="shared" si="5"/>
        <v>0.91467931882810583</v>
      </c>
      <c r="E31" s="915">
        <f>B31*D31</f>
        <v>267.0863610978069</v>
      </c>
      <c r="F31" s="916">
        <f>$E$3</f>
        <v>16.09</v>
      </c>
      <c r="G31" s="917">
        <f t="shared" si="3"/>
        <v>5</v>
      </c>
      <c r="H31" s="916">
        <f>F31*G31</f>
        <v>80.45</v>
      </c>
      <c r="I31" s="916">
        <f>$F$3</f>
        <v>0</v>
      </c>
      <c r="J31" s="916">
        <f t="shared" si="4"/>
        <v>160.91999999999999</v>
      </c>
      <c r="K31" s="916">
        <f>H31+I31+J31</f>
        <v>241.37</v>
      </c>
      <c r="L31" s="916">
        <f>E31*K31</f>
        <v>64466.634978177652</v>
      </c>
      <c r="M31" s="1328">
        <f>SUM(L31:L32)</f>
        <v>77860.132966430378</v>
      </c>
    </row>
    <row r="32" spans="1:13" s="912" customFormat="1" ht="15" customHeight="1" thickBot="1" x14ac:dyDescent="0.25">
      <c r="A32" s="1315"/>
      <c r="B32" s="1317"/>
      <c r="C32" s="918" t="str">
        <f>$C$8</f>
        <v>Remoção de veículos pesados, tratores, ônibus e similares</v>
      </c>
      <c r="D32" s="919">
        <f t="shared" si="5"/>
        <v>8.5514269352671701E-2</v>
      </c>
      <c r="E32" s="920">
        <f>B31*D32</f>
        <v>24.970166650980136</v>
      </c>
      <c r="F32" s="921">
        <f>$E$4</f>
        <v>32.18</v>
      </c>
      <c r="G32" s="922">
        <f t="shared" si="3"/>
        <v>5</v>
      </c>
      <c r="H32" s="921">
        <f t="shared" si="0"/>
        <v>160.9</v>
      </c>
      <c r="I32" s="921">
        <f>$F$4</f>
        <v>0</v>
      </c>
      <c r="J32" s="921">
        <f t="shared" si="4"/>
        <v>375.48</v>
      </c>
      <c r="K32" s="921">
        <f t="shared" ref="K32" si="11">H32+I32+J32</f>
        <v>536.38</v>
      </c>
      <c r="L32" s="921">
        <f t="shared" si="2"/>
        <v>13393.497988252726</v>
      </c>
      <c r="M32" s="1329"/>
    </row>
    <row r="33" spans="1:13" s="912" customFormat="1" ht="12.75" thickTop="1" x14ac:dyDescent="0.2">
      <c r="A33" s="1318" t="str">
        <f>[14]Projeções!A20</f>
        <v>2035</v>
      </c>
      <c r="B33" s="1320">
        <f>[14]Projeções!G20</f>
        <v>292</v>
      </c>
      <c r="C33" s="923" t="str">
        <f>$C$9</f>
        <v>Remoção de veículos leves, inclusive motocicletas</v>
      </c>
      <c r="D33" s="924">
        <f t="shared" si="5"/>
        <v>0.91467931882810583</v>
      </c>
      <c r="E33" s="925">
        <f>B33*D33</f>
        <v>267.0863610978069</v>
      </c>
      <c r="F33" s="926">
        <f>$E$3</f>
        <v>16.09</v>
      </c>
      <c r="G33" s="927">
        <f t="shared" si="3"/>
        <v>5</v>
      </c>
      <c r="H33" s="926">
        <f>F33*G33</f>
        <v>80.45</v>
      </c>
      <c r="I33" s="926">
        <f>$F$3</f>
        <v>0</v>
      </c>
      <c r="J33" s="926">
        <f t="shared" si="4"/>
        <v>160.91999999999999</v>
      </c>
      <c r="K33" s="926">
        <f>H33+I33+J33</f>
        <v>241.37</v>
      </c>
      <c r="L33" s="926">
        <f>E33*K33</f>
        <v>64466.634978177652</v>
      </c>
      <c r="M33" s="1330">
        <f>SUM(L33:L34)</f>
        <v>77860.132966430378</v>
      </c>
    </row>
    <row r="34" spans="1:13" s="912" customFormat="1" ht="15" customHeight="1" thickBot="1" x14ac:dyDescent="0.25">
      <c r="A34" s="1319"/>
      <c r="B34" s="1321"/>
      <c r="C34" s="928" t="str">
        <f>$C$10</f>
        <v>Remoção de veículos pesados, tratores, ônibus e similares</v>
      </c>
      <c r="D34" s="929">
        <f t="shared" si="5"/>
        <v>8.5514269352671701E-2</v>
      </c>
      <c r="E34" s="930">
        <f>B33*D34</f>
        <v>24.970166650980136</v>
      </c>
      <c r="F34" s="931">
        <f>$E$4</f>
        <v>32.18</v>
      </c>
      <c r="G34" s="932">
        <f t="shared" si="3"/>
        <v>5</v>
      </c>
      <c r="H34" s="931">
        <f t="shared" ref="H34" si="12">F34*G34</f>
        <v>160.9</v>
      </c>
      <c r="I34" s="931">
        <f>$F$4</f>
        <v>0</v>
      </c>
      <c r="J34" s="931">
        <f t="shared" si="4"/>
        <v>375.48</v>
      </c>
      <c r="K34" s="931">
        <f>H34+I34+J34</f>
        <v>536.38</v>
      </c>
      <c r="L34" s="931">
        <f t="shared" ref="L34" si="13">E34*K34</f>
        <v>13393.497988252726</v>
      </c>
      <c r="M34" s="1331"/>
    </row>
    <row r="35" spans="1:13" s="912" customFormat="1" ht="12.75" thickTop="1" x14ac:dyDescent="0.2">
      <c r="A35" s="1314" t="str">
        <f>[14]Projeções!A21</f>
        <v>2036</v>
      </c>
      <c r="B35" s="1316">
        <f>[14]Projeções!G21</f>
        <v>292</v>
      </c>
      <c r="C35" s="913" t="str">
        <f>$C$7</f>
        <v>Remoção de veículos leves, inclusive motocicletas</v>
      </c>
      <c r="D35" s="914">
        <f t="shared" si="5"/>
        <v>0.91467931882810583</v>
      </c>
      <c r="E35" s="915">
        <f>B35*D35</f>
        <v>267.0863610978069</v>
      </c>
      <c r="F35" s="916">
        <f>$E$3</f>
        <v>16.09</v>
      </c>
      <c r="G35" s="917">
        <f t="shared" si="3"/>
        <v>5</v>
      </c>
      <c r="H35" s="916">
        <f>F35*G35</f>
        <v>80.45</v>
      </c>
      <c r="I35" s="916">
        <f>$F$3</f>
        <v>0</v>
      </c>
      <c r="J35" s="916">
        <f t="shared" si="4"/>
        <v>160.91999999999999</v>
      </c>
      <c r="K35" s="916">
        <f>H35+I35+J35</f>
        <v>241.37</v>
      </c>
      <c r="L35" s="916">
        <f>E35*K35</f>
        <v>64466.634978177652</v>
      </c>
      <c r="M35" s="1328">
        <f>SUM(L35:L36)</f>
        <v>77860.132966430378</v>
      </c>
    </row>
    <row r="36" spans="1:13" s="912" customFormat="1" ht="15" customHeight="1" thickBot="1" x14ac:dyDescent="0.25">
      <c r="A36" s="1315"/>
      <c r="B36" s="1317"/>
      <c r="C36" s="918" t="str">
        <f>$C$8</f>
        <v>Remoção de veículos pesados, tratores, ônibus e similares</v>
      </c>
      <c r="D36" s="919">
        <f t="shared" si="5"/>
        <v>8.5514269352671701E-2</v>
      </c>
      <c r="E36" s="920">
        <f>B35*D36</f>
        <v>24.970166650980136</v>
      </c>
      <c r="F36" s="921">
        <f>$E$4</f>
        <v>32.18</v>
      </c>
      <c r="G36" s="922">
        <f t="shared" si="3"/>
        <v>5</v>
      </c>
      <c r="H36" s="921">
        <f t="shared" ref="H36:H38" si="14">F36*G36</f>
        <v>160.9</v>
      </c>
      <c r="I36" s="921">
        <f>$F$4</f>
        <v>0</v>
      </c>
      <c r="J36" s="921">
        <f t="shared" si="4"/>
        <v>375.48</v>
      </c>
      <c r="K36" s="921">
        <f t="shared" ref="K36" si="15">H36+I36+J36</f>
        <v>536.38</v>
      </c>
      <c r="L36" s="921">
        <f t="shared" ref="L36:L38" si="16">E36*K36</f>
        <v>13393.497988252726</v>
      </c>
      <c r="M36" s="1329"/>
    </row>
    <row r="37" spans="1:13" s="912" customFormat="1" ht="12.75" thickTop="1" x14ac:dyDescent="0.2">
      <c r="A37" s="1318" t="str">
        <f>[14]Projeções!A22</f>
        <v>2037</v>
      </c>
      <c r="B37" s="1320">
        <f>[14]Projeções!G22</f>
        <v>292</v>
      </c>
      <c r="C37" s="923" t="str">
        <f>$C$9</f>
        <v>Remoção de veículos leves, inclusive motocicletas</v>
      </c>
      <c r="D37" s="924">
        <f t="shared" si="5"/>
        <v>0.91467931882810583</v>
      </c>
      <c r="E37" s="925">
        <f>B37*D37</f>
        <v>267.0863610978069</v>
      </c>
      <c r="F37" s="926">
        <f>$E$3</f>
        <v>16.09</v>
      </c>
      <c r="G37" s="927">
        <f t="shared" si="3"/>
        <v>5</v>
      </c>
      <c r="H37" s="926">
        <f>F37*G37</f>
        <v>80.45</v>
      </c>
      <c r="I37" s="926">
        <f>$F$3</f>
        <v>0</v>
      </c>
      <c r="J37" s="926">
        <f t="shared" si="4"/>
        <v>160.91999999999999</v>
      </c>
      <c r="K37" s="926">
        <f>H37+I37+J37</f>
        <v>241.37</v>
      </c>
      <c r="L37" s="926">
        <f>E37*K37</f>
        <v>64466.634978177652</v>
      </c>
      <c r="M37" s="1330">
        <f>SUM(L37:L38)</f>
        <v>77860.132966430378</v>
      </c>
    </row>
    <row r="38" spans="1:13" s="912" customFormat="1" ht="15" customHeight="1" thickBot="1" x14ac:dyDescent="0.25">
      <c r="A38" s="1319"/>
      <c r="B38" s="1321"/>
      <c r="C38" s="928" t="str">
        <f>$C$10</f>
        <v>Remoção de veículos pesados, tratores, ônibus e similares</v>
      </c>
      <c r="D38" s="929">
        <f t="shared" si="5"/>
        <v>8.5514269352671701E-2</v>
      </c>
      <c r="E38" s="930">
        <f>B37*D38</f>
        <v>24.970166650980136</v>
      </c>
      <c r="F38" s="931">
        <f>$E$4</f>
        <v>32.18</v>
      </c>
      <c r="G38" s="932">
        <f t="shared" si="3"/>
        <v>5</v>
      </c>
      <c r="H38" s="931">
        <f t="shared" si="14"/>
        <v>160.9</v>
      </c>
      <c r="I38" s="931">
        <f>$F$4</f>
        <v>0</v>
      </c>
      <c r="J38" s="931">
        <f t="shared" si="4"/>
        <v>375.48</v>
      </c>
      <c r="K38" s="931">
        <f>H38+I38+J38</f>
        <v>536.38</v>
      </c>
      <c r="L38" s="931">
        <f t="shared" si="16"/>
        <v>13393.497988252726</v>
      </c>
      <c r="M38" s="1331"/>
    </row>
    <row r="39" spans="1:13" s="912" customFormat="1" ht="12.75" thickTop="1" x14ac:dyDescent="0.2">
      <c r="A39" s="1314" t="str">
        <f>[14]Projeções!A23</f>
        <v>2038</v>
      </c>
      <c r="B39" s="1316">
        <f>[14]Projeções!G23</f>
        <v>292</v>
      </c>
      <c r="C39" s="913" t="str">
        <f>$C$7</f>
        <v>Remoção de veículos leves, inclusive motocicletas</v>
      </c>
      <c r="D39" s="914">
        <f t="shared" si="5"/>
        <v>0.91467931882810583</v>
      </c>
      <c r="E39" s="915">
        <f>B39*D39</f>
        <v>267.0863610978069</v>
      </c>
      <c r="F39" s="916">
        <f>$E$3</f>
        <v>16.09</v>
      </c>
      <c r="G39" s="917">
        <f t="shared" si="3"/>
        <v>5</v>
      </c>
      <c r="H39" s="916">
        <f>F39*G39</f>
        <v>80.45</v>
      </c>
      <c r="I39" s="916">
        <f>$F$3</f>
        <v>0</v>
      </c>
      <c r="J39" s="916">
        <f t="shared" si="4"/>
        <v>160.91999999999999</v>
      </c>
      <c r="K39" s="916">
        <f>H39+I39+J39</f>
        <v>241.37</v>
      </c>
      <c r="L39" s="916">
        <f>E39*K39</f>
        <v>64466.634978177652</v>
      </c>
      <c r="M39" s="1328">
        <f>SUM(L39:L40)</f>
        <v>77860.132966430378</v>
      </c>
    </row>
    <row r="40" spans="1:13" s="912" customFormat="1" ht="15" customHeight="1" thickBot="1" x14ac:dyDescent="0.25">
      <c r="A40" s="1315"/>
      <c r="B40" s="1317"/>
      <c r="C40" s="918" t="str">
        <f>$C$8</f>
        <v>Remoção de veículos pesados, tratores, ônibus e similares</v>
      </c>
      <c r="D40" s="919">
        <f t="shared" si="5"/>
        <v>8.5514269352671701E-2</v>
      </c>
      <c r="E40" s="920">
        <f>B39*D40</f>
        <v>24.970166650980136</v>
      </c>
      <c r="F40" s="921">
        <f>$E$4</f>
        <v>32.18</v>
      </c>
      <c r="G40" s="922">
        <f t="shared" si="3"/>
        <v>5</v>
      </c>
      <c r="H40" s="921">
        <f t="shared" ref="H40:H42" si="17">F40*G40</f>
        <v>160.9</v>
      </c>
      <c r="I40" s="921">
        <f>$F$4</f>
        <v>0</v>
      </c>
      <c r="J40" s="921">
        <f t="shared" si="4"/>
        <v>375.48</v>
      </c>
      <c r="K40" s="921">
        <f t="shared" ref="K40" si="18">H40+I40+J40</f>
        <v>536.38</v>
      </c>
      <c r="L40" s="921">
        <f t="shared" ref="L40:L42" si="19">E40*K40</f>
        <v>13393.497988252726</v>
      </c>
      <c r="M40" s="1329"/>
    </row>
    <row r="41" spans="1:13" s="912" customFormat="1" ht="12.75" thickTop="1" x14ac:dyDescent="0.2">
      <c r="A41" s="1318" t="str">
        <f>[14]Projeções!A24</f>
        <v>2039</v>
      </c>
      <c r="B41" s="1320">
        <f>[14]Projeções!G24</f>
        <v>292</v>
      </c>
      <c r="C41" s="923" t="str">
        <f>$C$9</f>
        <v>Remoção de veículos leves, inclusive motocicletas</v>
      </c>
      <c r="D41" s="924">
        <f t="shared" si="5"/>
        <v>0.91467931882810583</v>
      </c>
      <c r="E41" s="925">
        <f>B41*D41</f>
        <v>267.0863610978069</v>
      </c>
      <c r="F41" s="926">
        <f>$E$3</f>
        <v>16.09</v>
      </c>
      <c r="G41" s="927">
        <f t="shared" si="3"/>
        <v>5</v>
      </c>
      <c r="H41" s="926">
        <f>F41*G41</f>
        <v>80.45</v>
      </c>
      <c r="I41" s="926">
        <f>$F$3</f>
        <v>0</v>
      </c>
      <c r="J41" s="926">
        <f t="shared" si="4"/>
        <v>160.91999999999999</v>
      </c>
      <c r="K41" s="926">
        <f>H41+I41+J41</f>
        <v>241.37</v>
      </c>
      <c r="L41" s="926">
        <f>E41*K41</f>
        <v>64466.634978177652</v>
      </c>
      <c r="M41" s="1330">
        <f>SUM(L41:L42)</f>
        <v>77860.132966430378</v>
      </c>
    </row>
    <row r="42" spans="1:13" s="912" customFormat="1" ht="15" customHeight="1" thickBot="1" x14ac:dyDescent="0.25">
      <c r="A42" s="1319"/>
      <c r="B42" s="1321"/>
      <c r="C42" s="928" t="str">
        <f>$C$10</f>
        <v>Remoção de veículos pesados, tratores, ônibus e similares</v>
      </c>
      <c r="D42" s="929">
        <f t="shared" si="5"/>
        <v>8.5514269352671701E-2</v>
      </c>
      <c r="E42" s="930">
        <f>B41*D42</f>
        <v>24.970166650980136</v>
      </c>
      <c r="F42" s="931">
        <f>$E$4</f>
        <v>32.18</v>
      </c>
      <c r="G42" s="932">
        <f t="shared" si="3"/>
        <v>5</v>
      </c>
      <c r="H42" s="931">
        <f t="shared" si="17"/>
        <v>160.9</v>
      </c>
      <c r="I42" s="931">
        <f>$F$4</f>
        <v>0</v>
      </c>
      <c r="J42" s="931">
        <f t="shared" si="4"/>
        <v>375.48</v>
      </c>
      <c r="K42" s="931">
        <f>H42+I42+J42</f>
        <v>536.38</v>
      </c>
      <c r="L42" s="931">
        <f t="shared" si="19"/>
        <v>13393.497988252726</v>
      </c>
      <c r="M42" s="1331"/>
    </row>
    <row r="43" spans="1:13" s="912" customFormat="1" ht="12.75" thickTop="1" x14ac:dyDescent="0.2">
      <c r="A43" s="1314" t="str">
        <f>[14]Projeções!A25</f>
        <v>2040</v>
      </c>
      <c r="B43" s="1316">
        <f>[14]Projeções!G25</f>
        <v>292</v>
      </c>
      <c r="C43" s="913" t="str">
        <f>$C$7</f>
        <v>Remoção de veículos leves, inclusive motocicletas</v>
      </c>
      <c r="D43" s="914">
        <f t="shared" si="5"/>
        <v>0.91467931882810583</v>
      </c>
      <c r="E43" s="915">
        <f>B43*D43</f>
        <v>267.0863610978069</v>
      </c>
      <c r="F43" s="916">
        <f>$E$3</f>
        <v>16.09</v>
      </c>
      <c r="G43" s="917">
        <f t="shared" si="3"/>
        <v>5</v>
      </c>
      <c r="H43" s="916">
        <f>F43*G43</f>
        <v>80.45</v>
      </c>
      <c r="I43" s="916">
        <f>$F$3</f>
        <v>0</v>
      </c>
      <c r="J43" s="916">
        <f t="shared" si="4"/>
        <v>160.91999999999999</v>
      </c>
      <c r="K43" s="916">
        <f>H43+I43+J43</f>
        <v>241.37</v>
      </c>
      <c r="L43" s="916">
        <f>E43*K43</f>
        <v>64466.634978177652</v>
      </c>
      <c r="M43" s="1328">
        <f>SUM(L43:L44)</f>
        <v>77860.132966430378</v>
      </c>
    </row>
    <row r="44" spans="1:13" s="912" customFormat="1" ht="15" customHeight="1" thickBot="1" x14ac:dyDescent="0.25">
      <c r="A44" s="1315"/>
      <c r="B44" s="1317"/>
      <c r="C44" s="918" t="str">
        <f>$C$8</f>
        <v>Remoção de veículos pesados, tratores, ônibus e similares</v>
      </c>
      <c r="D44" s="919">
        <f t="shared" si="5"/>
        <v>8.5514269352671701E-2</v>
      </c>
      <c r="E44" s="920">
        <f>B43*D44</f>
        <v>24.970166650980136</v>
      </c>
      <c r="F44" s="921">
        <f>$E$4</f>
        <v>32.18</v>
      </c>
      <c r="G44" s="922">
        <f t="shared" si="3"/>
        <v>5</v>
      </c>
      <c r="H44" s="921">
        <f t="shared" ref="H44:H46" si="20">F44*G44</f>
        <v>160.9</v>
      </c>
      <c r="I44" s="921">
        <f>$F$4</f>
        <v>0</v>
      </c>
      <c r="J44" s="921">
        <f t="shared" si="4"/>
        <v>375.48</v>
      </c>
      <c r="K44" s="921">
        <f t="shared" ref="K44" si="21">H44+I44+J44</f>
        <v>536.38</v>
      </c>
      <c r="L44" s="921">
        <f t="shared" ref="L44:L46" si="22">E44*K44</f>
        <v>13393.497988252726</v>
      </c>
      <c r="M44" s="1329"/>
    </row>
    <row r="45" spans="1:13" s="912" customFormat="1" ht="12.75" thickTop="1" x14ac:dyDescent="0.2">
      <c r="A45" s="1318">
        <f>[14]Projeções!A26</f>
        <v>2041</v>
      </c>
      <c r="B45" s="1320">
        <f>[14]Projeções!G26</f>
        <v>292</v>
      </c>
      <c r="C45" s="923" t="str">
        <f>$C$9</f>
        <v>Remoção de veículos leves, inclusive motocicletas</v>
      </c>
      <c r="D45" s="924">
        <f t="shared" si="5"/>
        <v>0.91467931882810583</v>
      </c>
      <c r="E45" s="925">
        <f>B45*D45</f>
        <v>267.0863610978069</v>
      </c>
      <c r="F45" s="926">
        <f>$E$3</f>
        <v>16.09</v>
      </c>
      <c r="G45" s="927">
        <f t="shared" si="3"/>
        <v>5</v>
      </c>
      <c r="H45" s="926">
        <f>F45*G45</f>
        <v>80.45</v>
      </c>
      <c r="I45" s="926">
        <f>$F$3</f>
        <v>0</v>
      </c>
      <c r="J45" s="926">
        <f t="shared" si="4"/>
        <v>160.91999999999999</v>
      </c>
      <c r="K45" s="926">
        <f>H45+I45+J45</f>
        <v>241.37</v>
      </c>
      <c r="L45" s="926">
        <f>E45*K45</f>
        <v>64466.634978177652</v>
      </c>
      <c r="M45" s="1330">
        <f>SUM(L45:L46)</f>
        <v>77860.132966430378</v>
      </c>
    </row>
    <row r="46" spans="1:13" s="912" customFormat="1" ht="15" customHeight="1" thickBot="1" x14ac:dyDescent="0.25">
      <c r="A46" s="1319"/>
      <c r="B46" s="1321"/>
      <c r="C46" s="928" t="str">
        <f>$C$10</f>
        <v>Remoção de veículos pesados, tratores, ônibus e similares</v>
      </c>
      <c r="D46" s="929">
        <f t="shared" si="5"/>
        <v>8.5514269352671701E-2</v>
      </c>
      <c r="E46" s="930">
        <f>B45*D46</f>
        <v>24.970166650980136</v>
      </c>
      <c r="F46" s="931">
        <f>$E$4</f>
        <v>32.18</v>
      </c>
      <c r="G46" s="932">
        <f t="shared" si="3"/>
        <v>5</v>
      </c>
      <c r="H46" s="931">
        <f t="shared" si="20"/>
        <v>160.9</v>
      </c>
      <c r="I46" s="931">
        <f>$F$4</f>
        <v>0</v>
      </c>
      <c r="J46" s="931">
        <f t="shared" si="4"/>
        <v>375.48</v>
      </c>
      <c r="K46" s="931">
        <f>H46+I46+J46</f>
        <v>536.38</v>
      </c>
      <c r="L46" s="931">
        <f t="shared" si="22"/>
        <v>13393.497988252726</v>
      </c>
      <c r="M46" s="1331"/>
    </row>
    <row r="47" spans="1:13" s="912" customFormat="1" ht="12.75" thickTop="1" x14ac:dyDescent="0.2">
      <c r="A47" s="1314">
        <f>[14]Projeções!A27</f>
        <v>2042</v>
      </c>
      <c r="B47" s="1316">
        <f>[14]Projeções!G27</f>
        <v>292</v>
      </c>
      <c r="C47" s="913" t="str">
        <f>$C$7</f>
        <v>Remoção de veículos leves, inclusive motocicletas</v>
      </c>
      <c r="D47" s="914">
        <f t="shared" si="5"/>
        <v>0.91467931882810583</v>
      </c>
      <c r="E47" s="915">
        <f>B47*D47</f>
        <v>267.0863610978069</v>
      </c>
      <c r="F47" s="916">
        <f>$E$3</f>
        <v>16.09</v>
      </c>
      <c r="G47" s="917">
        <f t="shared" si="3"/>
        <v>5</v>
      </c>
      <c r="H47" s="916">
        <f>F47*G47</f>
        <v>80.45</v>
      </c>
      <c r="I47" s="916">
        <f>$F$3</f>
        <v>0</v>
      </c>
      <c r="J47" s="916">
        <f t="shared" si="4"/>
        <v>160.91999999999999</v>
      </c>
      <c r="K47" s="916">
        <f>H47+I47+J47</f>
        <v>241.37</v>
      </c>
      <c r="L47" s="916">
        <f>E47*K47</f>
        <v>64466.634978177652</v>
      </c>
      <c r="M47" s="1328">
        <f>SUM(L47:L48)</f>
        <v>77860.132966430378</v>
      </c>
    </row>
    <row r="48" spans="1:13" s="912" customFormat="1" ht="15" customHeight="1" thickBot="1" x14ac:dyDescent="0.25">
      <c r="A48" s="1315"/>
      <c r="B48" s="1317"/>
      <c r="C48" s="918" t="str">
        <f>$C$8</f>
        <v>Remoção de veículos pesados, tratores, ônibus e similares</v>
      </c>
      <c r="D48" s="919">
        <f t="shared" si="5"/>
        <v>8.5514269352671701E-2</v>
      </c>
      <c r="E48" s="920">
        <f>B47*D48</f>
        <v>24.970166650980136</v>
      </c>
      <c r="F48" s="921">
        <f>$E$4</f>
        <v>32.18</v>
      </c>
      <c r="G48" s="922">
        <f t="shared" si="3"/>
        <v>5</v>
      </c>
      <c r="H48" s="921">
        <f t="shared" ref="H48" si="23">F48*G48</f>
        <v>160.9</v>
      </c>
      <c r="I48" s="921">
        <f>$F$4</f>
        <v>0</v>
      </c>
      <c r="J48" s="921">
        <f t="shared" si="4"/>
        <v>375.48</v>
      </c>
      <c r="K48" s="921">
        <f t="shared" ref="K48" si="24">H48+I48+J48</f>
        <v>536.38</v>
      </c>
      <c r="L48" s="921">
        <f t="shared" ref="L48" si="25">E48*K48</f>
        <v>13393.497988252726</v>
      </c>
      <c r="M48" s="1329"/>
    </row>
    <row r="49" ht="15.75" thickTop="1" x14ac:dyDescent="0.25"/>
  </sheetData>
  <sheetProtection algorithmName="SHA-512" hashValue="4Hsk1gWo+c7wkGrS+MttyI0Nh6p+5JmrKp8xPHRpCd51cxbC/k/xVHJCIgRDzOvb8xO+AU9QXZi7RHtavAEE1g==" saltValue="Iby+EViMD/QlU7LqDkJPDQ==" spinCount="100000" sheet="1" objects="1" scenarios="1"/>
  <mergeCells count="67">
    <mergeCell ref="A45:A46"/>
    <mergeCell ref="B45:B46"/>
    <mergeCell ref="M45:M46"/>
    <mergeCell ref="A47:A48"/>
    <mergeCell ref="B47:B48"/>
    <mergeCell ref="M47:M48"/>
    <mergeCell ref="A41:A42"/>
    <mergeCell ref="B41:B42"/>
    <mergeCell ref="M41:M42"/>
    <mergeCell ref="A43:A44"/>
    <mergeCell ref="B43:B44"/>
    <mergeCell ref="M43:M44"/>
    <mergeCell ref="A37:A38"/>
    <mergeCell ref="B37:B38"/>
    <mergeCell ref="M37:M38"/>
    <mergeCell ref="A39:A40"/>
    <mergeCell ref="B39:B40"/>
    <mergeCell ref="M39:M40"/>
    <mergeCell ref="A33:A34"/>
    <mergeCell ref="B33:B34"/>
    <mergeCell ref="M33:M34"/>
    <mergeCell ref="A35:A36"/>
    <mergeCell ref="B35:B36"/>
    <mergeCell ref="M35:M36"/>
    <mergeCell ref="A29:A30"/>
    <mergeCell ref="B29:B30"/>
    <mergeCell ref="M29:M30"/>
    <mergeCell ref="A31:A32"/>
    <mergeCell ref="B31:B32"/>
    <mergeCell ref="M31:M32"/>
    <mergeCell ref="A25:A26"/>
    <mergeCell ref="B25:B26"/>
    <mergeCell ref="M25:M26"/>
    <mergeCell ref="A27:A28"/>
    <mergeCell ref="B27:B28"/>
    <mergeCell ref="M27:M28"/>
    <mergeCell ref="A21:A22"/>
    <mergeCell ref="B21:B22"/>
    <mergeCell ref="M21:M22"/>
    <mergeCell ref="A23:A24"/>
    <mergeCell ref="B23:B24"/>
    <mergeCell ref="M23:M24"/>
    <mergeCell ref="A17:A18"/>
    <mergeCell ref="B17:B18"/>
    <mergeCell ref="M17:M18"/>
    <mergeCell ref="A19:A20"/>
    <mergeCell ref="B19:B20"/>
    <mergeCell ref="M19:M20"/>
    <mergeCell ref="A13:A14"/>
    <mergeCell ref="B13:B14"/>
    <mergeCell ref="M13:M14"/>
    <mergeCell ref="A15:A16"/>
    <mergeCell ref="B15:B16"/>
    <mergeCell ref="M15:M16"/>
    <mergeCell ref="A9:A10"/>
    <mergeCell ref="B9:B10"/>
    <mergeCell ref="M9:M10"/>
    <mergeCell ref="A11:A12"/>
    <mergeCell ref="B11:B12"/>
    <mergeCell ref="M11:M12"/>
    <mergeCell ref="A1:M1"/>
    <mergeCell ref="M7:M8"/>
    <mergeCell ref="A2:D2"/>
    <mergeCell ref="A3:D3"/>
    <mergeCell ref="A4:D4"/>
    <mergeCell ref="A7:A8"/>
    <mergeCell ref="B7:B8"/>
  </mergeCells>
  <pageMargins left="0.51181102362204722" right="0.51181102362204722" top="0.78740157480314965" bottom="0.78740157480314965" header="0.31496062992125984" footer="0.31496062992125984"/>
  <pageSetup paperSize="9" scale="85" orientation="landscape" r:id="rId1"/>
  <headerFooter>
    <oddHeader>&amp;L&amp;"Calibri,Negrito"&amp;9Município de Balneário Rincão - SC
Concessão do Serviço de Remoção, Guarda, Depósito e Alienação de Veículos&amp;R&amp;G</oddHeader>
  </headerFooter>
  <legacy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6"/>
  <sheetViews>
    <sheetView zoomScaleNormal="100" workbookViewId="0">
      <selection activeCell="E17" sqref="E17"/>
    </sheetView>
  </sheetViews>
  <sheetFormatPr defaultRowHeight="12" x14ac:dyDescent="0.2"/>
  <cols>
    <col min="1" max="1" width="10.140625" style="176" customWidth="1"/>
    <col min="2" max="2" width="9.85546875" style="176" customWidth="1"/>
    <col min="3" max="3" width="14.7109375" style="190" customWidth="1"/>
    <col min="4" max="4" width="14.7109375" style="176" customWidth="1"/>
    <col min="5" max="6" width="48.28515625" style="176" customWidth="1"/>
    <col min="7" max="7" width="9.28515625" style="190" customWidth="1"/>
    <col min="8" max="8" width="7.140625" style="225" customWidth="1"/>
    <col min="9" max="256" width="9.140625" style="176"/>
    <col min="257" max="257" width="9.5703125" style="176" customWidth="1"/>
    <col min="258" max="258" width="9.85546875" style="176" customWidth="1"/>
    <col min="259" max="259" width="13.140625" style="176" customWidth="1"/>
    <col min="260" max="260" width="14" style="176" customWidth="1"/>
    <col min="261" max="261" width="42.5703125" style="176" customWidth="1"/>
    <col min="262" max="262" width="49.28515625" style="176" customWidth="1"/>
    <col min="263" max="263" width="8.28515625" style="176" customWidth="1"/>
    <col min="264" max="264" width="5" style="176" customWidth="1"/>
    <col min="265" max="512" width="9.140625" style="176"/>
    <col min="513" max="513" width="9.5703125" style="176" customWidth="1"/>
    <col min="514" max="514" width="9.85546875" style="176" customWidth="1"/>
    <col min="515" max="515" width="13.140625" style="176" customWidth="1"/>
    <col min="516" max="516" width="14" style="176" customWidth="1"/>
    <col min="517" max="517" width="42.5703125" style="176" customWidth="1"/>
    <col min="518" max="518" width="49.28515625" style="176" customWidth="1"/>
    <col min="519" max="519" width="8.28515625" style="176" customWidth="1"/>
    <col min="520" max="520" width="5" style="176" customWidth="1"/>
    <col min="521" max="768" width="9.140625" style="176"/>
    <col min="769" max="769" width="9.5703125" style="176" customWidth="1"/>
    <col min="770" max="770" width="9.85546875" style="176" customWidth="1"/>
    <col min="771" max="771" width="13.140625" style="176" customWidth="1"/>
    <col min="772" max="772" width="14" style="176" customWidth="1"/>
    <col min="773" max="773" width="42.5703125" style="176" customWidth="1"/>
    <col min="774" max="774" width="49.28515625" style="176" customWidth="1"/>
    <col min="775" max="775" width="8.28515625" style="176" customWidth="1"/>
    <col min="776" max="776" width="5" style="176" customWidth="1"/>
    <col min="777" max="1024" width="9.140625" style="176"/>
    <col min="1025" max="1025" width="9.5703125" style="176" customWidth="1"/>
    <col min="1026" max="1026" width="9.85546875" style="176" customWidth="1"/>
    <col min="1027" max="1027" width="13.140625" style="176" customWidth="1"/>
    <col min="1028" max="1028" width="14" style="176" customWidth="1"/>
    <col min="1029" max="1029" width="42.5703125" style="176" customWidth="1"/>
    <col min="1030" max="1030" width="49.28515625" style="176" customWidth="1"/>
    <col min="1031" max="1031" width="8.28515625" style="176" customWidth="1"/>
    <col min="1032" max="1032" width="5" style="176" customWidth="1"/>
    <col min="1033" max="1280" width="9.140625" style="176"/>
    <col min="1281" max="1281" width="9.5703125" style="176" customWidth="1"/>
    <col min="1282" max="1282" width="9.85546875" style="176" customWidth="1"/>
    <col min="1283" max="1283" width="13.140625" style="176" customWidth="1"/>
    <col min="1284" max="1284" width="14" style="176" customWidth="1"/>
    <col min="1285" max="1285" width="42.5703125" style="176" customWidth="1"/>
    <col min="1286" max="1286" width="49.28515625" style="176" customWidth="1"/>
    <col min="1287" max="1287" width="8.28515625" style="176" customWidth="1"/>
    <col min="1288" max="1288" width="5" style="176" customWidth="1"/>
    <col min="1289" max="1536" width="9.140625" style="176"/>
    <col min="1537" max="1537" width="9.5703125" style="176" customWidth="1"/>
    <col min="1538" max="1538" width="9.85546875" style="176" customWidth="1"/>
    <col min="1539" max="1539" width="13.140625" style="176" customWidth="1"/>
    <col min="1540" max="1540" width="14" style="176" customWidth="1"/>
    <col min="1541" max="1541" width="42.5703125" style="176" customWidth="1"/>
    <col min="1542" max="1542" width="49.28515625" style="176" customWidth="1"/>
    <col min="1543" max="1543" width="8.28515625" style="176" customWidth="1"/>
    <col min="1544" max="1544" width="5" style="176" customWidth="1"/>
    <col min="1545" max="1792" width="9.140625" style="176"/>
    <col min="1793" max="1793" width="9.5703125" style="176" customWidth="1"/>
    <col min="1794" max="1794" width="9.85546875" style="176" customWidth="1"/>
    <col min="1795" max="1795" width="13.140625" style="176" customWidth="1"/>
    <col min="1796" max="1796" width="14" style="176" customWidth="1"/>
    <col min="1797" max="1797" width="42.5703125" style="176" customWidth="1"/>
    <col min="1798" max="1798" width="49.28515625" style="176" customWidth="1"/>
    <col min="1799" max="1799" width="8.28515625" style="176" customWidth="1"/>
    <col min="1800" max="1800" width="5" style="176" customWidth="1"/>
    <col min="1801" max="2048" width="9.140625" style="176"/>
    <col min="2049" max="2049" width="9.5703125" style="176" customWidth="1"/>
    <col min="2050" max="2050" width="9.85546875" style="176" customWidth="1"/>
    <col min="2051" max="2051" width="13.140625" style="176" customWidth="1"/>
    <col min="2052" max="2052" width="14" style="176" customWidth="1"/>
    <col min="2053" max="2053" width="42.5703125" style="176" customWidth="1"/>
    <col min="2054" max="2054" width="49.28515625" style="176" customWidth="1"/>
    <col min="2055" max="2055" width="8.28515625" style="176" customWidth="1"/>
    <col min="2056" max="2056" width="5" style="176" customWidth="1"/>
    <col min="2057" max="2304" width="9.140625" style="176"/>
    <col min="2305" max="2305" width="9.5703125" style="176" customWidth="1"/>
    <col min="2306" max="2306" width="9.85546875" style="176" customWidth="1"/>
    <col min="2307" max="2307" width="13.140625" style="176" customWidth="1"/>
    <col min="2308" max="2308" width="14" style="176" customWidth="1"/>
    <col min="2309" max="2309" width="42.5703125" style="176" customWidth="1"/>
    <col min="2310" max="2310" width="49.28515625" style="176" customWidth="1"/>
    <col min="2311" max="2311" width="8.28515625" style="176" customWidth="1"/>
    <col min="2312" max="2312" width="5" style="176" customWidth="1"/>
    <col min="2313" max="2560" width="9.140625" style="176"/>
    <col min="2561" max="2561" width="9.5703125" style="176" customWidth="1"/>
    <col min="2562" max="2562" width="9.85546875" style="176" customWidth="1"/>
    <col min="2563" max="2563" width="13.140625" style="176" customWidth="1"/>
    <col min="2564" max="2564" width="14" style="176" customWidth="1"/>
    <col min="2565" max="2565" width="42.5703125" style="176" customWidth="1"/>
    <col min="2566" max="2566" width="49.28515625" style="176" customWidth="1"/>
    <col min="2567" max="2567" width="8.28515625" style="176" customWidth="1"/>
    <col min="2568" max="2568" width="5" style="176" customWidth="1"/>
    <col min="2569" max="2816" width="9.140625" style="176"/>
    <col min="2817" max="2817" width="9.5703125" style="176" customWidth="1"/>
    <col min="2818" max="2818" width="9.85546875" style="176" customWidth="1"/>
    <col min="2819" max="2819" width="13.140625" style="176" customWidth="1"/>
    <col min="2820" max="2820" width="14" style="176" customWidth="1"/>
    <col min="2821" max="2821" width="42.5703125" style="176" customWidth="1"/>
    <col min="2822" max="2822" width="49.28515625" style="176" customWidth="1"/>
    <col min="2823" max="2823" width="8.28515625" style="176" customWidth="1"/>
    <col min="2824" max="2824" width="5" style="176" customWidth="1"/>
    <col min="2825" max="3072" width="9.140625" style="176"/>
    <col min="3073" max="3073" width="9.5703125" style="176" customWidth="1"/>
    <col min="3074" max="3074" width="9.85546875" style="176" customWidth="1"/>
    <col min="3075" max="3075" width="13.140625" style="176" customWidth="1"/>
    <col min="3076" max="3076" width="14" style="176" customWidth="1"/>
    <col min="3077" max="3077" width="42.5703125" style="176" customWidth="1"/>
    <col min="3078" max="3078" width="49.28515625" style="176" customWidth="1"/>
    <col min="3079" max="3079" width="8.28515625" style="176" customWidth="1"/>
    <col min="3080" max="3080" width="5" style="176" customWidth="1"/>
    <col min="3081" max="3328" width="9.140625" style="176"/>
    <col min="3329" max="3329" width="9.5703125" style="176" customWidth="1"/>
    <col min="3330" max="3330" width="9.85546875" style="176" customWidth="1"/>
    <col min="3331" max="3331" width="13.140625" style="176" customWidth="1"/>
    <col min="3332" max="3332" width="14" style="176" customWidth="1"/>
    <col min="3333" max="3333" width="42.5703125" style="176" customWidth="1"/>
    <col min="3334" max="3334" width="49.28515625" style="176" customWidth="1"/>
    <col min="3335" max="3335" width="8.28515625" style="176" customWidth="1"/>
    <col min="3336" max="3336" width="5" style="176" customWidth="1"/>
    <col min="3337" max="3584" width="9.140625" style="176"/>
    <col min="3585" max="3585" width="9.5703125" style="176" customWidth="1"/>
    <col min="3586" max="3586" width="9.85546875" style="176" customWidth="1"/>
    <col min="3587" max="3587" width="13.140625" style="176" customWidth="1"/>
    <col min="3588" max="3588" width="14" style="176" customWidth="1"/>
    <col min="3589" max="3589" width="42.5703125" style="176" customWidth="1"/>
    <col min="3590" max="3590" width="49.28515625" style="176" customWidth="1"/>
    <col min="3591" max="3591" width="8.28515625" style="176" customWidth="1"/>
    <col min="3592" max="3592" width="5" style="176" customWidth="1"/>
    <col min="3593" max="3840" width="9.140625" style="176"/>
    <col min="3841" max="3841" width="9.5703125" style="176" customWidth="1"/>
    <col min="3842" max="3842" width="9.85546875" style="176" customWidth="1"/>
    <col min="3843" max="3843" width="13.140625" style="176" customWidth="1"/>
    <col min="3844" max="3844" width="14" style="176" customWidth="1"/>
    <col min="3845" max="3845" width="42.5703125" style="176" customWidth="1"/>
    <col min="3846" max="3846" width="49.28515625" style="176" customWidth="1"/>
    <col min="3847" max="3847" width="8.28515625" style="176" customWidth="1"/>
    <col min="3848" max="3848" width="5" style="176" customWidth="1"/>
    <col min="3849" max="4096" width="9.140625" style="176"/>
    <col min="4097" max="4097" width="9.5703125" style="176" customWidth="1"/>
    <col min="4098" max="4098" width="9.85546875" style="176" customWidth="1"/>
    <col min="4099" max="4099" width="13.140625" style="176" customWidth="1"/>
    <col min="4100" max="4100" width="14" style="176" customWidth="1"/>
    <col min="4101" max="4101" width="42.5703125" style="176" customWidth="1"/>
    <col min="4102" max="4102" width="49.28515625" style="176" customWidth="1"/>
    <col min="4103" max="4103" width="8.28515625" style="176" customWidth="1"/>
    <col min="4104" max="4104" width="5" style="176" customWidth="1"/>
    <col min="4105" max="4352" width="9.140625" style="176"/>
    <col min="4353" max="4353" width="9.5703125" style="176" customWidth="1"/>
    <col min="4354" max="4354" width="9.85546875" style="176" customWidth="1"/>
    <col min="4355" max="4355" width="13.140625" style="176" customWidth="1"/>
    <col min="4356" max="4356" width="14" style="176" customWidth="1"/>
    <col min="4357" max="4357" width="42.5703125" style="176" customWidth="1"/>
    <col min="4358" max="4358" width="49.28515625" style="176" customWidth="1"/>
    <col min="4359" max="4359" width="8.28515625" style="176" customWidth="1"/>
    <col min="4360" max="4360" width="5" style="176" customWidth="1"/>
    <col min="4361" max="4608" width="9.140625" style="176"/>
    <col min="4609" max="4609" width="9.5703125" style="176" customWidth="1"/>
    <col min="4610" max="4610" width="9.85546875" style="176" customWidth="1"/>
    <col min="4611" max="4611" width="13.140625" style="176" customWidth="1"/>
    <col min="4612" max="4612" width="14" style="176" customWidth="1"/>
    <col min="4613" max="4613" width="42.5703125" style="176" customWidth="1"/>
    <col min="4614" max="4614" width="49.28515625" style="176" customWidth="1"/>
    <col min="4615" max="4615" width="8.28515625" style="176" customWidth="1"/>
    <col min="4616" max="4616" width="5" style="176" customWidth="1"/>
    <col min="4617" max="4864" width="9.140625" style="176"/>
    <col min="4865" max="4865" width="9.5703125" style="176" customWidth="1"/>
    <col min="4866" max="4866" width="9.85546875" style="176" customWidth="1"/>
    <col min="4867" max="4867" width="13.140625" style="176" customWidth="1"/>
    <col min="4868" max="4868" width="14" style="176" customWidth="1"/>
    <col min="4869" max="4869" width="42.5703125" style="176" customWidth="1"/>
    <col min="4870" max="4870" width="49.28515625" style="176" customWidth="1"/>
    <col min="4871" max="4871" width="8.28515625" style="176" customWidth="1"/>
    <col min="4872" max="4872" width="5" style="176" customWidth="1"/>
    <col min="4873" max="5120" width="9.140625" style="176"/>
    <col min="5121" max="5121" width="9.5703125" style="176" customWidth="1"/>
    <col min="5122" max="5122" width="9.85546875" style="176" customWidth="1"/>
    <col min="5123" max="5123" width="13.140625" style="176" customWidth="1"/>
    <col min="5124" max="5124" width="14" style="176" customWidth="1"/>
    <col min="5125" max="5125" width="42.5703125" style="176" customWidth="1"/>
    <col min="5126" max="5126" width="49.28515625" style="176" customWidth="1"/>
    <col min="5127" max="5127" width="8.28515625" style="176" customWidth="1"/>
    <col min="5128" max="5128" width="5" style="176" customWidth="1"/>
    <col min="5129" max="5376" width="9.140625" style="176"/>
    <col min="5377" max="5377" width="9.5703125" style="176" customWidth="1"/>
    <col min="5378" max="5378" width="9.85546875" style="176" customWidth="1"/>
    <col min="5379" max="5379" width="13.140625" style="176" customWidth="1"/>
    <col min="5380" max="5380" width="14" style="176" customWidth="1"/>
    <col min="5381" max="5381" width="42.5703125" style="176" customWidth="1"/>
    <col min="5382" max="5382" width="49.28515625" style="176" customWidth="1"/>
    <col min="5383" max="5383" width="8.28515625" style="176" customWidth="1"/>
    <col min="5384" max="5384" width="5" style="176" customWidth="1"/>
    <col min="5385" max="5632" width="9.140625" style="176"/>
    <col min="5633" max="5633" width="9.5703125" style="176" customWidth="1"/>
    <col min="5634" max="5634" width="9.85546875" style="176" customWidth="1"/>
    <col min="5635" max="5635" width="13.140625" style="176" customWidth="1"/>
    <col min="5636" max="5636" width="14" style="176" customWidth="1"/>
    <col min="5637" max="5637" width="42.5703125" style="176" customWidth="1"/>
    <col min="5638" max="5638" width="49.28515625" style="176" customWidth="1"/>
    <col min="5639" max="5639" width="8.28515625" style="176" customWidth="1"/>
    <col min="5640" max="5640" width="5" style="176" customWidth="1"/>
    <col min="5641" max="5888" width="9.140625" style="176"/>
    <col min="5889" max="5889" width="9.5703125" style="176" customWidth="1"/>
    <col min="5890" max="5890" width="9.85546875" style="176" customWidth="1"/>
    <col min="5891" max="5891" width="13.140625" style="176" customWidth="1"/>
    <col min="5892" max="5892" width="14" style="176" customWidth="1"/>
    <col min="5893" max="5893" width="42.5703125" style="176" customWidth="1"/>
    <col min="5894" max="5894" width="49.28515625" style="176" customWidth="1"/>
    <col min="5895" max="5895" width="8.28515625" style="176" customWidth="1"/>
    <col min="5896" max="5896" width="5" style="176" customWidth="1"/>
    <col min="5897" max="6144" width="9.140625" style="176"/>
    <col min="6145" max="6145" width="9.5703125" style="176" customWidth="1"/>
    <col min="6146" max="6146" width="9.85546875" style="176" customWidth="1"/>
    <col min="6147" max="6147" width="13.140625" style="176" customWidth="1"/>
    <col min="6148" max="6148" width="14" style="176" customWidth="1"/>
    <col min="6149" max="6149" width="42.5703125" style="176" customWidth="1"/>
    <col min="6150" max="6150" width="49.28515625" style="176" customWidth="1"/>
    <col min="6151" max="6151" width="8.28515625" style="176" customWidth="1"/>
    <col min="6152" max="6152" width="5" style="176" customWidth="1"/>
    <col min="6153" max="6400" width="9.140625" style="176"/>
    <col min="6401" max="6401" width="9.5703125" style="176" customWidth="1"/>
    <col min="6402" max="6402" width="9.85546875" style="176" customWidth="1"/>
    <col min="6403" max="6403" width="13.140625" style="176" customWidth="1"/>
    <col min="6404" max="6404" width="14" style="176" customWidth="1"/>
    <col min="6405" max="6405" width="42.5703125" style="176" customWidth="1"/>
    <col min="6406" max="6406" width="49.28515625" style="176" customWidth="1"/>
    <col min="6407" max="6407" width="8.28515625" style="176" customWidth="1"/>
    <col min="6408" max="6408" width="5" style="176" customWidth="1"/>
    <col min="6409" max="6656" width="9.140625" style="176"/>
    <col min="6657" max="6657" width="9.5703125" style="176" customWidth="1"/>
    <col min="6658" max="6658" width="9.85546875" style="176" customWidth="1"/>
    <col min="6659" max="6659" width="13.140625" style="176" customWidth="1"/>
    <col min="6660" max="6660" width="14" style="176" customWidth="1"/>
    <col min="6661" max="6661" width="42.5703125" style="176" customWidth="1"/>
    <col min="6662" max="6662" width="49.28515625" style="176" customWidth="1"/>
    <col min="6663" max="6663" width="8.28515625" style="176" customWidth="1"/>
    <col min="6664" max="6664" width="5" style="176" customWidth="1"/>
    <col min="6665" max="6912" width="9.140625" style="176"/>
    <col min="6913" max="6913" width="9.5703125" style="176" customWidth="1"/>
    <col min="6914" max="6914" width="9.85546875" style="176" customWidth="1"/>
    <col min="6915" max="6915" width="13.140625" style="176" customWidth="1"/>
    <col min="6916" max="6916" width="14" style="176" customWidth="1"/>
    <col min="6917" max="6917" width="42.5703125" style="176" customWidth="1"/>
    <col min="6918" max="6918" width="49.28515625" style="176" customWidth="1"/>
    <col min="6919" max="6919" width="8.28515625" style="176" customWidth="1"/>
    <col min="6920" max="6920" width="5" style="176" customWidth="1"/>
    <col min="6921" max="7168" width="9.140625" style="176"/>
    <col min="7169" max="7169" width="9.5703125" style="176" customWidth="1"/>
    <col min="7170" max="7170" width="9.85546875" style="176" customWidth="1"/>
    <col min="7171" max="7171" width="13.140625" style="176" customWidth="1"/>
    <col min="7172" max="7172" width="14" style="176" customWidth="1"/>
    <col min="7173" max="7173" width="42.5703125" style="176" customWidth="1"/>
    <col min="7174" max="7174" width="49.28515625" style="176" customWidth="1"/>
    <col min="7175" max="7175" width="8.28515625" style="176" customWidth="1"/>
    <col min="7176" max="7176" width="5" style="176" customWidth="1"/>
    <col min="7177" max="7424" width="9.140625" style="176"/>
    <col min="7425" max="7425" width="9.5703125" style="176" customWidth="1"/>
    <col min="7426" max="7426" width="9.85546875" style="176" customWidth="1"/>
    <col min="7427" max="7427" width="13.140625" style="176" customWidth="1"/>
    <col min="7428" max="7428" width="14" style="176" customWidth="1"/>
    <col min="7429" max="7429" width="42.5703125" style="176" customWidth="1"/>
    <col min="7430" max="7430" width="49.28515625" style="176" customWidth="1"/>
    <col min="7431" max="7431" width="8.28515625" style="176" customWidth="1"/>
    <col min="7432" max="7432" width="5" style="176" customWidth="1"/>
    <col min="7433" max="7680" width="9.140625" style="176"/>
    <col min="7681" max="7681" width="9.5703125" style="176" customWidth="1"/>
    <col min="7682" max="7682" width="9.85546875" style="176" customWidth="1"/>
    <col min="7683" max="7683" width="13.140625" style="176" customWidth="1"/>
    <col min="7684" max="7684" width="14" style="176" customWidth="1"/>
    <col min="7685" max="7685" width="42.5703125" style="176" customWidth="1"/>
    <col min="7686" max="7686" width="49.28515625" style="176" customWidth="1"/>
    <col min="7687" max="7687" width="8.28515625" style="176" customWidth="1"/>
    <col min="7688" max="7688" width="5" style="176" customWidth="1"/>
    <col min="7689" max="7936" width="9.140625" style="176"/>
    <col min="7937" max="7937" width="9.5703125" style="176" customWidth="1"/>
    <col min="7938" max="7938" width="9.85546875" style="176" customWidth="1"/>
    <col min="7939" max="7939" width="13.140625" style="176" customWidth="1"/>
    <col min="7940" max="7940" width="14" style="176" customWidth="1"/>
    <col min="7941" max="7941" width="42.5703125" style="176" customWidth="1"/>
    <col min="7942" max="7942" width="49.28515625" style="176" customWidth="1"/>
    <col min="7943" max="7943" width="8.28515625" style="176" customWidth="1"/>
    <col min="7944" max="7944" width="5" style="176" customWidth="1"/>
    <col min="7945" max="8192" width="9.140625" style="176"/>
    <col min="8193" max="8193" width="9.5703125" style="176" customWidth="1"/>
    <col min="8194" max="8194" width="9.85546875" style="176" customWidth="1"/>
    <col min="8195" max="8195" width="13.140625" style="176" customWidth="1"/>
    <col min="8196" max="8196" width="14" style="176" customWidth="1"/>
    <col min="8197" max="8197" width="42.5703125" style="176" customWidth="1"/>
    <col min="8198" max="8198" width="49.28515625" style="176" customWidth="1"/>
    <col min="8199" max="8199" width="8.28515625" style="176" customWidth="1"/>
    <col min="8200" max="8200" width="5" style="176" customWidth="1"/>
    <col min="8201" max="8448" width="9.140625" style="176"/>
    <col min="8449" max="8449" width="9.5703125" style="176" customWidth="1"/>
    <col min="8450" max="8450" width="9.85546875" style="176" customWidth="1"/>
    <col min="8451" max="8451" width="13.140625" style="176" customWidth="1"/>
    <col min="8452" max="8452" width="14" style="176" customWidth="1"/>
    <col min="8453" max="8453" width="42.5703125" style="176" customWidth="1"/>
    <col min="8454" max="8454" width="49.28515625" style="176" customWidth="1"/>
    <col min="8455" max="8455" width="8.28515625" style="176" customWidth="1"/>
    <col min="8456" max="8456" width="5" style="176" customWidth="1"/>
    <col min="8457" max="8704" width="9.140625" style="176"/>
    <col min="8705" max="8705" width="9.5703125" style="176" customWidth="1"/>
    <col min="8706" max="8706" width="9.85546875" style="176" customWidth="1"/>
    <col min="8707" max="8707" width="13.140625" style="176" customWidth="1"/>
    <col min="8708" max="8708" width="14" style="176" customWidth="1"/>
    <col min="8709" max="8709" width="42.5703125" style="176" customWidth="1"/>
    <col min="8710" max="8710" width="49.28515625" style="176" customWidth="1"/>
    <col min="8711" max="8711" width="8.28515625" style="176" customWidth="1"/>
    <col min="8712" max="8712" width="5" style="176" customWidth="1"/>
    <col min="8713" max="8960" width="9.140625" style="176"/>
    <col min="8961" max="8961" width="9.5703125" style="176" customWidth="1"/>
    <col min="8962" max="8962" width="9.85546875" style="176" customWidth="1"/>
    <col min="8963" max="8963" width="13.140625" style="176" customWidth="1"/>
    <col min="8964" max="8964" width="14" style="176" customWidth="1"/>
    <col min="8965" max="8965" width="42.5703125" style="176" customWidth="1"/>
    <col min="8966" max="8966" width="49.28515625" style="176" customWidth="1"/>
    <col min="8967" max="8967" width="8.28515625" style="176" customWidth="1"/>
    <col min="8968" max="8968" width="5" style="176" customWidth="1"/>
    <col min="8969" max="9216" width="9.140625" style="176"/>
    <col min="9217" max="9217" width="9.5703125" style="176" customWidth="1"/>
    <col min="9218" max="9218" width="9.85546875" style="176" customWidth="1"/>
    <col min="9219" max="9219" width="13.140625" style="176" customWidth="1"/>
    <col min="9220" max="9220" width="14" style="176" customWidth="1"/>
    <col min="9221" max="9221" width="42.5703125" style="176" customWidth="1"/>
    <col min="9222" max="9222" width="49.28515625" style="176" customWidth="1"/>
    <col min="9223" max="9223" width="8.28515625" style="176" customWidth="1"/>
    <col min="9224" max="9224" width="5" style="176" customWidth="1"/>
    <col min="9225" max="9472" width="9.140625" style="176"/>
    <col min="9473" max="9473" width="9.5703125" style="176" customWidth="1"/>
    <col min="9474" max="9474" width="9.85546875" style="176" customWidth="1"/>
    <col min="9475" max="9475" width="13.140625" style="176" customWidth="1"/>
    <col min="9476" max="9476" width="14" style="176" customWidth="1"/>
    <col min="9477" max="9477" width="42.5703125" style="176" customWidth="1"/>
    <col min="9478" max="9478" width="49.28515625" style="176" customWidth="1"/>
    <col min="9479" max="9479" width="8.28515625" style="176" customWidth="1"/>
    <col min="9480" max="9480" width="5" style="176" customWidth="1"/>
    <col min="9481" max="9728" width="9.140625" style="176"/>
    <col min="9729" max="9729" width="9.5703125" style="176" customWidth="1"/>
    <col min="9730" max="9730" width="9.85546875" style="176" customWidth="1"/>
    <col min="9731" max="9731" width="13.140625" style="176" customWidth="1"/>
    <col min="9732" max="9732" width="14" style="176" customWidth="1"/>
    <col min="9733" max="9733" width="42.5703125" style="176" customWidth="1"/>
    <col min="9734" max="9734" width="49.28515625" style="176" customWidth="1"/>
    <col min="9735" max="9735" width="8.28515625" style="176" customWidth="1"/>
    <col min="9736" max="9736" width="5" style="176" customWidth="1"/>
    <col min="9737" max="9984" width="9.140625" style="176"/>
    <col min="9985" max="9985" width="9.5703125" style="176" customWidth="1"/>
    <col min="9986" max="9986" width="9.85546875" style="176" customWidth="1"/>
    <col min="9987" max="9987" width="13.140625" style="176" customWidth="1"/>
    <col min="9988" max="9988" width="14" style="176" customWidth="1"/>
    <col min="9989" max="9989" width="42.5703125" style="176" customWidth="1"/>
    <col min="9990" max="9990" width="49.28515625" style="176" customWidth="1"/>
    <col min="9991" max="9991" width="8.28515625" style="176" customWidth="1"/>
    <col min="9992" max="9992" width="5" style="176" customWidth="1"/>
    <col min="9993" max="10240" width="9.140625" style="176"/>
    <col min="10241" max="10241" width="9.5703125" style="176" customWidth="1"/>
    <col min="10242" max="10242" width="9.85546875" style="176" customWidth="1"/>
    <col min="10243" max="10243" width="13.140625" style="176" customWidth="1"/>
    <col min="10244" max="10244" width="14" style="176" customWidth="1"/>
    <col min="10245" max="10245" width="42.5703125" style="176" customWidth="1"/>
    <col min="10246" max="10246" width="49.28515625" style="176" customWidth="1"/>
    <col min="10247" max="10247" width="8.28515625" style="176" customWidth="1"/>
    <col min="10248" max="10248" width="5" style="176" customWidth="1"/>
    <col min="10249" max="10496" width="9.140625" style="176"/>
    <col min="10497" max="10497" width="9.5703125" style="176" customWidth="1"/>
    <col min="10498" max="10498" width="9.85546875" style="176" customWidth="1"/>
    <col min="10499" max="10499" width="13.140625" style="176" customWidth="1"/>
    <col min="10500" max="10500" width="14" style="176" customWidth="1"/>
    <col min="10501" max="10501" width="42.5703125" style="176" customWidth="1"/>
    <col min="10502" max="10502" width="49.28515625" style="176" customWidth="1"/>
    <col min="10503" max="10503" width="8.28515625" style="176" customWidth="1"/>
    <col min="10504" max="10504" width="5" style="176" customWidth="1"/>
    <col min="10505" max="10752" width="9.140625" style="176"/>
    <col min="10753" max="10753" width="9.5703125" style="176" customWidth="1"/>
    <col min="10754" max="10754" width="9.85546875" style="176" customWidth="1"/>
    <col min="10755" max="10755" width="13.140625" style="176" customWidth="1"/>
    <col min="10756" max="10756" width="14" style="176" customWidth="1"/>
    <col min="10757" max="10757" width="42.5703125" style="176" customWidth="1"/>
    <col min="10758" max="10758" width="49.28515625" style="176" customWidth="1"/>
    <col min="10759" max="10759" width="8.28515625" style="176" customWidth="1"/>
    <col min="10760" max="10760" width="5" style="176" customWidth="1"/>
    <col min="10761" max="11008" width="9.140625" style="176"/>
    <col min="11009" max="11009" width="9.5703125" style="176" customWidth="1"/>
    <col min="11010" max="11010" width="9.85546875" style="176" customWidth="1"/>
    <col min="11011" max="11011" width="13.140625" style="176" customWidth="1"/>
    <col min="11012" max="11012" width="14" style="176" customWidth="1"/>
    <col min="11013" max="11013" width="42.5703125" style="176" customWidth="1"/>
    <col min="11014" max="11014" width="49.28515625" style="176" customWidth="1"/>
    <col min="11015" max="11015" width="8.28515625" style="176" customWidth="1"/>
    <col min="11016" max="11016" width="5" style="176" customWidth="1"/>
    <col min="11017" max="11264" width="9.140625" style="176"/>
    <col min="11265" max="11265" width="9.5703125" style="176" customWidth="1"/>
    <col min="11266" max="11266" width="9.85546875" style="176" customWidth="1"/>
    <col min="11267" max="11267" width="13.140625" style="176" customWidth="1"/>
    <col min="11268" max="11268" width="14" style="176" customWidth="1"/>
    <col min="11269" max="11269" width="42.5703125" style="176" customWidth="1"/>
    <col min="11270" max="11270" width="49.28515625" style="176" customWidth="1"/>
    <col min="11271" max="11271" width="8.28515625" style="176" customWidth="1"/>
    <col min="11272" max="11272" width="5" style="176" customWidth="1"/>
    <col min="11273" max="11520" width="9.140625" style="176"/>
    <col min="11521" max="11521" width="9.5703125" style="176" customWidth="1"/>
    <col min="11522" max="11522" width="9.85546875" style="176" customWidth="1"/>
    <col min="11523" max="11523" width="13.140625" style="176" customWidth="1"/>
    <col min="11524" max="11524" width="14" style="176" customWidth="1"/>
    <col min="11525" max="11525" width="42.5703125" style="176" customWidth="1"/>
    <col min="11526" max="11526" width="49.28515625" style="176" customWidth="1"/>
    <col min="11527" max="11527" width="8.28515625" style="176" customWidth="1"/>
    <col min="11528" max="11528" width="5" style="176" customWidth="1"/>
    <col min="11529" max="11776" width="9.140625" style="176"/>
    <col min="11777" max="11777" width="9.5703125" style="176" customWidth="1"/>
    <col min="11778" max="11778" width="9.85546875" style="176" customWidth="1"/>
    <col min="11779" max="11779" width="13.140625" style="176" customWidth="1"/>
    <col min="11780" max="11780" width="14" style="176" customWidth="1"/>
    <col min="11781" max="11781" width="42.5703125" style="176" customWidth="1"/>
    <col min="11782" max="11782" width="49.28515625" style="176" customWidth="1"/>
    <col min="11783" max="11783" width="8.28515625" style="176" customWidth="1"/>
    <col min="11784" max="11784" width="5" style="176" customWidth="1"/>
    <col min="11785" max="12032" width="9.140625" style="176"/>
    <col min="12033" max="12033" width="9.5703125" style="176" customWidth="1"/>
    <col min="12034" max="12034" width="9.85546875" style="176" customWidth="1"/>
    <col min="12035" max="12035" width="13.140625" style="176" customWidth="1"/>
    <col min="12036" max="12036" width="14" style="176" customWidth="1"/>
    <col min="12037" max="12037" width="42.5703125" style="176" customWidth="1"/>
    <col min="12038" max="12038" width="49.28515625" style="176" customWidth="1"/>
    <col min="12039" max="12039" width="8.28515625" style="176" customWidth="1"/>
    <col min="12040" max="12040" width="5" style="176" customWidth="1"/>
    <col min="12041" max="12288" width="9.140625" style="176"/>
    <col min="12289" max="12289" width="9.5703125" style="176" customWidth="1"/>
    <col min="12290" max="12290" width="9.85546875" style="176" customWidth="1"/>
    <col min="12291" max="12291" width="13.140625" style="176" customWidth="1"/>
    <col min="12292" max="12292" width="14" style="176" customWidth="1"/>
    <col min="12293" max="12293" width="42.5703125" style="176" customWidth="1"/>
    <col min="12294" max="12294" width="49.28515625" style="176" customWidth="1"/>
    <col min="12295" max="12295" width="8.28515625" style="176" customWidth="1"/>
    <col min="12296" max="12296" width="5" style="176" customWidth="1"/>
    <col min="12297" max="12544" width="9.140625" style="176"/>
    <col min="12545" max="12545" width="9.5703125" style="176" customWidth="1"/>
    <col min="12546" max="12546" width="9.85546875" style="176" customWidth="1"/>
    <col min="12547" max="12547" width="13.140625" style="176" customWidth="1"/>
    <col min="12548" max="12548" width="14" style="176" customWidth="1"/>
    <col min="12549" max="12549" width="42.5703125" style="176" customWidth="1"/>
    <col min="12550" max="12550" width="49.28515625" style="176" customWidth="1"/>
    <col min="12551" max="12551" width="8.28515625" style="176" customWidth="1"/>
    <col min="12552" max="12552" width="5" style="176" customWidth="1"/>
    <col min="12553" max="12800" width="9.140625" style="176"/>
    <col min="12801" max="12801" width="9.5703125" style="176" customWidth="1"/>
    <col min="12802" max="12802" width="9.85546875" style="176" customWidth="1"/>
    <col min="12803" max="12803" width="13.140625" style="176" customWidth="1"/>
    <col min="12804" max="12804" width="14" style="176" customWidth="1"/>
    <col min="12805" max="12805" width="42.5703125" style="176" customWidth="1"/>
    <col min="12806" max="12806" width="49.28515625" style="176" customWidth="1"/>
    <col min="12807" max="12807" width="8.28515625" style="176" customWidth="1"/>
    <col min="12808" max="12808" width="5" style="176" customWidth="1"/>
    <col min="12809" max="13056" width="9.140625" style="176"/>
    <col min="13057" max="13057" width="9.5703125" style="176" customWidth="1"/>
    <col min="13058" max="13058" width="9.85546875" style="176" customWidth="1"/>
    <col min="13059" max="13059" width="13.140625" style="176" customWidth="1"/>
    <col min="13060" max="13060" width="14" style="176" customWidth="1"/>
    <col min="13061" max="13061" width="42.5703125" style="176" customWidth="1"/>
    <col min="13062" max="13062" width="49.28515625" style="176" customWidth="1"/>
    <col min="13063" max="13063" width="8.28515625" style="176" customWidth="1"/>
    <col min="13064" max="13064" width="5" style="176" customWidth="1"/>
    <col min="13065" max="13312" width="9.140625" style="176"/>
    <col min="13313" max="13313" width="9.5703125" style="176" customWidth="1"/>
    <col min="13314" max="13314" width="9.85546875" style="176" customWidth="1"/>
    <col min="13315" max="13315" width="13.140625" style="176" customWidth="1"/>
    <col min="13316" max="13316" width="14" style="176" customWidth="1"/>
    <col min="13317" max="13317" width="42.5703125" style="176" customWidth="1"/>
    <col min="13318" max="13318" width="49.28515625" style="176" customWidth="1"/>
    <col min="13319" max="13319" width="8.28515625" style="176" customWidth="1"/>
    <col min="13320" max="13320" width="5" style="176" customWidth="1"/>
    <col min="13321" max="13568" width="9.140625" style="176"/>
    <col min="13569" max="13569" width="9.5703125" style="176" customWidth="1"/>
    <col min="13570" max="13570" width="9.85546875" style="176" customWidth="1"/>
    <col min="13571" max="13571" width="13.140625" style="176" customWidth="1"/>
    <col min="13572" max="13572" width="14" style="176" customWidth="1"/>
    <col min="13573" max="13573" width="42.5703125" style="176" customWidth="1"/>
    <col min="13574" max="13574" width="49.28515625" style="176" customWidth="1"/>
    <col min="13575" max="13575" width="8.28515625" style="176" customWidth="1"/>
    <col min="13576" max="13576" width="5" style="176" customWidth="1"/>
    <col min="13577" max="13824" width="9.140625" style="176"/>
    <col min="13825" max="13825" width="9.5703125" style="176" customWidth="1"/>
    <col min="13826" max="13826" width="9.85546875" style="176" customWidth="1"/>
    <col min="13827" max="13827" width="13.140625" style="176" customWidth="1"/>
    <col min="13828" max="13828" width="14" style="176" customWidth="1"/>
    <col min="13829" max="13829" width="42.5703125" style="176" customWidth="1"/>
    <col min="13830" max="13830" width="49.28515625" style="176" customWidth="1"/>
    <col min="13831" max="13831" width="8.28515625" style="176" customWidth="1"/>
    <col min="13832" max="13832" width="5" style="176" customWidth="1"/>
    <col min="13833" max="14080" width="9.140625" style="176"/>
    <col min="14081" max="14081" width="9.5703125" style="176" customWidth="1"/>
    <col min="14082" max="14082" width="9.85546875" style="176" customWidth="1"/>
    <col min="14083" max="14083" width="13.140625" style="176" customWidth="1"/>
    <col min="14084" max="14084" width="14" style="176" customWidth="1"/>
    <col min="14085" max="14085" width="42.5703125" style="176" customWidth="1"/>
    <col min="14086" max="14086" width="49.28515625" style="176" customWidth="1"/>
    <col min="14087" max="14087" width="8.28515625" style="176" customWidth="1"/>
    <col min="14088" max="14088" width="5" style="176" customWidth="1"/>
    <col min="14089" max="14336" width="9.140625" style="176"/>
    <col min="14337" max="14337" width="9.5703125" style="176" customWidth="1"/>
    <col min="14338" max="14338" width="9.85546875" style="176" customWidth="1"/>
    <col min="14339" max="14339" width="13.140625" style="176" customWidth="1"/>
    <col min="14340" max="14340" width="14" style="176" customWidth="1"/>
    <col min="14341" max="14341" width="42.5703125" style="176" customWidth="1"/>
    <col min="14342" max="14342" width="49.28515625" style="176" customWidth="1"/>
    <col min="14343" max="14343" width="8.28515625" style="176" customWidth="1"/>
    <col min="14344" max="14344" width="5" style="176" customWidth="1"/>
    <col min="14345" max="14592" width="9.140625" style="176"/>
    <col min="14593" max="14593" width="9.5703125" style="176" customWidth="1"/>
    <col min="14594" max="14594" width="9.85546875" style="176" customWidth="1"/>
    <col min="14595" max="14595" width="13.140625" style="176" customWidth="1"/>
    <col min="14596" max="14596" width="14" style="176" customWidth="1"/>
    <col min="14597" max="14597" width="42.5703125" style="176" customWidth="1"/>
    <col min="14598" max="14598" width="49.28515625" style="176" customWidth="1"/>
    <col min="14599" max="14599" width="8.28515625" style="176" customWidth="1"/>
    <col min="14600" max="14600" width="5" style="176" customWidth="1"/>
    <col min="14601" max="14848" width="9.140625" style="176"/>
    <col min="14849" max="14849" width="9.5703125" style="176" customWidth="1"/>
    <col min="14850" max="14850" width="9.85546875" style="176" customWidth="1"/>
    <col min="14851" max="14851" width="13.140625" style="176" customWidth="1"/>
    <col min="14852" max="14852" width="14" style="176" customWidth="1"/>
    <col min="14853" max="14853" width="42.5703125" style="176" customWidth="1"/>
    <col min="14854" max="14854" width="49.28515625" style="176" customWidth="1"/>
    <col min="14855" max="14855" width="8.28515625" style="176" customWidth="1"/>
    <col min="14856" max="14856" width="5" style="176" customWidth="1"/>
    <col min="14857" max="15104" width="9.140625" style="176"/>
    <col min="15105" max="15105" width="9.5703125" style="176" customWidth="1"/>
    <col min="15106" max="15106" width="9.85546875" style="176" customWidth="1"/>
    <col min="15107" max="15107" width="13.140625" style="176" customWidth="1"/>
    <col min="15108" max="15108" width="14" style="176" customWidth="1"/>
    <col min="15109" max="15109" width="42.5703125" style="176" customWidth="1"/>
    <col min="15110" max="15110" width="49.28515625" style="176" customWidth="1"/>
    <col min="15111" max="15111" width="8.28515625" style="176" customWidth="1"/>
    <col min="15112" max="15112" width="5" style="176" customWidth="1"/>
    <col min="15113" max="15360" width="9.140625" style="176"/>
    <col min="15361" max="15361" width="9.5703125" style="176" customWidth="1"/>
    <col min="15362" max="15362" width="9.85546875" style="176" customWidth="1"/>
    <col min="15363" max="15363" width="13.140625" style="176" customWidth="1"/>
    <col min="15364" max="15364" width="14" style="176" customWidth="1"/>
    <col min="15365" max="15365" width="42.5703125" style="176" customWidth="1"/>
    <col min="15366" max="15366" width="49.28515625" style="176" customWidth="1"/>
    <col min="15367" max="15367" width="8.28515625" style="176" customWidth="1"/>
    <col min="15368" max="15368" width="5" style="176" customWidth="1"/>
    <col min="15369" max="15616" width="9.140625" style="176"/>
    <col min="15617" max="15617" width="9.5703125" style="176" customWidth="1"/>
    <col min="15618" max="15618" width="9.85546875" style="176" customWidth="1"/>
    <col min="15619" max="15619" width="13.140625" style="176" customWidth="1"/>
    <col min="15620" max="15620" width="14" style="176" customWidth="1"/>
    <col min="15621" max="15621" width="42.5703125" style="176" customWidth="1"/>
    <col min="15622" max="15622" width="49.28515625" style="176" customWidth="1"/>
    <col min="15623" max="15623" width="8.28515625" style="176" customWidth="1"/>
    <col min="15624" max="15624" width="5" style="176" customWidth="1"/>
    <col min="15625" max="15872" width="9.140625" style="176"/>
    <col min="15873" max="15873" width="9.5703125" style="176" customWidth="1"/>
    <col min="15874" max="15874" width="9.85546875" style="176" customWidth="1"/>
    <col min="15875" max="15875" width="13.140625" style="176" customWidth="1"/>
    <col min="15876" max="15876" width="14" style="176" customWidth="1"/>
    <col min="15877" max="15877" width="42.5703125" style="176" customWidth="1"/>
    <col min="15878" max="15878" width="49.28515625" style="176" customWidth="1"/>
    <col min="15879" max="15879" width="8.28515625" style="176" customWidth="1"/>
    <col min="15880" max="15880" width="5" style="176" customWidth="1"/>
    <col min="15881" max="16128" width="9.140625" style="176"/>
    <col min="16129" max="16129" width="9.5703125" style="176" customWidth="1"/>
    <col min="16130" max="16130" width="9.85546875" style="176" customWidth="1"/>
    <col min="16131" max="16131" width="13.140625" style="176" customWidth="1"/>
    <col min="16132" max="16132" width="14" style="176" customWidth="1"/>
    <col min="16133" max="16133" width="42.5703125" style="176" customWidth="1"/>
    <col min="16134" max="16134" width="49.28515625" style="176" customWidth="1"/>
    <col min="16135" max="16135" width="8.28515625" style="176" customWidth="1"/>
    <col min="16136" max="16136" width="5" style="176" customWidth="1"/>
    <col min="16137" max="16384" width="9.140625" style="176"/>
  </cols>
  <sheetData>
    <row r="1" spans="1:11" s="175" customFormat="1" ht="12" customHeight="1" x14ac:dyDescent="0.2">
      <c r="A1" s="1360" t="s">
        <v>590</v>
      </c>
      <c r="B1" s="1361"/>
      <c r="C1" s="1361"/>
      <c r="D1" s="1361"/>
      <c r="E1" s="1361"/>
      <c r="F1" s="1361"/>
      <c r="G1" s="1361"/>
      <c r="H1" s="1362"/>
      <c r="I1" s="234"/>
    </row>
    <row r="2" spans="1:11" ht="14.1" customHeight="1" x14ac:dyDescent="0.2">
      <c r="A2" s="1363" t="s">
        <v>335</v>
      </c>
      <c r="B2" s="1364"/>
      <c r="C2" s="1364"/>
      <c r="D2" s="1364"/>
      <c r="E2" s="1364"/>
      <c r="F2" s="1364"/>
      <c r="G2" s="1364"/>
      <c r="H2" s="1365"/>
    </row>
    <row r="3" spans="1:11" s="234" customFormat="1" ht="14.1" customHeight="1" x14ac:dyDescent="0.2">
      <c r="A3" s="1366" t="s">
        <v>37</v>
      </c>
      <c r="B3" s="1367"/>
      <c r="C3" s="1367"/>
      <c r="D3" s="600" t="s">
        <v>222</v>
      </c>
      <c r="E3" s="235"/>
      <c r="F3" s="235"/>
      <c r="G3" s="600" t="s">
        <v>336</v>
      </c>
      <c r="H3" s="236" t="s">
        <v>311</v>
      </c>
      <c r="J3" s="237"/>
      <c r="K3" s="237"/>
    </row>
    <row r="4" spans="1:11" s="237" customFormat="1" ht="14.1" customHeight="1" x14ac:dyDescent="0.2">
      <c r="A4" s="238" t="s">
        <v>337</v>
      </c>
      <c r="D4" s="239">
        <v>44593</v>
      </c>
      <c r="E4" s="237">
        <v>331</v>
      </c>
      <c r="F4" s="237" t="s">
        <v>84</v>
      </c>
      <c r="G4" s="109">
        <f>E4/10000</f>
        <v>3.3099999999999997E-2</v>
      </c>
      <c r="H4" s="240" t="s">
        <v>85</v>
      </c>
      <c r="J4" s="110" t="s">
        <v>338</v>
      </c>
    </row>
    <row r="5" spans="1:11" s="237" customFormat="1" ht="14.1" customHeight="1" x14ac:dyDescent="0.2">
      <c r="A5" s="238" t="s">
        <v>339</v>
      </c>
      <c r="D5" s="239">
        <f>$D$4</f>
        <v>44593</v>
      </c>
      <c r="G5" s="241">
        <v>0.13750000000000001</v>
      </c>
      <c r="H5" s="240" t="s">
        <v>85</v>
      </c>
      <c r="J5" s="110" t="s">
        <v>340</v>
      </c>
    </row>
    <row r="6" spans="1:11" s="234" customFormat="1" ht="14.1" hidden="1" customHeight="1" x14ac:dyDescent="0.2">
      <c r="A6" s="238" t="s">
        <v>165</v>
      </c>
      <c r="B6" s="237"/>
      <c r="C6" s="237"/>
      <c r="D6" s="239">
        <v>43651</v>
      </c>
      <c r="G6" s="241">
        <v>4.9414E-2</v>
      </c>
      <c r="H6" s="240" t="s">
        <v>85</v>
      </c>
      <c r="J6" s="110" t="s">
        <v>341</v>
      </c>
      <c r="K6" s="237"/>
    </row>
    <row r="7" spans="1:11" s="234" customFormat="1" ht="14.1" customHeight="1" x14ac:dyDescent="0.2">
      <c r="A7" s="238" t="s">
        <v>164</v>
      </c>
      <c r="B7" s="237"/>
      <c r="C7" s="237"/>
      <c r="D7" s="239">
        <f>$D$4</f>
        <v>44593</v>
      </c>
      <c r="G7" s="241">
        <v>0.1116</v>
      </c>
      <c r="H7" s="240" t="s">
        <v>85</v>
      </c>
      <c r="J7" s="110" t="s">
        <v>342</v>
      </c>
      <c r="K7" s="237"/>
    </row>
    <row r="8" spans="1:11" s="234" customFormat="1" ht="14.1" customHeight="1" x14ac:dyDescent="0.2">
      <c r="A8" s="238" t="s">
        <v>343</v>
      </c>
      <c r="B8" s="237"/>
      <c r="C8" s="237"/>
      <c r="D8" s="239">
        <f>$D$4</f>
        <v>44593</v>
      </c>
      <c r="G8" s="241">
        <v>1.5610000000000001E-2</v>
      </c>
      <c r="H8" s="240" t="s">
        <v>85</v>
      </c>
      <c r="J8" s="110" t="s">
        <v>344</v>
      </c>
      <c r="K8" s="237"/>
    </row>
    <row r="9" spans="1:11" s="234" customFormat="1" ht="14.1" customHeight="1" x14ac:dyDescent="0.2">
      <c r="A9" s="238" t="s">
        <v>166</v>
      </c>
      <c r="B9" s="237"/>
      <c r="C9" s="237"/>
      <c r="D9" s="239">
        <f>$D$4</f>
        <v>44593</v>
      </c>
      <c r="G9" s="241">
        <v>2.5000000000000001E-3</v>
      </c>
      <c r="H9" s="240" t="s">
        <v>85</v>
      </c>
      <c r="J9" s="110" t="s">
        <v>345</v>
      </c>
      <c r="K9" s="237"/>
    </row>
    <row r="10" spans="1:11" s="234" customFormat="1" ht="14.1" customHeight="1" x14ac:dyDescent="0.2">
      <c r="A10" s="238" t="s">
        <v>346</v>
      </c>
      <c r="B10" s="237"/>
      <c r="C10" s="237"/>
      <c r="D10" s="239">
        <v>44561</v>
      </c>
      <c r="G10" s="241">
        <v>4.6899999999999997E-2</v>
      </c>
      <c r="H10" s="240" t="s">
        <v>85</v>
      </c>
      <c r="J10" s="110" t="s">
        <v>347</v>
      </c>
      <c r="K10" s="237"/>
    </row>
    <row r="11" spans="1:11" s="234" customFormat="1" ht="14.1" customHeight="1" x14ac:dyDescent="0.2">
      <c r="A11" s="238" t="s">
        <v>348</v>
      </c>
      <c r="B11" s="237"/>
      <c r="C11" s="237"/>
      <c r="D11" s="239">
        <v>44561</v>
      </c>
      <c r="G11" s="241">
        <v>0.10061</v>
      </c>
      <c r="H11" s="240" t="s">
        <v>85</v>
      </c>
      <c r="J11" s="110" t="s">
        <v>349</v>
      </c>
      <c r="K11" s="237"/>
    </row>
    <row r="12" spans="1:11" s="234" customFormat="1" ht="14.1" customHeight="1" x14ac:dyDescent="0.2">
      <c r="A12" s="238" t="s">
        <v>350</v>
      </c>
      <c r="B12" s="237"/>
      <c r="C12" s="237"/>
      <c r="D12" s="239">
        <f>D9</f>
        <v>44593</v>
      </c>
      <c r="G12" s="241">
        <v>6.3200000000000006E-2</v>
      </c>
      <c r="H12" s="240" t="s">
        <v>85</v>
      </c>
      <c r="J12" s="110" t="s">
        <v>228</v>
      </c>
      <c r="K12" s="237"/>
    </row>
    <row r="13" spans="1:11" s="234" customFormat="1" ht="14.1" customHeight="1" x14ac:dyDescent="0.2">
      <c r="A13" s="238" t="s">
        <v>178</v>
      </c>
      <c r="B13" s="237"/>
      <c r="C13" s="237"/>
      <c r="D13" s="239">
        <v>44377</v>
      </c>
      <c r="G13" s="242">
        <v>0.6</v>
      </c>
      <c r="H13" s="240" t="s">
        <v>85</v>
      </c>
      <c r="J13" s="110" t="s">
        <v>351</v>
      </c>
      <c r="K13" s="237"/>
    </row>
    <row r="14" spans="1:11" s="234" customFormat="1" ht="14.1" customHeight="1" x14ac:dyDescent="0.2">
      <c r="A14" s="238" t="s">
        <v>352</v>
      </c>
      <c r="B14" s="237"/>
      <c r="C14" s="237"/>
      <c r="D14" s="239">
        <f t="shared" ref="D14:D20" si="0">$D$13</f>
        <v>44377</v>
      </c>
      <c r="G14" s="242">
        <v>0.34</v>
      </c>
      <c r="H14" s="240" t="s">
        <v>85</v>
      </c>
      <c r="J14" s="110" t="s">
        <v>351</v>
      </c>
      <c r="K14" s="237"/>
    </row>
    <row r="15" spans="1:11" s="234" customFormat="1" ht="14.1" customHeight="1" x14ac:dyDescent="0.2">
      <c r="A15" s="238" t="s">
        <v>353</v>
      </c>
      <c r="B15" s="237"/>
      <c r="C15" s="237"/>
      <c r="D15" s="239">
        <f t="shared" si="0"/>
        <v>44377</v>
      </c>
      <c r="G15" s="242">
        <v>1.4999999999999999E-2</v>
      </c>
      <c r="H15" s="240" t="s">
        <v>85</v>
      </c>
      <c r="J15" s="110" t="s">
        <v>228</v>
      </c>
      <c r="K15" s="237"/>
    </row>
    <row r="16" spans="1:11" s="234" customFormat="1" ht="14.1" customHeight="1" x14ac:dyDescent="0.2">
      <c r="A16" s="238" t="s">
        <v>354</v>
      </c>
      <c r="B16" s="237"/>
      <c r="C16" s="237"/>
      <c r="D16" s="239">
        <f t="shared" si="0"/>
        <v>44377</v>
      </c>
      <c r="G16" s="242">
        <v>0.03</v>
      </c>
      <c r="H16" s="240" t="s">
        <v>85</v>
      </c>
      <c r="J16" s="110" t="s">
        <v>228</v>
      </c>
      <c r="K16" s="237"/>
    </row>
    <row r="17" spans="1:11" s="234" customFormat="1" ht="14.1" customHeight="1" x14ac:dyDescent="0.2">
      <c r="A17" s="238" t="s">
        <v>205</v>
      </c>
      <c r="B17" s="237"/>
      <c r="C17" s="237"/>
      <c r="D17" s="239">
        <f t="shared" si="0"/>
        <v>44377</v>
      </c>
      <c r="G17" s="242">
        <v>0.01</v>
      </c>
      <c r="H17" s="240" t="s">
        <v>85</v>
      </c>
      <c r="J17" s="110" t="s">
        <v>228</v>
      </c>
      <c r="K17" s="237"/>
    </row>
    <row r="18" spans="1:11" s="234" customFormat="1" ht="14.1" customHeight="1" x14ac:dyDescent="0.2">
      <c r="A18" s="238" t="s">
        <v>207</v>
      </c>
      <c r="B18" s="237"/>
      <c r="C18" s="237"/>
      <c r="D18" s="239">
        <f t="shared" si="0"/>
        <v>44377</v>
      </c>
      <c r="G18" s="242">
        <v>0</v>
      </c>
      <c r="H18" s="240" t="s">
        <v>85</v>
      </c>
      <c r="J18" s="110"/>
      <c r="K18" s="237"/>
    </row>
    <row r="19" spans="1:11" s="234" customFormat="1" ht="14.1" customHeight="1" x14ac:dyDescent="0.2">
      <c r="A19" s="238" t="s">
        <v>355</v>
      </c>
      <c r="B19" s="237"/>
      <c r="C19" s="237"/>
      <c r="D19" s="239">
        <f t="shared" si="0"/>
        <v>44377</v>
      </c>
      <c r="G19" s="242">
        <v>0.5</v>
      </c>
      <c r="H19" s="240" t="s">
        <v>85</v>
      </c>
      <c r="J19" s="110"/>
      <c r="K19" s="237"/>
    </row>
    <row r="20" spans="1:11" s="234" customFormat="1" ht="14.1" customHeight="1" x14ac:dyDescent="0.2">
      <c r="A20" s="243" t="s">
        <v>356</v>
      </c>
      <c r="B20" s="244"/>
      <c r="C20" s="244"/>
      <c r="D20" s="245">
        <f t="shared" si="0"/>
        <v>44377</v>
      </c>
      <c r="E20" s="246"/>
      <c r="F20" s="246"/>
      <c r="G20" s="247">
        <f>1-G19</f>
        <v>0.5</v>
      </c>
      <c r="H20" s="248" t="s">
        <v>85</v>
      </c>
      <c r="J20" s="111"/>
    </row>
    <row r="21" spans="1:11" s="234" customFormat="1" ht="14.1" customHeight="1" x14ac:dyDescent="0.2">
      <c r="A21" s="1368" t="s">
        <v>357</v>
      </c>
      <c r="B21" s="1368"/>
      <c r="C21" s="1368"/>
      <c r="D21" s="1368"/>
      <c r="E21" s="1368"/>
      <c r="F21" s="1368"/>
      <c r="G21" s="1368"/>
      <c r="H21" s="1368"/>
    </row>
    <row r="22" spans="1:11" ht="14.1" customHeight="1" x14ac:dyDescent="0.2">
      <c r="A22" s="662" t="s">
        <v>221</v>
      </c>
      <c r="B22" s="663" t="s">
        <v>222</v>
      </c>
      <c r="C22" s="663" t="s">
        <v>223</v>
      </c>
      <c r="D22" s="663" t="s">
        <v>3</v>
      </c>
      <c r="E22" s="663" t="s">
        <v>37</v>
      </c>
      <c r="F22" s="663" t="s">
        <v>167</v>
      </c>
      <c r="G22" s="663" t="s">
        <v>224</v>
      </c>
      <c r="H22" s="664"/>
    </row>
    <row r="23" spans="1:11" ht="156" x14ac:dyDescent="0.2">
      <c r="A23" s="177" t="s">
        <v>168</v>
      </c>
      <c r="B23" s="178">
        <f>D8</f>
        <v>44593</v>
      </c>
      <c r="C23" s="179" t="s">
        <v>169</v>
      </c>
      <c r="D23" s="180" t="s">
        <v>225</v>
      </c>
      <c r="E23" s="181" t="s">
        <v>170</v>
      </c>
      <c r="F23" s="181" t="s">
        <v>358</v>
      </c>
      <c r="G23" s="112">
        <f>G8</f>
        <v>1.5610000000000001E-2</v>
      </c>
      <c r="H23" s="182" t="s">
        <v>171</v>
      </c>
    </row>
    <row r="24" spans="1:11" ht="14.1" customHeight="1" x14ac:dyDescent="0.2">
      <c r="A24" s="177" t="s">
        <v>339</v>
      </c>
      <c r="B24" s="178">
        <f>D5</f>
        <v>44593</v>
      </c>
      <c r="C24" s="179" t="s">
        <v>172</v>
      </c>
      <c r="D24" s="180" t="s">
        <v>173</v>
      </c>
      <c r="E24" s="181"/>
      <c r="F24" s="181" t="s">
        <v>359</v>
      </c>
      <c r="G24" s="112">
        <f>G5</f>
        <v>0.13750000000000001</v>
      </c>
      <c r="H24" s="182" t="s">
        <v>171</v>
      </c>
    </row>
    <row r="25" spans="1:11" ht="72" x14ac:dyDescent="0.2">
      <c r="A25" s="249" t="s">
        <v>226</v>
      </c>
      <c r="B25" s="187" t="s">
        <v>89</v>
      </c>
      <c r="C25" s="186" t="s">
        <v>174</v>
      </c>
      <c r="D25" s="187" t="s">
        <v>175</v>
      </c>
      <c r="E25" s="601" t="s">
        <v>176</v>
      </c>
      <c r="F25" s="601" t="s">
        <v>360</v>
      </c>
      <c r="G25" s="114">
        <f>G24-G23</f>
        <v>0.12189000000000001</v>
      </c>
      <c r="H25" s="115" t="s">
        <v>171</v>
      </c>
    </row>
    <row r="26" spans="1:11" ht="60" x14ac:dyDescent="0.2">
      <c r="A26" s="250" t="s">
        <v>361</v>
      </c>
      <c r="B26" s="251">
        <f>D13</f>
        <v>44377</v>
      </c>
      <c r="C26" s="252" t="s">
        <v>177</v>
      </c>
      <c r="D26" s="253" t="s">
        <v>178</v>
      </c>
      <c r="E26" s="254" t="s">
        <v>179</v>
      </c>
      <c r="F26" s="254" t="s">
        <v>362</v>
      </c>
      <c r="G26" s="255">
        <f>G13</f>
        <v>0.6</v>
      </c>
      <c r="H26" s="256"/>
      <c r="J26" s="113"/>
    </row>
    <row r="27" spans="1:11" ht="24" customHeight="1" x14ac:dyDescent="0.2">
      <c r="A27" s="1369" t="s">
        <v>470</v>
      </c>
      <c r="B27" s="185" t="s">
        <v>89</v>
      </c>
      <c r="C27" s="186" t="s">
        <v>81</v>
      </c>
      <c r="D27" s="187" t="s">
        <v>180</v>
      </c>
      <c r="E27" s="1345" t="s">
        <v>181</v>
      </c>
      <c r="F27" s="188"/>
      <c r="G27" s="114">
        <f>G19</f>
        <v>0.5</v>
      </c>
      <c r="H27" s="115"/>
    </row>
    <row r="28" spans="1:11" ht="25.5" customHeight="1" x14ac:dyDescent="0.2">
      <c r="A28" s="1370"/>
      <c r="B28" s="189" t="s">
        <v>89</v>
      </c>
      <c r="C28" s="190" t="s">
        <v>82</v>
      </c>
      <c r="D28" s="116" t="s">
        <v>182</v>
      </c>
      <c r="E28" s="1372"/>
      <c r="F28" s="191" t="s">
        <v>363</v>
      </c>
      <c r="G28" s="117">
        <f>G20</f>
        <v>0.5</v>
      </c>
      <c r="H28" s="118"/>
    </row>
    <row r="29" spans="1:11" ht="25.5" customHeight="1" x14ac:dyDescent="0.2">
      <c r="A29" s="1371"/>
      <c r="B29" s="192" t="s">
        <v>89</v>
      </c>
      <c r="C29" s="193" t="s">
        <v>183</v>
      </c>
      <c r="D29" s="194" t="s">
        <v>184</v>
      </c>
      <c r="E29" s="1346"/>
      <c r="F29" s="195"/>
      <c r="G29" s="196">
        <f>G28/G27</f>
        <v>1</v>
      </c>
      <c r="H29" s="119"/>
    </row>
    <row r="30" spans="1:11" ht="36" x14ac:dyDescent="0.2">
      <c r="A30" s="183" t="s">
        <v>364</v>
      </c>
      <c r="B30" s="184">
        <f>D14</f>
        <v>44377</v>
      </c>
      <c r="C30" s="179" t="s">
        <v>83</v>
      </c>
      <c r="D30" s="197" t="s">
        <v>185</v>
      </c>
      <c r="E30" s="198"/>
      <c r="F30" s="181" t="s">
        <v>186</v>
      </c>
      <c r="G30" s="112">
        <f>G14</f>
        <v>0.34</v>
      </c>
      <c r="H30" s="199"/>
      <c r="J30" s="113"/>
    </row>
    <row r="31" spans="1:11" ht="72" x14ac:dyDescent="0.2">
      <c r="A31" s="183" t="s">
        <v>187</v>
      </c>
      <c r="B31" s="184">
        <f>D4</f>
        <v>44593</v>
      </c>
      <c r="C31" s="179" t="s">
        <v>188</v>
      </c>
      <c r="D31" s="197" t="s">
        <v>189</v>
      </c>
      <c r="E31" s="181" t="s">
        <v>190</v>
      </c>
      <c r="F31" s="181" t="s">
        <v>365</v>
      </c>
      <c r="G31" s="112">
        <f>G4</f>
        <v>3.3099999999999997E-2</v>
      </c>
      <c r="H31" s="199" t="s">
        <v>171</v>
      </c>
    </row>
    <row r="32" spans="1:11" s="200" customFormat="1" ht="14.1" customHeight="1" x14ac:dyDescent="0.2">
      <c r="A32" s="665"/>
      <c r="B32" s="666"/>
      <c r="C32" s="663" t="s">
        <v>191</v>
      </c>
      <c r="D32" s="667" t="s">
        <v>192</v>
      </c>
      <c r="E32" s="668"/>
      <c r="F32" s="667"/>
      <c r="G32" s="669">
        <f>G26*(1+((1-G30)*G29))</f>
        <v>0.99599999999999989</v>
      </c>
      <c r="H32" s="670"/>
    </row>
    <row r="33" spans="1:10" ht="14.1" customHeight="1" x14ac:dyDescent="0.2">
      <c r="A33" s="1336"/>
      <c r="B33" s="1337"/>
      <c r="C33" s="1337"/>
      <c r="D33" s="1337"/>
      <c r="E33" s="1337"/>
      <c r="F33" s="1337"/>
      <c r="G33" s="1337"/>
      <c r="H33" s="1338"/>
    </row>
    <row r="34" spans="1:10" ht="14.1" customHeight="1" x14ac:dyDescent="0.2">
      <c r="A34" s="1339"/>
      <c r="B34" s="1340"/>
      <c r="C34" s="1340"/>
      <c r="D34" s="1340"/>
      <c r="E34" s="1340"/>
      <c r="F34" s="1340"/>
      <c r="G34" s="1340"/>
      <c r="H34" s="1341"/>
    </row>
    <row r="35" spans="1:10" ht="14.1" customHeight="1" x14ac:dyDescent="0.2">
      <c r="A35" s="1342"/>
      <c r="B35" s="1343"/>
      <c r="C35" s="1343"/>
      <c r="D35" s="1343"/>
      <c r="E35" s="1343"/>
      <c r="F35" s="1343"/>
      <c r="G35" s="1343"/>
      <c r="H35" s="1344"/>
    </row>
    <row r="36" spans="1:10" ht="14.1" customHeight="1" x14ac:dyDescent="0.2">
      <c r="A36" s="201"/>
      <c r="B36" s="202"/>
      <c r="C36" s="203" t="s">
        <v>366</v>
      </c>
      <c r="D36" s="204" t="s">
        <v>193</v>
      </c>
      <c r="E36" s="204"/>
      <c r="F36" s="204"/>
      <c r="G36" s="120">
        <f>G23+(G32*G25)+G31</f>
        <v>0.17011244</v>
      </c>
      <c r="H36" s="205" t="s">
        <v>171</v>
      </c>
    </row>
    <row r="37" spans="1:10" ht="14.1" customHeight="1" x14ac:dyDescent="0.2">
      <c r="A37" s="1337"/>
      <c r="B37" s="1337"/>
      <c r="C37" s="1337"/>
      <c r="D37" s="1337"/>
      <c r="E37" s="1337"/>
      <c r="F37" s="1337"/>
      <c r="G37" s="1337"/>
      <c r="H37" s="1337"/>
    </row>
    <row r="38" spans="1:10" ht="14.1" customHeight="1" x14ac:dyDescent="0.2">
      <c r="A38" s="1340"/>
      <c r="B38" s="1340"/>
      <c r="C38" s="1340"/>
      <c r="D38" s="1340"/>
      <c r="E38" s="1340"/>
      <c r="F38" s="1340"/>
      <c r="G38" s="1340"/>
      <c r="H38" s="1340"/>
    </row>
    <row r="39" spans="1:10" ht="14.1" customHeight="1" x14ac:dyDescent="0.2">
      <c r="A39" s="1343"/>
      <c r="B39" s="1343"/>
      <c r="C39" s="1343"/>
      <c r="D39" s="1343"/>
      <c r="E39" s="1343"/>
      <c r="F39" s="1343"/>
      <c r="G39" s="1343"/>
      <c r="H39" s="1343"/>
    </row>
    <row r="40" spans="1:10" ht="14.1" customHeight="1" x14ac:dyDescent="0.2">
      <c r="A40" s="206" t="s">
        <v>194</v>
      </c>
      <c r="B40" s="207">
        <f>D10</f>
        <v>44561</v>
      </c>
      <c r="C40" s="186"/>
      <c r="D40" s="208" t="s">
        <v>195</v>
      </c>
      <c r="E40" s="1345" t="s">
        <v>471</v>
      </c>
      <c r="F40" s="1345"/>
      <c r="G40" s="114">
        <f>G10</f>
        <v>4.6899999999999997E-2</v>
      </c>
      <c r="H40" s="115" t="s">
        <v>171</v>
      </c>
    </row>
    <row r="41" spans="1:10" ht="14.1" customHeight="1" x14ac:dyDescent="0.2">
      <c r="A41" s="209" t="s">
        <v>196</v>
      </c>
      <c r="B41" s="210">
        <f>D11</f>
        <v>44561</v>
      </c>
      <c r="C41" s="193"/>
      <c r="D41" s="211" t="s">
        <v>197</v>
      </c>
      <c r="E41" s="1346"/>
      <c r="F41" s="1346"/>
      <c r="G41" s="121">
        <f>G11</f>
        <v>0.10061</v>
      </c>
      <c r="H41" s="119" t="s">
        <v>171</v>
      </c>
    </row>
    <row r="42" spans="1:10" ht="14.1" customHeight="1" x14ac:dyDescent="0.2">
      <c r="A42" s="201"/>
      <c r="B42" s="202"/>
      <c r="C42" s="203"/>
      <c r="D42" s="204" t="s">
        <v>198</v>
      </c>
      <c r="E42" s="204"/>
      <c r="F42" s="204"/>
      <c r="G42" s="120">
        <f>G36*((1+G41)/(1+G40))</f>
        <v>0.17883986301308627</v>
      </c>
      <c r="H42" s="205" t="str">
        <f>H41</f>
        <v>a.a</v>
      </c>
      <c r="I42" s="212"/>
    </row>
    <row r="43" spans="1:10" ht="14.1" customHeight="1" x14ac:dyDescent="0.2">
      <c r="A43" s="602" t="s">
        <v>199</v>
      </c>
      <c r="B43" s="213">
        <f>D12</f>
        <v>44593</v>
      </c>
      <c r="D43" s="214" t="s">
        <v>200</v>
      </c>
      <c r="E43" s="214" t="s">
        <v>201</v>
      </c>
      <c r="F43" s="122" t="s">
        <v>229</v>
      </c>
      <c r="G43" s="117">
        <f>G12*70%+30%*(G12+1%)</f>
        <v>6.6200000000000009E-2</v>
      </c>
      <c r="H43" s="118" t="s">
        <v>171</v>
      </c>
    </row>
    <row r="44" spans="1:10" ht="14.1" customHeight="1" x14ac:dyDescent="0.2">
      <c r="A44" s="602" t="s">
        <v>199</v>
      </c>
      <c r="B44" s="213">
        <f>D15</f>
        <v>44377</v>
      </c>
      <c r="D44" s="214" t="s">
        <v>227</v>
      </c>
      <c r="E44" s="214"/>
      <c r="F44" s="215" t="s">
        <v>202</v>
      </c>
      <c r="G44" s="117">
        <f>G15</f>
        <v>1.4999999999999999E-2</v>
      </c>
      <c r="H44" s="118" t="s">
        <v>171</v>
      </c>
    </row>
    <row r="45" spans="1:10" ht="14.1" customHeight="1" x14ac:dyDescent="0.2">
      <c r="A45" s="602"/>
      <c r="B45" s="213">
        <f>D16</f>
        <v>44377</v>
      </c>
      <c r="D45" s="214" t="s">
        <v>203</v>
      </c>
      <c r="E45" s="214"/>
      <c r="F45" s="215"/>
      <c r="G45" s="117">
        <f>G16</f>
        <v>0.03</v>
      </c>
      <c r="H45" s="118" t="s">
        <v>171</v>
      </c>
      <c r="J45" s="216"/>
    </row>
    <row r="46" spans="1:10" ht="14.1" customHeight="1" x14ac:dyDescent="0.2">
      <c r="A46" s="602" t="s">
        <v>199</v>
      </c>
      <c r="B46" s="213">
        <f>D4</f>
        <v>44593</v>
      </c>
      <c r="D46" s="214" t="s">
        <v>204</v>
      </c>
      <c r="E46" s="214"/>
      <c r="F46" s="215"/>
      <c r="G46" s="117">
        <f>G4</f>
        <v>3.3099999999999997E-2</v>
      </c>
      <c r="H46" s="118" t="s">
        <v>171</v>
      </c>
      <c r="J46" s="216"/>
    </row>
    <row r="47" spans="1:10" ht="14.1" customHeight="1" x14ac:dyDescent="0.2">
      <c r="A47" s="217"/>
      <c r="B47" s="213">
        <f>D17</f>
        <v>44377</v>
      </c>
      <c r="D47" s="214" t="s">
        <v>205</v>
      </c>
      <c r="E47" s="214"/>
      <c r="F47" s="215"/>
      <c r="G47" s="117">
        <f>G17</f>
        <v>0.01</v>
      </c>
      <c r="H47" s="118" t="s">
        <v>171</v>
      </c>
      <c r="J47" s="216"/>
    </row>
    <row r="48" spans="1:10" ht="14.1" customHeight="1" x14ac:dyDescent="0.2">
      <c r="A48" s="217"/>
      <c r="B48" s="213"/>
      <c r="C48" s="218" t="s">
        <v>206</v>
      </c>
      <c r="E48" s="219"/>
      <c r="F48" s="220"/>
      <c r="G48" s="123">
        <f>SUM(G43:G47)</f>
        <v>0.15430000000000002</v>
      </c>
      <c r="H48" s="221" t="s">
        <v>171</v>
      </c>
      <c r="J48" s="216"/>
    </row>
    <row r="49" spans="1:11" ht="14.1" customHeight="1" x14ac:dyDescent="0.2">
      <c r="A49" s="217"/>
      <c r="B49" s="213">
        <f>D18</f>
        <v>44377</v>
      </c>
      <c r="D49" s="214" t="s">
        <v>207</v>
      </c>
      <c r="E49" s="214"/>
      <c r="F49" s="215"/>
      <c r="G49" s="117">
        <f>G18</f>
        <v>0</v>
      </c>
      <c r="H49" s="118" t="s">
        <v>171</v>
      </c>
      <c r="J49" s="216"/>
    </row>
    <row r="50" spans="1:11" ht="14.1" customHeight="1" x14ac:dyDescent="0.2">
      <c r="A50" s="217"/>
      <c r="B50" s="213"/>
      <c r="C50" s="218" t="s">
        <v>208</v>
      </c>
      <c r="E50" s="219"/>
      <c r="F50" s="220"/>
      <c r="G50" s="123">
        <f>SUM(G48:G49)</f>
        <v>0.15430000000000002</v>
      </c>
      <c r="H50" s="124" t="s">
        <v>171</v>
      </c>
      <c r="J50" s="216"/>
    </row>
    <row r="51" spans="1:11" x14ac:dyDescent="0.2">
      <c r="A51" s="1347"/>
      <c r="B51" s="1348"/>
      <c r="C51" s="1348"/>
      <c r="D51" s="1348"/>
      <c r="E51" s="1348"/>
      <c r="F51" s="1348"/>
      <c r="G51" s="1348"/>
      <c r="H51" s="1349"/>
      <c r="J51" s="216"/>
    </row>
    <row r="52" spans="1:11" x14ac:dyDescent="0.2">
      <c r="A52" s="1350"/>
      <c r="B52" s="1351"/>
      <c r="C52" s="1351"/>
      <c r="D52" s="1351"/>
      <c r="E52" s="1351"/>
      <c r="F52" s="1351"/>
      <c r="G52" s="1351"/>
      <c r="H52" s="1352"/>
      <c r="J52" s="216"/>
    </row>
    <row r="53" spans="1:11" x14ac:dyDescent="0.2">
      <c r="A53" s="1350"/>
      <c r="B53" s="1351"/>
      <c r="C53" s="1351"/>
      <c r="D53" s="1351"/>
      <c r="E53" s="1351"/>
      <c r="F53" s="1351"/>
      <c r="G53" s="1351"/>
      <c r="H53" s="1352"/>
      <c r="J53" s="216"/>
    </row>
    <row r="54" spans="1:11" ht="25.5" customHeight="1" x14ac:dyDescent="0.2">
      <c r="A54" s="1353" t="s">
        <v>209</v>
      </c>
      <c r="B54" s="1354"/>
      <c r="C54" s="1354"/>
      <c r="D54" s="1354"/>
      <c r="E54" s="1354"/>
      <c r="F54" s="1354"/>
      <c r="G54" s="257">
        <f>G42*G27+(G48*(1-G30)*G28)</f>
        <v>0.14033893150654314</v>
      </c>
      <c r="H54" s="258" t="s">
        <v>171</v>
      </c>
      <c r="J54" s="216"/>
    </row>
    <row r="55" spans="1:11" ht="14.1" customHeight="1" x14ac:dyDescent="0.2">
      <c r="A55" s="1355" t="s">
        <v>591</v>
      </c>
      <c r="B55" s="1356"/>
      <c r="C55" s="1356"/>
      <c r="D55" s="1356"/>
      <c r="E55" s="1356"/>
      <c r="F55" s="1356"/>
      <c r="G55" s="671">
        <f>$G$54/(1+$G$41)</f>
        <v>0.12751013665743827</v>
      </c>
      <c r="H55" s="672" t="s">
        <v>171</v>
      </c>
      <c r="J55" s="216"/>
    </row>
    <row r="56" spans="1:11" ht="14.1" customHeight="1" x14ac:dyDescent="0.2">
      <c r="D56" s="222"/>
      <c r="E56" s="222"/>
      <c r="F56" s="222"/>
      <c r="G56" s="223"/>
      <c r="H56" s="215"/>
      <c r="J56" s="216"/>
    </row>
    <row r="57" spans="1:11" ht="14.1" customHeight="1" x14ac:dyDescent="0.2">
      <c r="A57" s="259"/>
      <c r="B57" s="259"/>
      <c r="C57" s="260"/>
      <c r="D57" s="1357" t="s">
        <v>367</v>
      </c>
      <c r="E57" s="1358"/>
      <c r="F57" s="1359"/>
      <c r="G57" s="261"/>
      <c r="H57" s="262"/>
      <c r="J57" s="216"/>
    </row>
    <row r="58" spans="1:11" ht="14.1" customHeight="1" x14ac:dyDescent="0.2">
      <c r="D58" s="1332" t="s">
        <v>210</v>
      </c>
      <c r="E58" s="1333"/>
      <c r="F58" s="224">
        <f>G23</f>
        <v>1.5610000000000001E-2</v>
      </c>
      <c r="J58" s="216"/>
    </row>
    <row r="59" spans="1:11" ht="14.1" customHeight="1" x14ac:dyDescent="0.2">
      <c r="D59" s="1332" t="s">
        <v>211</v>
      </c>
      <c r="E59" s="1333"/>
      <c r="F59" s="224">
        <f>G32</f>
        <v>0.99599999999999989</v>
      </c>
    </row>
    <row r="60" spans="1:11" ht="14.1" customHeight="1" x14ac:dyDescent="0.2">
      <c r="D60" s="1332" t="s">
        <v>212</v>
      </c>
      <c r="E60" s="1333"/>
      <c r="F60" s="224">
        <f>G24</f>
        <v>0.13750000000000001</v>
      </c>
    </row>
    <row r="61" spans="1:11" ht="14.1" customHeight="1" x14ac:dyDescent="0.2">
      <c r="D61" s="1332" t="s">
        <v>210</v>
      </c>
      <c r="E61" s="1333"/>
      <c r="F61" s="224">
        <f>F58</f>
        <v>1.5610000000000001E-2</v>
      </c>
    </row>
    <row r="62" spans="1:11" ht="14.1" customHeight="1" x14ac:dyDescent="0.2">
      <c r="D62" s="1332" t="s">
        <v>213</v>
      </c>
      <c r="E62" s="1333"/>
      <c r="F62" s="224">
        <f>G31</f>
        <v>3.3099999999999997E-2</v>
      </c>
    </row>
    <row r="63" spans="1:11" ht="14.1" customHeight="1" x14ac:dyDescent="0.2">
      <c r="D63" s="1334" t="s">
        <v>214</v>
      </c>
      <c r="E63" s="1335"/>
      <c r="F63" s="226">
        <f>F58+F59*(F60-F61)+F62</f>
        <v>0.17011244</v>
      </c>
    </row>
    <row r="64" spans="1:11" s="190" customFormat="1" ht="14.1" customHeight="1" x14ac:dyDescent="0.2">
      <c r="A64" s="176"/>
      <c r="B64" s="176"/>
      <c r="D64" s="1334" t="s">
        <v>215</v>
      </c>
      <c r="E64" s="1335"/>
      <c r="F64" s="226">
        <f>(1+F63)*(1+G41)/(1+G40)-1</f>
        <v>0.23014371247339782</v>
      </c>
      <c r="H64" s="225"/>
      <c r="I64" s="176"/>
      <c r="J64" s="176"/>
      <c r="K64" s="176"/>
    </row>
    <row r="65" spans="1:11" s="190" customFormat="1" ht="14.1" customHeight="1" x14ac:dyDescent="0.2">
      <c r="A65" s="176"/>
      <c r="B65" s="176"/>
      <c r="D65" s="1332" t="s">
        <v>81</v>
      </c>
      <c r="E65" s="1333"/>
      <c r="F65" s="224">
        <f>G27</f>
        <v>0.5</v>
      </c>
      <c r="H65" s="225"/>
      <c r="I65" s="176"/>
      <c r="J65" s="176"/>
      <c r="K65" s="176"/>
    </row>
    <row r="66" spans="1:11" s="190" customFormat="1" ht="14.1" customHeight="1" x14ac:dyDescent="0.2">
      <c r="A66" s="176"/>
      <c r="B66" s="176"/>
      <c r="D66" s="1332" t="s">
        <v>82</v>
      </c>
      <c r="E66" s="1333"/>
      <c r="F66" s="224">
        <f>G28</f>
        <v>0.5</v>
      </c>
      <c r="H66" s="225"/>
      <c r="I66" s="176"/>
      <c r="J66" s="176"/>
      <c r="K66" s="176"/>
    </row>
    <row r="67" spans="1:11" s="190" customFormat="1" ht="14.1" customHeight="1" x14ac:dyDescent="0.2">
      <c r="A67" s="176"/>
      <c r="B67" s="176"/>
      <c r="D67" s="1332" t="s">
        <v>216</v>
      </c>
      <c r="E67" s="1333"/>
      <c r="F67" s="224">
        <f>F64</f>
        <v>0.23014371247339782</v>
      </c>
      <c r="H67" s="225"/>
      <c r="I67" s="176"/>
      <c r="J67" s="176"/>
      <c r="K67" s="176"/>
    </row>
    <row r="68" spans="1:11" s="190" customFormat="1" ht="14.1" customHeight="1" x14ac:dyDescent="0.2">
      <c r="A68" s="176"/>
      <c r="B68" s="176"/>
      <c r="D68" s="1332" t="s">
        <v>217</v>
      </c>
      <c r="E68" s="1333"/>
      <c r="F68" s="224">
        <f>G50</f>
        <v>0.15430000000000002</v>
      </c>
      <c r="H68" s="225"/>
      <c r="I68" s="176"/>
      <c r="J68" s="176"/>
      <c r="K68" s="176"/>
    </row>
    <row r="69" spans="1:11" s="190" customFormat="1" ht="14.1" customHeight="1" x14ac:dyDescent="0.2">
      <c r="A69" s="176"/>
      <c r="B69" s="176"/>
      <c r="D69" s="1332" t="s">
        <v>83</v>
      </c>
      <c r="E69" s="1333"/>
      <c r="F69" s="224">
        <f>G30</f>
        <v>0.34</v>
      </c>
      <c r="H69" s="225"/>
      <c r="I69" s="176"/>
      <c r="J69" s="176"/>
      <c r="K69" s="176"/>
    </row>
    <row r="70" spans="1:11" s="190" customFormat="1" ht="14.1" customHeight="1" x14ac:dyDescent="0.2">
      <c r="A70" s="176"/>
      <c r="B70" s="176"/>
      <c r="D70" s="1334" t="s">
        <v>218</v>
      </c>
      <c r="E70" s="1335"/>
      <c r="F70" s="226">
        <f>(F65/(F65+F66))*F67+((F66/(F65+F66))*F68*(1-F69))</f>
        <v>0.1659908562366989</v>
      </c>
      <c r="H70" s="225"/>
      <c r="I70" s="176"/>
      <c r="J70" s="176"/>
      <c r="K70" s="176"/>
    </row>
    <row r="71" spans="1:11" s="190" customFormat="1" ht="14.1" customHeight="1" x14ac:dyDescent="0.2">
      <c r="A71" s="176"/>
      <c r="B71" s="176"/>
      <c r="D71" s="1334" t="s">
        <v>219</v>
      </c>
      <c r="E71" s="1335"/>
      <c r="F71" s="227">
        <f>(1+F70)/(1+G41)-1</f>
        <v>5.9404199704435667E-2</v>
      </c>
      <c r="H71" s="225"/>
      <c r="I71" s="176"/>
      <c r="J71" s="176"/>
      <c r="K71" s="176"/>
    </row>
    <row r="72" spans="1:11" s="190" customFormat="1" ht="14.1" customHeight="1" x14ac:dyDescent="0.2">
      <c r="A72" s="176"/>
      <c r="B72" s="176"/>
      <c r="D72" s="176"/>
      <c r="E72" s="176"/>
      <c r="F72" s="176"/>
      <c r="H72" s="225"/>
      <c r="I72" s="176"/>
      <c r="J72" s="176"/>
      <c r="K72" s="176"/>
    </row>
    <row r="73" spans="1:11" s="190" customFormat="1" ht="14.1" customHeight="1" x14ac:dyDescent="0.2">
      <c r="A73" s="200" t="s">
        <v>368</v>
      </c>
      <c r="B73" s="176"/>
      <c r="D73" s="176"/>
      <c r="E73" s="176"/>
      <c r="F73" s="176"/>
      <c r="H73" s="225"/>
      <c r="I73" s="176"/>
      <c r="J73" s="176"/>
      <c r="K73" s="176"/>
    </row>
    <row r="74" spans="1:11" s="190" customFormat="1" ht="14.1" customHeight="1" x14ac:dyDescent="0.2">
      <c r="A74" s="125" t="s">
        <v>338</v>
      </c>
      <c r="B74" s="176"/>
      <c r="D74" s="176"/>
      <c r="E74" s="176"/>
      <c r="F74" s="176"/>
      <c r="H74" s="225"/>
      <c r="I74" s="176"/>
      <c r="J74" s="176"/>
      <c r="K74" s="176"/>
    </row>
    <row r="75" spans="1:11" s="190" customFormat="1" ht="14.1" customHeight="1" x14ac:dyDescent="0.2">
      <c r="A75" s="125" t="s">
        <v>340</v>
      </c>
      <c r="B75" s="176"/>
      <c r="D75" s="176"/>
      <c r="E75" s="176"/>
      <c r="F75" s="176"/>
      <c r="H75" s="225"/>
      <c r="I75" s="176"/>
      <c r="J75" s="176"/>
      <c r="K75" s="176"/>
    </row>
    <row r="76" spans="1:11" s="190" customFormat="1" ht="14.1" customHeight="1" x14ac:dyDescent="0.2">
      <c r="A76" s="125" t="s">
        <v>341</v>
      </c>
      <c r="B76" s="176"/>
      <c r="D76" s="176"/>
      <c r="E76" s="176"/>
      <c r="F76" s="176"/>
      <c r="H76" s="225"/>
      <c r="I76" s="176"/>
      <c r="J76" s="176"/>
      <c r="K76" s="176"/>
    </row>
    <row r="77" spans="1:11" s="190" customFormat="1" ht="14.1" customHeight="1" x14ac:dyDescent="0.2">
      <c r="A77" s="125" t="s">
        <v>342</v>
      </c>
      <c r="B77" s="176"/>
      <c r="D77" s="176"/>
      <c r="E77" s="176"/>
      <c r="F77" s="176"/>
      <c r="H77" s="225"/>
      <c r="I77" s="176"/>
      <c r="J77" s="176"/>
      <c r="K77" s="176"/>
    </row>
    <row r="78" spans="1:11" s="190" customFormat="1" ht="14.1" customHeight="1" x14ac:dyDescent="0.2">
      <c r="A78" s="125" t="s">
        <v>344</v>
      </c>
      <c r="B78" s="176"/>
      <c r="D78" s="176"/>
      <c r="E78" s="176"/>
      <c r="F78" s="176"/>
      <c r="H78" s="225"/>
      <c r="I78" s="176"/>
      <c r="J78" s="176"/>
      <c r="K78" s="176"/>
    </row>
    <row r="79" spans="1:11" s="190" customFormat="1" ht="14.1" customHeight="1" x14ac:dyDescent="0.2">
      <c r="A79" s="125" t="s">
        <v>345</v>
      </c>
      <c r="B79" s="176"/>
      <c r="D79" s="176"/>
      <c r="E79" s="176"/>
      <c r="F79" s="176"/>
      <c r="H79" s="225"/>
      <c r="I79" s="176"/>
      <c r="J79" s="176"/>
      <c r="K79" s="176"/>
    </row>
    <row r="80" spans="1:11" ht="14.1" customHeight="1" x14ac:dyDescent="0.2">
      <c r="A80" s="125" t="s">
        <v>347</v>
      </c>
    </row>
    <row r="81" spans="1:1" ht="14.1" customHeight="1" x14ac:dyDescent="0.2">
      <c r="A81" s="125" t="s">
        <v>349</v>
      </c>
    </row>
    <row r="82" spans="1:1" ht="14.1" customHeight="1" x14ac:dyDescent="0.2">
      <c r="A82" s="125" t="s">
        <v>228</v>
      </c>
    </row>
    <row r="83" spans="1:1" ht="14.1" customHeight="1" x14ac:dyDescent="0.2">
      <c r="A83" s="125" t="s">
        <v>351</v>
      </c>
    </row>
    <row r="84" spans="1:1" ht="14.1" customHeight="1" x14ac:dyDescent="0.2">
      <c r="A84" s="125"/>
    </row>
    <row r="85" spans="1:1" ht="14.1" customHeight="1" x14ac:dyDescent="0.2"/>
    <row r="86" spans="1:1" ht="14.1" customHeight="1" x14ac:dyDescent="0.2"/>
  </sheetData>
  <sheetProtection formatCells="0" formatColumns="0" formatRows="0" insertColumns="0" insertRows="0" insertHyperlinks="0" deleteColumns="0" deleteRows="0" sort="0" autoFilter="0" pivotTables="0"/>
  <mergeCells count="27">
    <mergeCell ref="A1:H1"/>
    <mergeCell ref="A2:H2"/>
    <mergeCell ref="A3:C3"/>
    <mergeCell ref="A21:H21"/>
    <mergeCell ref="A27:A29"/>
    <mergeCell ref="E27:E29"/>
    <mergeCell ref="D62:E62"/>
    <mergeCell ref="A33:H35"/>
    <mergeCell ref="A37:H39"/>
    <mergeCell ref="E40:F41"/>
    <mergeCell ref="A51:H53"/>
    <mergeCell ref="A54:F54"/>
    <mergeCell ref="A55:F55"/>
    <mergeCell ref="D57:F57"/>
    <mergeCell ref="D58:E58"/>
    <mergeCell ref="D59:E59"/>
    <mergeCell ref="D60:E60"/>
    <mergeCell ref="D61:E61"/>
    <mergeCell ref="D69:E69"/>
    <mergeCell ref="D70:E70"/>
    <mergeCell ref="D71:E71"/>
    <mergeCell ref="D63:E63"/>
    <mergeCell ref="D64:E64"/>
    <mergeCell ref="D65:E65"/>
    <mergeCell ref="D66:E66"/>
    <mergeCell ref="D67:E67"/>
    <mergeCell ref="D68:E68"/>
  </mergeCells>
  <hyperlinks>
    <hyperlink ref="A74" r:id="rId1"/>
    <hyperlink ref="A75" r:id="rId2"/>
    <hyperlink ref="A76" r:id="rId3"/>
    <hyperlink ref="A77" r:id="rId4"/>
    <hyperlink ref="A78" r:id="rId5"/>
    <hyperlink ref="A79" r:id="rId6"/>
    <hyperlink ref="A80" r:id="rId7"/>
    <hyperlink ref="A81" r:id="rId8"/>
    <hyperlink ref="A82" r:id="rId9"/>
    <hyperlink ref="A83" r:id="rId10"/>
    <hyperlink ref="J14" r:id="rId11"/>
    <hyperlink ref="J13" r:id="rId12"/>
    <hyperlink ref="J12" r:id="rId13"/>
    <hyperlink ref="J11" r:id="rId14"/>
    <hyperlink ref="J10" r:id="rId15"/>
    <hyperlink ref="J9" r:id="rId16"/>
    <hyperlink ref="J8" r:id="rId17"/>
    <hyperlink ref="J7" r:id="rId18"/>
    <hyperlink ref="J6" r:id="rId19"/>
    <hyperlink ref="J5" r:id="rId20"/>
    <hyperlink ref="J4" r:id="rId21"/>
    <hyperlink ref="J15" r:id="rId22"/>
    <hyperlink ref="J16" r:id="rId23"/>
    <hyperlink ref="J17" r:id="rId24"/>
  </hyperlinks>
  <printOptions horizontalCentered="1"/>
  <pageMargins left="0.51181102362204722" right="0.51181102362204722" top="0.98425196850393704" bottom="0.78740157480314965" header="0.31496062992125984" footer="0.31496062992125984"/>
  <pageSetup paperSize="9" scale="85" fitToHeight="3" orientation="landscape" r:id="rId25"/>
  <headerFooter>
    <oddHeader>&amp;L&amp;"Calibri,Negrito"&amp;9Município de Balneário Rincão - SC
Concessão do Serviço de Remoção, Guarda, Depósito e Alienação de Veículos&amp;R&amp;G</oddHeader>
    <oddFooter>&amp;L&amp;"Calibri,Negrito"&amp;9Composição da WACC&amp;R&amp;"Calibri,Negrito"&amp;9Pág,: &amp;P</oddFooter>
  </headerFooter>
  <rowBreaks count="2" manualBreakCount="2">
    <brk id="25" max="16383" man="1"/>
    <brk id="56" max="16383" man="1"/>
  </rowBreaks>
  <drawing r:id="rId26"/>
  <legacyDrawingHF r:id="rId27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N22"/>
  <sheetViews>
    <sheetView workbookViewId="0">
      <selection activeCell="U29" sqref="U29"/>
    </sheetView>
  </sheetViews>
  <sheetFormatPr defaultColWidth="8.85546875" defaultRowHeight="15" x14ac:dyDescent="0.25"/>
  <cols>
    <col min="1" max="1" width="15.85546875" style="377" bestFit="1" customWidth="1"/>
    <col min="2" max="7" width="8.85546875" style="377"/>
    <col min="8" max="8" width="11.5703125" style="377" bestFit="1" customWidth="1"/>
    <col min="9" max="9" width="9.5703125" style="377" customWidth="1"/>
    <col min="10" max="10" width="12" style="377" bestFit="1" customWidth="1"/>
    <col min="11" max="16384" width="8.85546875" style="377"/>
  </cols>
  <sheetData>
    <row r="1" spans="1:10" x14ac:dyDescent="0.25">
      <c r="A1" s="673" t="s">
        <v>566</v>
      </c>
      <c r="B1" s="673" t="s">
        <v>567</v>
      </c>
      <c r="C1" s="673" t="s">
        <v>568</v>
      </c>
      <c r="D1" s="673" t="s">
        <v>569</v>
      </c>
      <c r="E1" s="673" t="s">
        <v>570</v>
      </c>
      <c r="F1" s="673" t="s">
        <v>571</v>
      </c>
      <c r="G1" s="673" t="s">
        <v>572</v>
      </c>
      <c r="H1" s="673" t="s">
        <v>573</v>
      </c>
      <c r="I1" s="673" t="s">
        <v>574</v>
      </c>
      <c r="J1" s="673" t="s">
        <v>575</v>
      </c>
    </row>
    <row r="2" spans="1:10" x14ac:dyDescent="0.25">
      <c r="A2" s="377" t="s">
        <v>576</v>
      </c>
      <c r="B2" s="378">
        <v>0.03</v>
      </c>
      <c r="C2" s="379">
        <v>6.4999999999999997E-3</v>
      </c>
      <c r="D2" s="378">
        <v>0.05</v>
      </c>
      <c r="E2" s="378">
        <v>0.02</v>
      </c>
      <c r="F2" s="378">
        <v>0.09</v>
      </c>
      <c r="G2" s="378">
        <v>0.15</v>
      </c>
      <c r="H2" s="378">
        <v>0.1</v>
      </c>
      <c r="I2" s="378">
        <v>0</v>
      </c>
      <c r="J2" s="380">
        <v>0</v>
      </c>
    </row>
    <row r="3" spans="1:10" x14ac:dyDescent="0.25">
      <c r="A3" s="377" t="s">
        <v>577</v>
      </c>
      <c r="B3" s="378">
        <v>7.5999999999999998E-2</v>
      </c>
      <c r="C3" s="379">
        <v>1.6500000000000001E-2</v>
      </c>
      <c r="D3" s="378">
        <v>0.05</v>
      </c>
      <c r="E3" s="378">
        <v>0.02</v>
      </c>
      <c r="F3" s="378">
        <v>0.09</v>
      </c>
      <c r="G3" s="378">
        <v>0.15</v>
      </c>
      <c r="H3" s="378">
        <v>0.1</v>
      </c>
      <c r="I3" s="378">
        <v>0</v>
      </c>
      <c r="J3" s="380">
        <v>0</v>
      </c>
    </row>
    <row r="4" spans="1:10" x14ac:dyDescent="0.25">
      <c r="A4" s="377" t="s">
        <v>578</v>
      </c>
      <c r="B4" s="378">
        <v>0</v>
      </c>
      <c r="C4" s="379">
        <v>0</v>
      </c>
      <c r="D4" s="378">
        <v>0</v>
      </c>
      <c r="E4" s="378">
        <v>0</v>
      </c>
      <c r="F4" s="378">
        <v>0</v>
      </c>
      <c r="G4" s="378">
        <v>0</v>
      </c>
      <c r="H4" s="378">
        <v>0</v>
      </c>
      <c r="I4" s="378">
        <v>0.06</v>
      </c>
      <c r="J4" s="380">
        <v>0</v>
      </c>
    </row>
    <row r="5" spans="1:10" x14ac:dyDescent="0.25">
      <c r="A5" s="377">
        <v>1</v>
      </c>
      <c r="B5" s="381">
        <v>2</v>
      </c>
      <c r="C5" s="381">
        <v>3</v>
      </c>
      <c r="D5" s="381">
        <v>4</v>
      </c>
      <c r="E5" s="381">
        <v>5</v>
      </c>
      <c r="F5" s="381">
        <v>6</v>
      </c>
      <c r="G5" s="381">
        <v>7</v>
      </c>
      <c r="H5" s="381">
        <v>8</v>
      </c>
      <c r="I5" s="381">
        <v>9</v>
      </c>
      <c r="J5" s="382"/>
    </row>
    <row r="22" spans="14:14" x14ac:dyDescent="0.25">
      <c r="N22" s="383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  <legacy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zoomScale="130" zoomScaleNormal="130" workbookViewId="0">
      <selection activeCell="I3" sqref="I3"/>
    </sheetView>
  </sheetViews>
  <sheetFormatPr defaultRowHeight="15" x14ac:dyDescent="0.25"/>
  <cols>
    <col min="1" max="1" width="11.7109375" style="715" customWidth="1"/>
    <col min="2" max="2" width="8.42578125" style="715" bestFit="1" customWidth="1"/>
    <col min="3" max="3" width="9.42578125" style="715" bestFit="1" customWidth="1"/>
    <col min="4" max="4" width="11.28515625" style="715" bestFit="1" customWidth="1"/>
    <col min="5" max="5" width="8.42578125" style="715" bestFit="1" customWidth="1"/>
    <col min="6" max="6" width="10.7109375" style="715" customWidth="1"/>
    <col min="7" max="7" width="11.28515625" style="715" bestFit="1" customWidth="1"/>
    <col min="8" max="8" width="9.42578125" style="715" bestFit="1" customWidth="1"/>
    <col min="9" max="9" width="11.7109375" style="715" customWidth="1"/>
    <col min="10" max="10" width="11.28515625" style="715" bestFit="1" customWidth="1"/>
    <col min="11" max="11" width="19.28515625" style="715" customWidth="1"/>
    <col min="12" max="16384" width="9.140625" style="715"/>
  </cols>
  <sheetData>
    <row r="1" spans="1:13" ht="33.6" customHeight="1" thickTop="1" thickBot="1" x14ac:dyDescent="0.3">
      <c r="A1" s="1373" t="s">
        <v>719</v>
      </c>
      <c r="B1" s="1375" t="s">
        <v>720</v>
      </c>
      <c r="C1" s="1376"/>
      <c r="D1" s="1377"/>
      <c r="E1" s="1375" t="s">
        <v>721</v>
      </c>
      <c r="F1" s="1376"/>
      <c r="G1" s="1377"/>
      <c r="H1" s="1375" t="s">
        <v>722</v>
      </c>
      <c r="I1" s="1376"/>
      <c r="J1" s="1377"/>
      <c r="K1" s="1378" t="s">
        <v>723</v>
      </c>
      <c r="L1" s="1379"/>
      <c r="M1" s="1379"/>
    </row>
    <row r="2" spans="1:13" ht="18" thickTop="1" thickBot="1" x14ac:dyDescent="0.3">
      <c r="A2" s="1374"/>
      <c r="B2" s="716" t="s">
        <v>724</v>
      </c>
      <c r="C2" s="717" t="s">
        <v>725</v>
      </c>
      <c r="D2" s="718" t="s">
        <v>726</v>
      </c>
      <c r="E2" s="716" t="s">
        <v>724</v>
      </c>
      <c r="F2" s="717" t="s">
        <v>725</v>
      </c>
      <c r="G2" s="718" t="s">
        <v>726</v>
      </c>
      <c r="H2" s="716" t="s">
        <v>724</v>
      </c>
      <c r="I2" s="717" t="s">
        <v>725</v>
      </c>
      <c r="J2" s="718" t="s">
        <v>726</v>
      </c>
      <c r="K2" s="1380"/>
      <c r="L2" s="1381"/>
      <c r="M2" s="1381"/>
    </row>
    <row r="3" spans="1:13" ht="15.75" thickTop="1" x14ac:dyDescent="0.25">
      <c r="A3" s="719" t="s">
        <v>727</v>
      </c>
      <c r="B3" s="720">
        <v>14</v>
      </c>
      <c r="C3" s="721">
        <v>118</v>
      </c>
      <c r="D3" s="722">
        <v>1E-3</v>
      </c>
      <c r="E3" s="720">
        <v>29.5</v>
      </c>
      <c r="F3" s="721">
        <v>118</v>
      </c>
      <c r="G3" s="722">
        <v>1E-4</v>
      </c>
      <c r="H3" s="720">
        <v>42</v>
      </c>
      <c r="I3" s="721">
        <v>260</v>
      </c>
      <c r="J3" s="722">
        <v>1E-4</v>
      </c>
      <c r="K3" s="723" t="s">
        <v>728</v>
      </c>
    </row>
    <row r="4" spans="1:13" x14ac:dyDescent="0.25">
      <c r="A4" s="724" t="s">
        <v>729</v>
      </c>
      <c r="B4" s="725">
        <f>3.2*4.558</f>
        <v>14.585599999999999</v>
      </c>
      <c r="C4" s="726">
        <f>35*4.558</f>
        <v>159.53</v>
      </c>
      <c r="D4" s="727">
        <v>1E-4</v>
      </c>
      <c r="E4" s="725">
        <f>7*4.558</f>
        <v>31.905999999999999</v>
      </c>
      <c r="F4" s="726">
        <f>50*4.558</f>
        <v>227.89999999999998</v>
      </c>
      <c r="G4" s="727">
        <v>1E-4</v>
      </c>
      <c r="H4" s="725">
        <f>18.5*4.558</f>
        <v>84.322999999999993</v>
      </c>
      <c r="I4" s="726">
        <f>100*4.558</f>
        <v>455.79999999999995</v>
      </c>
      <c r="J4" s="727">
        <v>1E-4</v>
      </c>
      <c r="K4" s="723" t="s">
        <v>730</v>
      </c>
    </row>
    <row r="5" spans="1:13" x14ac:dyDescent="0.25">
      <c r="A5" s="719" t="s">
        <v>731</v>
      </c>
      <c r="B5" s="720">
        <v>15.25</v>
      </c>
      <c r="C5" s="721">
        <v>110.02</v>
      </c>
      <c r="D5" s="722">
        <v>0.69</v>
      </c>
      <c r="E5" s="720">
        <v>24.69</v>
      </c>
      <c r="F5" s="721">
        <v>141.16999999999999</v>
      </c>
      <c r="G5" s="722">
        <v>0.69</v>
      </c>
      <c r="H5" s="720">
        <v>52.72</v>
      </c>
      <c r="I5" s="721">
        <v>257</v>
      </c>
      <c r="J5" s="722">
        <v>0.69</v>
      </c>
      <c r="K5" s="723" t="s">
        <v>732</v>
      </c>
    </row>
    <row r="6" spans="1:13" ht="15.75" thickBot="1" x14ac:dyDescent="0.3">
      <c r="A6" s="724" t="s">
        <v>733</v>
      </c>
      <c r="B6" s="725">
        <v>17.36</v>
      </c>
      <c r="C6" s="726">
        <v>89.89</v>
      </c>
      <c r="D6" s="727">
        <v>1.07</v>
      </c>
      <c r="E6" s="725">
        <v>29.03</v>
      </c>
      <c r="F6" s="726">
        <v>196.77</v>
      </c>
      <c r="G6" s="727">
        <v>1.07</v>
      </c>
      <c r="H6" s="725">
        <v>106.09</v>
      </c>
      <c r="I6" s="726">
        <v>405.86</v>
      </c>
      <c r="J6" s="727">
        <v>1.07</v>
      </c>
      <c r="K6" s="723" t="s">
        <v>734</v>
      </c>
    </row>
    <row r="7" spans="1:13" ht="18" thickTop="1" thickBot="1" x14ac:dyDescent="0.3">
      <c r="A7" s="728" t="s">
        <v>719</v>
      </c>
      <c r="B7" s="729" t="s">
        <v>724</v>
      </c>
      <c r="C7" s="730" t="s">
        <v>725</v>
      </c>
      <c r="D7" s="731" t="s">
        <v>735</v>
      </c>
      <c r="E7" s="730" t="s">
        <v>724</v>
      </c>
      <c r="F7" s="732" t="s">
        <v>725</v>
      </c>
      <c r="G7" s="731" t="s">
        <v>735</v>
      </c>
      <c r="H7" s="729" t="s">
        <v>724</v>
      </c>
      <c r="I7" s="730" t="s">
        <v>725</v>
      </c>
      <c r="J7" s="731" t="s">
        <v>735</v>
      </c>
    </row>
    <row r="8" spans="1:13" ht="15.75" thickTop="1" x14ac:dyDescent="0.25">
      <c r="A8" s="733" t="s">
        <v>736</v>
      </c>
      <c r="B8" s="734">
        <v>23</v>
      </c>
      <c r="C8" s="735">
        <v>68</v>
      </c>
      <c r="D8" s="736">
        <v>16.89</v>
      </c>
      <c r="E8" s="734">
        <v>29</v>
      </c>
      <c r="F8" s="735">
        <v>120</v>
      </c>
      <c r="G8" s="736">
        <v>16.89</v>
      </c>
      <c r="H8" s="734">
        <v>80</v>
      </c>
      <c r="I8" s="735">
        <v>98</v>
      </c>
      <c r="J8" s="736">
        <v>16.89</v>
      </c>
      <c r="K8" s="723" t="s">
        <v>737</v>
      </c>
    </row>
    <row r="9" spans="1:13" x14ac:dyDescent="0.25">
      <c r="A9" s="724" t="s">
        <v>738</v>
      </c>
      <c r="B9" s="725">
        <v>25.34</v>
      </c>
      <c r="C9" s="726">
        <v>168.91</v>
      </c>
      <c r="D9" s="727">
        <v>16.89</v>
      </c>
      <c r="E9" s="725">
        <v>25.34</v>
      </c>
      <c r="F9" s="726">
        <v>168.91</v>
      </c>
      <c r="G9" s="727">
        <v>16.89</v>
      </c>
      <c r="H9" s="725">
        <v>25.34</v>
      </c>
      <c r="I9" s="726">
        <v>168.91</v>
      </c>
      <c r="J9" s="727">
        <v>16.89</v>
      </c>
      <c r="K9" s="723" t="s">
        <v>739</v>
      </c>
    </row>
    <row r="10" spans="1:13" ht="15.75" thickBot="1" x14ac:dyDescent="0.3">
      <c r="A10" s="737" t="s">
        <v>740</v>
      </c>
      <c r="B10" s="738">
        <v>30</v>
      </c>
      <c r="C10" s="739">
        <v>110</v>
      </c>
      <c r="D10" s="740">
        <v>16.89</v>
      </c>
      <c r="E10" s="738">
        <v>40</v>
      </c>
      <c r="F10" s="739">
        <v>190</v>
      </c>
      <c r="G10" s="740">
        <v>16.89</v>
      </c>
      <c r="H10" s="738">
        <v>115</v>
      </c>
      <c r="I10" s="739">
        <v>285</v>
      </c>
      <c r="J10" s="740">
        <v>16.89</v>
      </c>
      <c r="K10" s="723" t="s">
        <v>741</v>
      </c>
    </row>
    <row r="11" spans="1:13" ht="15.75" thickTop="1" x14ac:dyDescent="0.25"/>
  </sheetData>
  <mergeCells count="5">
    <mergeCell ref="A1:A2"/>
    <mergeCell ref="B1:D1"/>
    <mergeCell ref="E1:G1"/>
    <mergeCell ref="H1:J1"/>
    <mergeCell ref="K1:M2"/>
  </mergeCells>
  <hyperlinks>
    <hyperlink ref="K3" r:id="rId1" display="https://leismunicipais.com.br/a1/sc/i/itajai/decreto/2016/1084/10833/decreto-n-10833-2016-fixa-precos-publicos-de-servicos-de-remocao-e-diaria-custodia-de-veiculos-apreendidos-removidos-e-mantidos-em-deposito-publico-em-decorrencia-de-infracao-a-legislacao-de-transito-nas-vias-publicas-deste-municipio?q=remo%C3%A7%C3%A3o+de+ve%C3%ADculos"/>
    <hyperlink ref="K4" r:id="rId2" display="https://leismunicipais.com.br/a1/sc/c/chapeco/decreto/2002/1128/11277/decreto-n-11277-2002-institui-o-servico-municipal-de-remocao-guarda-e-deposito-de-veiculos-automotores-envolvidos-em-infracoes-previstas-na-legislacao-de-transito-e-da-outras-providencias?q=ufrm%20automotores"/>
    <hyperlink ref="K5" r:id="rId3" display="https://leismunicipais.com.br/a/sc/j/joinville/decreto/2016/2798/27974/decreto-n-27974-2016-atualiza-as-tarifas-dos-servicos-de-recolhimento-por-guincho-deposito-e-guarda-de-veiculos-automotores-recolhidos-por-infracao-de-transito-no-municipio-de-joinville?q=tarifa"/>
    <hyperlink ref="K8" r:id="rId4" display="https://leismunicipais.com.br/a/sc/a/antonio-carlos/lei-ordinaria/2016/150/1500/lei-ordinaria-n-1500-2016-dispoe-sobre-a-remocao-guarda-deposito-e-a-alienacao-de-veiculos-removidos-apreendidos-e-retirados-de-circulacao-em-decorrencia-de-infracao-a-legislacao-de-transito-nas-vias-publicas-deste-municipio-com-fundamentacao-na-lei-n-9503-de-23-de-setembro-de-1997?q=remo%C3%A7%C3%A3o+e+guarda"/>
    <hyperlink ref="K9" r:id="rId5" display="https://leismunicipais.com.br/a1/sc/p/palhoca/lei-ordinaria/2002/137/1379/lei-ordinaria-n-1379-2002-dispoe-sobre-a-guarda-o-deposito-e-a-venda-de-veiculos-removidos-apreendidos-e-retirados-de-circulacao-bem-como-sobre-o-servico-de-remocao-de-veiculos-em-decorrencia-de-infracao-a-legislacao-de-transito-nas-vias-publicas-deste-municipio"/>
    <hyperlink ref="K10" r:id="rId6" display="https://leismunicipais.com.br/a/sc/s/sao-jose/lei-complementar/2017/8/81/lei-complementar-n-81-2017-dispoe-sobre-a-remocao-a-guarda-o-deposito-e-leilao-de-veiculos-removidos-apreendidos-e-retirados-de-circulacao-das-vias-publicas-e-autorizacao-para-o-executivo-municipal-efetuar-a-exploracao-dos-servicos-de-forma-direta-ou-indireta"/>
  </hyperlinks>
  <pageMargins left="0.511811024" right="0.511811024" top="0.78740157499999996" bottom="0.78740157499999996" header="0.31496062000000002" footer="0.31496062000000002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Normal="100" zoomScaleSheetLayoutView="100" workbookViewId="0">
      <selection activeCell="D1" sqref="D1"/>
    </sheetView>
  </sheetViews>
  <sheetFormatPr defaultColWidth="9.140625" defaultRowHeight="14.1" customHeight="1" x14ac:dyDescent="0.2"/>
  <cols>
    <col min="1" max="1" width="53.140625" style="32" bestFit="1" customWidth="1"/>
    <col min="2" max="2" width="10.42578125" style="32" customWidth="1"/>
    <col min="3" max="3" width="16.42578125" style="32" customWidth="1"/>
    <col min="4" max="4" width="14" style="32" bestFit="1" customWidth="1"/>
    <col min="5" max="16384" width="9.140625" style="32"/>
  </cols>
  <sheetData>
    <row r="1" spans="1:3" s="265" customFormat="1" ht="12" customHeight="1" x14ac:dyDescent="0.2">
      <c r="A1" s="938" t="s">
        <v>476</v>
      </c>
      <c r="B1" s="939"/>
      <c r="C1" s="940"/>
    </row>
    <row r="2" spans="1:3" ht="12" customHeight="1" x14ac:dyDescent="0.2">
      <c r="A2" s="643" t="s">
        <v>477</v>
      </c>
      <c r="B2" s="644" t="s">
        <v>4</v>
      </c>
      <c r="C2" s="645" t="s">
        <v>478</v>
      </c>
    </row>
    <row r="3" spans="1:3" ht="12" customHeight="1" x14ac:dyDescent="0.2">
      <c r="A3" s="266" t="s">
        <v>680</v>
      </c>
      <c r="B3" s="519" t="s">
        <v>487</v>
      </c>
      <c r="C3" s="516">
        <f>SUM('(15)_Est._Receita'!B9:B48)</f>
        <v>5792</v>
      </c>
    </row>
    <row r="4" spans="1:3" ht="12" customHeight="1" x14ac:dyDescent="0.2">
      <c r="A4" s="267" t="s">
        <v>479</v>
      </c>
      <c r="B4" s="520" t="s">
        <v>480</v>
      </c>
      <c r="C4" s="764">
        <v>20</v>
      </c>
    </row>
    <row r="5" spans="1:3" ht="12" customHeight="1" x14ac:dyDescent="0.2">
      <c r="A5" s="267" t="s">
        <v>681</v>
      </c>
      <c r="B5" s="519" t="s">
        <v>487</v>
      </c>
      <c r="C5" s="765">
        <f>AVERAGE('(15)_Est._Receita'!B9:B48)</f>
        <v>289.60000000000002</v>
      </c>
    </row>
    <row r="6" spans="1:3" ht="12" customHeight="1" x14ac:dyDescent="0.2">
      <c r="A6" s="267" t="s">
        <v>481</v>
      </c>
      <c r="B6" s="520" t="s">
        <v>89</v>
      </c>
      <c r="C6" s="764">
        <v>1</v>
      </c>
    </row>
    <row r="7" spans="1:3" ht="12" customHeight="1" x14ac:dyDescent="0.2">
      <c r="A7" s="267" t="s">
        <v>483</v>
      </c>
      <c r="B7" s="520" t="s">
        <v>482</v>
      </c>
      <c r="C7" s="268">
        <f>SUM('(14)_Fluxo_Caixa'!E6:X6)</f>
        <v>1544403.7333615234</v>
      </c>
    </row>
    <row r="8" spans="1:3" ht="12" customHeight="1" x14ac:dyDescent="0.2">
      <c r="A8" s="267" t="s">
        <v>682</v>
      </c>
      <c r="B8" s="520" t="s">
        <v>482</v>
      </c>
      <c r="C8" s="268">
        <f>AVERAGE('(14)_Fluxo_Caixa'!E6:X6)</f>
        <v>77220.186668076174</v>
      </c>
    </row>
    <row r="9" spans="1:3" ht="12" customHeight="1" x14ac:dyDescent="0.2">
      <c r="A9" s="267" t="s">
        <v>484</v>
      </c>
      <c r="B9" s="520" t="s">
        <v>2</v>
      </c>
      <c r="C9" s="269" t="e">
        <f>'(14)_Fluxo_Caixa'!C110</f>
        <v>#NUM!</v>
      </c>
    </row>
    <row r="10" spans="1:3" ht="12" customHeight="1" x14ac:dyDescent="0.2">
      <c r="A10" s="267" t="s">
        <v>684</v>
      </c>
      <c r="B10" s="521" t="s">
        <v>254</v>
      </c>
      <c r="C10" s="517">
        <f>SUM('(2)_Insumos'!D5:D7,'(2)_Insumos'!D9:D11,'(2)_Insumos'!D13)</f>
        <v>0</v>
      </c>
    </row>
    <row r="11" spans="1:3" ht="12" customHeight="1" x14ac:dyDescent="0.2">
      <c r="A11" s="267" t="s">
        <v>683</v>
      </c>
      <c r="B11" s="521" t="s">
        <v>482</v>
      </c>
      <c r="C11" s="268">
        <f>'(3)_Investimentos'!E57</f>
        <v>0</v>
      </c>
    </row>
    <row r="12" spans="1:3" ht="12" customHeight="1" x14ac:dyDescent="0.2">
      <c r="A12" s="267" t="s">
        <v>596</v>
      </c>
      <c r="B12" s="521" t="s">
        <v>11</v>
      </c>
      <c r="C12" s="517">
        <f>SUM('(3)_Investimentos'!C4:C6)</f>
        <v>0</v>
      </c>
    </row>
    <row r="13" spans="1:3" s="518" customFormat="1" ht="12" customHeight="1" x14ac:dyDescent="0.2">
      <c r="A13" s="646" t="s">
        <v>485</v>
      </c>
      <c r="B13" s="644" t="s">
        <v>4</v>
      </c>
      <c r="C13" s="645" t="s">
        <v>478</v>
      </c>
    </row>
    <row r="14" spans="1:3" ht="12" customHeight="1" x14ac:dyDescent="0.2">
      <c r="A14" s="271" t="str">
        <f>'[13](21)_Orçam.'!B3</f>
        <v>Custo com Pessoal</v>
      </c>
      <c r="B14" s="519" t="s">
        <v>14</v>
      </c>
      <c r="C14" s="268">
        <f>'(13)_Orçam.'!E3</f>
        <v>0</v>
      </c>
    </row>
    <row r="15" spans="1:3" ht="12" customHeight="1" x14ac:dyDescent="0.2">
      <c r="A15" s="272" t="str">
        <f>'[13](21)_Orçam.'!B8</f>
        <v>Custo com Benefício Social e EPI</v>
      </c>
      <c r="B15" s="521" t="s">
        <v>14</v>
      </c>
      <c r="C15" s="268">
        <f>'(13)_Orçam.'!E7</f>
        <v>0</v>
      </c>
    </row>
    <row r="16" spans="1:3" ht="12" customHeight="1" x14ac:dyDescent="0.2">
      <c r="A16" s="272" t="s">
        <v>597</v>
      </c>
      <c r="B16" s="521" t="s">
        <v>14</v>
      </c>
      <c r="C16" s="268">
        <f>'(13)_Orçam.'!E14</f>
        <v>0</v>
      </c>
    </row>
    <row r="17" spans="1:4" ht="12" customHeight="1" x14ac:dyDescent="0.2">
      <c r="A17" s="272" t="s">
        <v>598</v>
      </c>
      <c r="B17" s="521" t="s">
        <v>14</v>
      </c>
      <c r="C17" s="268">
        <f>'(13)_Orçam.'!E18</f>
        <v>0</v>
      </c>
    </row>
    <row r="18" spans="1:4" ht="12" customHeight="1" x14ac:dyDescent="0.2">
      <c r="A18" s="272" t="str">
        <f>'[13](21)_Orçam.'!B40</f>
        <v>Despesa com Depreciação</v>
      </c>
      <c r="B18" s="521" t="s">
        <v>14</v>
      </c>
      <c r="C18" s="268">
        <f>'(13)_Orçam.'!E22</f>
        <v>0</v>
      </c>
    </row>
    <row r="19" spans="1:4" ht="12" customHeight="1" x14ac:dyDescent="0.2">
      <c r="A19" s="273" t="str">
        <f>'[13](21)_Orçam.'!B52</f>
        <v>Despesa com Remuneração de Capital</v>
      </c>
      <c r="B19" s="522" t="s">
        <v>14</v>
      </c>
      <c r="C19" s="268">
        <f>'(13)_Orçam.'!E29</f>
        <v>0</v>
      </c>
    </row>
    <row r="20" spans="1:4" ht="12" customHeight="1" x14ac:dyDescent="0.2">
      <c r="A20" s="646" t="s">
        <v>486</v>
      </c>
      <c r="B20" s="647"/>
      <c r="C20" s="648">
        <f>SUM(C14:C19)</f>
        <v>0</v>
      </c>
    </row>
    <row r="21" spans="1:4" ht="12" customHeight="1" x14ac:dyDescent="0.2">
      <c r="A21" s="649" t="s">
        <v>643</v>
      </c>
      <c r="B21" s="650"/>
      <c r="C21" s="651">
        <f>'(13)_Orçam.'!E38</f>
        <v>0</v>
      </c>
      <c r="D21" s="270"/>
    </row>
    <row r="22" spans="1:4" ht="14.1" customHeight="1" x14ac:dyDescent="0.2">
      <c r="C22" s="270"/>
    </row>
  </sheetData>
  <sheetProtection algorithmName="SHA-512" hashValue="e/k/M7hfDZu5haL6xp/zD6FkULYz7s0u9VkFCD/qv7DjQKB5yIKPi8DjsEq9FVgfCnI8+dfq0iEx8VRVifRCFQ==" saltValue="tYoM2A8xeC10unmOxq2jOQ==" spinCount="100000" sheet="1" formatCells="0" formatColumns="0" formatRows="0" insertColumns="0" insertRows="0" insertHyperlinks="0" deleteColumns="0" deleteRows="0" sort="0" autoFilter="0" pivotTables="0"/>
  <mergeCells count="1">
    <mergeCell ref="A1:C1"/>
  </mergeCells>
  <printOptions horizontalCentered="1"/>
  <pageMargins left="0.51181102362204722" right="0.51181102362204722" top="0.98425196850393704" bottom="0.78740157480314965" header="0.31496062992125984" footer="0.31496062992125984"/>
  <pageSetup paperSize="9" firstPageNumber="0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&amp;L&amp;"Calibri,Negrito"&amp;9Resumo Executivo&amp;R&amp;"Calibri,Negrito"&amp;9Pág,: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4" tint="0.79998168889431442"/>
  </sheetPr>
  <dimension ref="A1:H62"/>
  <sheetViews>
    <sheetView zoomScaleNormal="100" workbookViewId="0">
      <selection activeCell="G5" sqref="G5"/>
    </sheetView>
  </sheetViews>
  <sheetFormatPr defaultColWidth="9.140625" defaultRowHeight="14.1" customHeight="1" x14ac:dyDescent="0.2"/>
  <cols>
    <col min="1" max="1" width="4.42578125" style="274" bestFit="1" customWidth="1"/>
    <col min="2" max="2" width="29.42578125" style="32" customWidth="1"/>
    <col min="3" max="3" width="11.42578125" style="13" customWidth="1"/>
    <col min="4" max="4" width="6.7109375" style="13" customWidth="1"/>
    <col min="5" max="5" width="12.85546875" style="13" customWidth="1"/>
    <col min="6" max="6" width="11.42578125" style="13" customWidth="1"/>
    <col min="7" max="7" width="20.5703125" style="13" customWidth="1"/>
    <col min="8" max="8" width="19" style="13" bestFit="1" customWidth="1"/>
    <col min="9" max="16384" width="9.140625" style="13"/>
  </cols>
  <sheetData>
    <row r="1" spans="1:8" s="59" customFormat="1" ht="12" customHeight="1" x14ac:dyDescent="0.2">
      <c r="A1" s="941" t="s">
        <v>503</v>
      </c>
      <c r="B1" s="942"/>
      <c r="C1" s="942"/>
      <c r="D1" s="942"/>
      <c r="E1" s="942"/>
      <c r="F1" s="942"/>
      <c r="G1" s="943"/>
      <c r="H1" s="151"/>
    </row>
    <row r="2" spans="1:8" s="524" customFormat="1" ht="12" customHeight="1" x14ac:dyDescent="0.2">
      <c r="A2" s="523" t="s">
        <v>284</v>
      </c>
      <c r="B2" s="944" t="s">
        <v>488</v>
      </c>
      <c r="C2" s="944"/>
      <c r="D2" s="944"/>
      <c r="E2" s="944"/>
      <c r="F2" s="944"/>
      <c r="G2" s="944"/>
    </row>
    <row r="3" spans="1:8" s="524" customFormat="1" ht="12" customHeight="1" x14ac:dyDescent="0.2">
      <c r="A3" s="945" t="s">
        <v>40</v>
      </c>
      <c r="B3" s="946"/>
      <c r="C3" s="652" t="s">
        <v>4</v>
      </c>
      <c r="D3" s="653" t="s">
        <v>489</v>
      </c>
      <c r="E3" s="652" t="s">
        <v>4</v>
      </c>
      <c r="F3" s="653" t="s">
        <v>490</v>
      </c>
      <c r="G3" s="654" t="s">
        <v>5</v>
      </c>
    </row>
    <row r="4" spans="1:8" ht="12" customHeight="1" x14ac:dyDescent="0.2">
      <c r="A4" s="63" t="s">
        <v>26</v>
      </c>
      <c r="B4" s="947" t="s">
        <v>16</v>
      </c>
      <c r="C4" s="947"/>
      <c r="D4" s="947"/>
      <c r="E4" s="947"/>
      <c r="F4" s="947"/>
      <c r="G4" s="947"/>
      <c r="H4" s="150"/>
    </row>
    <row r="5" spans="1:8" ht="12" customHeight="1" x14ac:dyDescent="0.2">
      <c r="A5" s="285" t="s">
        <v>139</v>
      </c>
      <c r="B5" s="588" t="s">
        <v>41</v>
      </c>
      <c r="C5" s="278" t="s">
        <v>254</v>
      </c>
      <c r="D5" s="766"/>
      <c r="E5" s="278" t="s">
        <v>45</v>
      </c>
      <c r="F5" s="788"/>
      <c r="G5" s="793"/>
    </row>
    <row r="6" spans="1:8" ht="12" customHeight="1" x14ac:dyDescent="0.2">
      <c r="A6" s="286" t="s">
        <v>141</v>
      </c>
      <c r="B6" s="589" t="s">
        <v>397</v>
      </c>
      <c r="C6" s="279" t="s">
        <v>254</v>
      </c>
      <c r="D6" s="767"/>
      <c r="E6" s="279" t="s">
        <v>45</v>
      </c>
      <c r="F6" s="789"/>
      <c r="G6" s="794"/>
    </row>
    <row r="7" spans="1:8" ht="12" customHeight="1" x14ac:dyDescent="0.2">
      <c r="A7" s="287" t="s">
        <v>142</v>
      </c>
      <c r="B7" s="590" t="s">
        <v>686</v>
      </c>
      <c r="C7" s="280" t="s">
        <v>254</v>
      </c>
      <c r="D7" s="768"/>
      <c r="E7" s="280" t="s">
        <v>45</v>
      </c>
      <c r="F7" s="790"/>
      <c r="G7" s="795"/>
    </row>
    <row r="8" spans="1:8" ht="12" customHeight="1" x14ac:dyDescent="0.2">
      <c r="A8" s="63" t="s">
        <v>27</v>
      </c>
      <c r="B8" s="958" t="s">
        <v>18</v>
      </c>
      <c r="C8" s="958"/>
      <c r="D8" s="958"/>
      <c r="E8" s="958"/>
      <c r="F8" s="958"/>
      <c r="G8" s="958"/>
    </row>
    <row r="9" spans="1:8" ht="12" customHeight="1" x14ac:dyDescent="0.2">
      <c r="A9" s="285" t="s">
        <v>143</v>
      </c>
      <c r="B9" s="588" t="s">
        <v>687</v>
      </c>
      <c r="C9" s="278" t="s">
        <v>254</v>
      </c>
      <c r="D9" s="766"/>
      <c r="E9" s="278" t="s">
        <v>45</v>
      </c>
      <c r="F9" s="788"/>
      <c r="G9" s="793"/>
    </row>
    <row r="10" spans="1:8" ht="12" customHeight="1" x14ac:dyDescent="0.2">
      <c r="A10" s="286" t="s">
        <v>144</v>
      </c>
      <c r="B10" s="589" t="s">
        <v>236</v>
      </c>
      <c r="C10" s="279" t="s">
        <v>254</v>
      </c>
      <c r="D10" s="767"/>
      <c r="E10" s="279" t="s">
        <v>45</v>
      </c>
      <c r="F10" s="789"/>
      <c r="G10" s="794"/>
    </row>
    <row r="11" spans="1:8" ht="12" customHeight="1" x14ac:dyDescent="0.2">
      <c r="A11" s="287" t="s">
        <v>146</v>
      </c>
      <c r="B11" s="590" t="s">
        <v>58</v>
      </c>
      <c r="C11" s="280" t="s">
        <v>254</v>
      </c>
      <c r="D11" s="768"/>
      <c r="E11" s="280" t="s">
        <v>45</v>
      </c>
      <c r="F11" s="790"/>
      <c r="G11" s="795"/>
    </row>
    <row r="12" spans="1:8" ht="12" customHeight="1" x14ac:dyDescent="0.2">
      <c r="A12" s="63" t="s">
        <v>29</v>
      </c>
      <c r="B12" s="958" t="s">
        <v>17</v>
      </c>
      <c r="C12" s="958"/>
      <c r="D12" s="958"/>
      <c r="E12" s="958"/>
      <c r="F12" s="958"/>
      <c r="G12" s="958"/>
    </row>
    <row r="13" spans="1:8" ht="12" customHeight="1" x14ac:dyDescent="0.2">
      <c r="A13" s="288" t="s">
        <v>148</v>
      </c>
      <c r="B13" s="133" t="s">
        <v>514</v>
      </c>
      <c r="C13" s="281" t="s">
        <v>254</v>
      </c>
      <c r="D13" s="769"/>
      <c r="E13" s="281" t="s">
        <v>45</v>
      </c>
      <c r="F13" s="791"/>
      <c r="G13" s="792"/>
    </row>
    <row r="14" spans="1:8" s="524" customFormat="1" ht="12" customHeight="1" x14ac:dyDescent="0.2">
      <c r="A14" s="523" t="s">
        <v>285</v>
      </c>
      <c r="B14" s="961" t="s">
        <v>289</v>
      </c>
      <c r="C14" s="961"/>
      <c r="D14" s="961"/>
      <c r="E14" s="961"/>
      <c r="F14" s="961"/>
      <c r="G14" s="961"/>
    </row>
    <row r="15" spans="1:8" s="524" customFormat="1" ht="12" customHeight="1" x14ac:dyDescent="0.2">
      <c r="A15" s="954" t="s">
        <v>40</v>
      </c>
      <c r="B15" s="955"/>
      <c r="C15" s="959" t="s">
        <v>644</v>
      </c>
      <c r="D15" s="950" t="s">
        <v>489</v>
      </c>
      <c r="E15" s="948" t="s">
        <v>4</v>
      </c>
      <c r="F15" s="950" t="s">
        <v>491</v>
      </c>
      <c r="G15" s="952" t="s">
        <v>5</v>
      </c>
    </row>
    <row r="16" spans="1:8" s="524" customFormat="1" ht="12" customHeight="1" x14ac:dyDescent="0.2">
      <c r="A16" s="956"/>
      <c r="B16" s="957"/>
      <c r="C16" s="960"/>
      <c r="D16" s="951"/>
      <c r="E16" s="949"/>
      <c r="F16" s="951"/>
      <c r="G16" s="953"/>
    </row>
    <row r="17" spans="1:8" ht="12" customHeight="1" x14ac:dyDescent="0.2">
      <c r="A17" s="63" t="s">
        <v>26</v>
      </c>
      <c r="B17" s="947" t="s">
        <v>290</v>
      </c>
      <c r="C17" s="947"/>
      <c r="D17" s="947"/>
      <c r="E17" s="947"/>
      <c r="F17" s="947"/>
      <c r="G17" s="947"/>
    </row>
    <row r="18" spans="1:8" ht="12" customHeight="1" x14ac:dyDescent="0.2">
      <c r="A18" s="289" t="s">
        <v>139</v>
      </c>
      <c r="B18" s="61" t="s">
        <v>16</v>
      </c>
      <c r="C18" s="282" t="str">
        <f>C9</f>
        <v>colab.</v>
      </c>
      <c r="D18" s="157">
        <f>SUM(D5:D7)</f>
        <v>0</v>
      </c>
      <c r="E18" s="282" t="str">
        <f>E9</f>
        <v>R$/colab.mês</v>
      </c>
      <c r="F18" s="788"/>
      <c r="G18" s="793"/>
    </row>
    <row r="19" spans="1:8" ht="12" customHeight="1" x14ac:dyDescent="0.2">
      <c r="A19" s="290" t="s">
        <v>141</v>
      </c>
      <c r="B19" s="60" t="s">
        <v>18</v>
      </c>
      <c r="C19" s="283" t="str">
        <f>C18</f>
        <v>colab.</v>
      </c>
      <c r="D19" s="158">
        <f>SUM(D9:D11)</f>
        <v>0</v>
      </c>
      <c r="E19" s="283" t="str">
        <f t="shared" ref="E19:E20" si="0">E18</f>
        <v>R$/colab.mês</v>
      </c>
      <c r="F19" s="789"/>
      <c r="G19" s="794"/>
    </row>
    <row r="20" spans="1:8" ht="12" customHeight="1" x14ac:dyDescent="0.2">
      <c r="A20" s="291" t="s">
        <v>142</v>
      </c>
      <c r="B20" s="62" t="s">
        <v>17</v>
      </c>
      <c r="C20" s="284" t="str">
        <f>C19</f>
        <v>colab.</v>
      </c>
      <c r="D20" s="159">
        <f>SUM(D13:D13)</f>
        <v>0</v>
      </c>
      <c r="E20" s="284" t="str">
        <f t="shared" si="0"/>
        <v>R$/colab.mês</v>
      </c>
      <c r="F20" s="790"/>
      <c r="G20" s="795"/>
    </row>
    <row r="21" spans="1:8" ht="12" customHeight="1" x14ac:dyDescent="0.2">
      <c r="A21" s="63" t="s">
        <v>27</v>
      </c>
      <c r="B21" s="958" t="s">
        <v>291</v>
      </c>
      <c r="C21" s="958"/>
      <c r="D21" s="958"/>
      <c r="E21" s="958"/>
      <c r="F21" s="958"/>
      <c r="G21" s="958"/>
    </row>
    <row r="22" spans="1:8" ht="12" customHeight="1" x14ac:dyDescent="0.2">
      <c r="A22" s="289" t="s">
        <v>143</v>
      </c>
      <c r="B22" s="61" t="s">
        <v>16</v>
      </c>
      <c r="C22" s="282" t="str">
        <f>C20</f>
        <v>colab.</v>
      </c>
      <c r="D22" s="157">
        <f>D18</f>
        <v>0</v>
      </c>
      <c r="E22" s="282" t="str">
        <f>E20</f>
        <v>R$/colab.mês</v>
      </c>
      <c r="F22" s="788"/>
      <c r="G22" s="793"/>
    </row>
    <row r="23" spans="1:8" ht="12" customHeight="1" x14ac:dyDescent="0.2">
      <c r="A23" s="290" t="s">
        <v>144</v>
      </c>
      <c r="B23" s="60" t="s">
        <v>18</v>
      </c>
      <c r="C23" s="283" t="str">
        <f>C22</f>
        <v>colab.</v>
      </c>
      <c r="D23" s="158">
        <f>D19</f>
        <v>0</v>
      </c>
      <c r="E23" s="283" t="str">
        <f t="shared" ref="E23:E24" si="1">E22</f>
        <v>R$/colab.mês</v>
      </c>
      <c r="F23" s="789"/>
      <c r="G23" s="794"/>
      <c r="H23" s="150"/>
    </row>
    <row r="24" spans="1:8" ht="12" customHeight="1" x14ac:dyDescent="0.2">
      <c r="A24" s="291" t="s">
        <v>145</v>
      </c>
      <c r="B24" s="62" t="s">
        <v>17</v>
      </c>
      <c r="C24" s="284" t="str">
        <f>C23</f>
        <v>colab.</v>
      </c>
      <c r="D24" s="159">
        <f>D20</f>
        <v>0</v>
      </c>
      <c r="E24" s="284" t="str">
        <f t="shared" si="1"/>
        <v>R$/colab.mês</v>
      </c>
      <c r="F24" s="790"/>
      <c r="G24" s="795"/>
      <c r="H24" s="150"/>
    </row>
    <row r="25" spans="1:8" ht="12" customHeight="1" x14ac:dyDescent="0.2">
      <c r="A25" s="63" t="s">
        <v>29</v>
      </c>
      <c r="B25" s="958" t="s">
        <v>278</v>
      </c>
      <c r="C25" s="958"/>
      <c r="D25" s="958"/>
      <c r="E25" s="958"/>
      <c r="F25" s="958"/>
      <c r="G25" s="958"/>
      <c r="H25" s="150"/>
    </row>
    <row r="26" spans="1:8" ht="12" customHeight="1" x14ac:dyDescent="0.2">
      <c r="A26" s="289" t="s">
        <v>148</v>
      </c>
      <c r="B26" s="61" t="s">
        <v>16</v>
      </c>
      <c r="C26" s="282" t="str">
        <f>C24</f>
        <v>colab.</v>
      </c>
      <c r="D26" s="157">
        <f>D22</f>
        <v>0</v>
      </c>
      <c r="E26" s="282" t="str">
        <f>E22</f>
        <v>R$/colab.mês</v>
      </c>
      <c r="F26" s="788"/>
      <c r="G26" s="793"/>
      <c r="H26" s="150"/>
    </row>
    <row r="27" spans="1:8" ht="12" customHeight="1" x14ac:dyDescent="0.2">
      <c r="A27" s="290" t="s">
        <v>149</v>
      </c>
      <c r="B27" s="60" t="s">
        <v>18</v>
      </c>
      <c r="C27" s="283" t="str">
        <f>C26</f>
        <v>colab.</v>
      </c>
      <c r="D27" s="158">
        <f>D23</f>
        <v>0</v>
      </c>
      <c r="E27" s="283" t="str">
        <f t="shared" ref="E27:E28" si="2">E26</f>
        <v>R$/colab.mês</v>
      </c>
      <c r="F27" s="789"/>
      <c r="G27" s="794"/>
      <c r="H27" s="150"/>
    </row>
    <row r="28" spans="1:8" ht="12" customHeight="1" x14ac:dyDescent="0.2">
      <c r="A28" s="291" t="s">
        <v>150</v>
      </c>
      <c r="B28" s="62" t="s">
        <v>17</v>
      </c>
      <c r="C28" s="284" t="str">
        <f>C27</f>
        <v>colab.</v>
      </c>
      <c r="D28" s="159">
        <f>D24</f>
        <v>0</v>
      </c>
      <c r="E28" s="284" t="str">
        <f t="shared" si="2"/>
        <v>R$/colab.mês</v>
      </c>
      <c r="F28" s="790"/>
      <c r="G28" s="795"/>
      <c r="H28" s="150"/>
    </row>
    <row r="29" spans="1:8" ht="12" customHeight="1" x14ac:dyDescent="0.2">
      <c r="A29" s="63" t="s">
        <v>30</v>
      </c>
      <c r="B29" s="958" t="s">
        <v>292</v>
      </c>
      <c r="C29" s="958"/>
      <c r="D29" s="958"/>
      <c r="E29" s="958"/>
      <c r="F29" s="958"/>
      <c r="G29" s="958"/>
      <c r="H29" s="150"/>
    </row>
    <row r="30" spans="1:8" ht="12" customHeight="1" x14ac:dyDescent="0.2">
      <c r="A30" s="289" t="s">
        <v>151</v>
      </c>
      <c r="B30" s="61" t="s">
        <v>16</v>
      </c>
      <c r="C30" s="282" t="str">
        <f>C28</f>
        <v>colab.</v>
      </c>
      <c r="D30" s="157">
        <f>D26</f>
        <v>0</v>
      </c>
      <c r="E30" s="282" t="str">
        <f>E26</f>
        <v>R$/colab.mês</v>
      </c>
      <c r="F30" s="788"/>
      <c r="G30" s="793"/>
    </row>
    <row r="31" spans="1:8" ht="12" customHeight="1" x14ac:dyDescent="0.2">
      <c r="A31" s="290" t="s">
        <v>152</v>
      </c>
      <c r="B31" s="60" t="s">
        <v>18</v>
      </c>
      <c r="C31" s="283" t="str">
        <f>C30</f>
        <v>colab.</v>
      </c>
      <c r="D31" s="158">
        <f>D27</f>
        <v>0</v>
      </c>
      <c r="E31" s="283" t="str">
        <f t="shared" ref="E31:E32" si="3">E30</f>
        <v>R$/colab.mês</v>
      </c>
      <c r="F31" s="789"/>
      <c r="G31" s="794"/>
    </row>
    <row r="32" spans="1:8" ht="12" customHeight="1" x14ac:dyDescent="0.2">
      <c r="A32" s="291" t="s">
        <v>153</v>
      </c>
      <c r="B32" s="62" t="s">
        <v>17</v>
      </c>
      <c r="C32" s="284" t="str">
        <f>C31</f>
        <v>colab.</v>
      </c>
      <c r="D32" s="159">
        <f>D28</f>
        <v>0</v>
      </c>
      <c r="E32" s="284" t="str">
        <f t="shared" si="3"/>
        <v>R$/colab.mês</v>
      </c>
      <c r="F32" s="790"/>
      <c r="G32" s="795"/>
    </row>
    <row r="33" spans="1:8" s="524" customFormat="1" ht="12" customHeight="1" x14ac:dyDescent="0.2">
      <c r="A33" s="523" t="s">
        <v>286</v>
      </c>
      <c r="B33" s="961" t="s">
        <v>260</v>
      </c>
      <c r="C33" s="961"/>
      <c r="D33" s="961"/>
      <c r="E33" s="961"/>
      <c r="F33" s="961"/>
      <c r="G33" s="961"/>
    </row>
    <row r="34" spans="1:8" s="518" customFormat="1" ht="12" customHeight="1" x14ac:dyDescent="0.2">
      <c r="A34" s="945" t="s">
        <v>40</v>
      </c>
      <c r="B34" s="946"/>
      <c r="C34" s="652" t="s">
        <v>4</v>
      </c>
      <c r="D34" s="653" t="s">
        <v>492</v>
      </c>
      <c r="E34" s="652" t="s">
        <v>493</v>
      </c>
      <c r="F34" s="653" t="s">
        <v>494</v>
      </c>
      <c r="G34" s="654" t="s">
        <v>5</v>
      </c>
    </row>
    <row r="35" spans="1:8" ht="12" customHeight="1" x14ac:dyDescent="0.2">
      <c r="A35" s="63" t="s">
        <v>26</v>
      </c>
      <c r="B35" s="947" t="s">
        <v>279</v>
      </c>
      <c r="C35" s="947"/>
      <c r="D35" s="947"/>
      <c r="E35" s="947"/>
      <c r="F35" s="947"/>
      <c r="G35" s="947"/>
    </row>
    <row r="36" spans="1:8" ht="12" customHeight="1" x14ac:dyDescent="0.2">
      <c r="A36" s="285" t="s">
        <v>139</v>
      </c>
      <c r="B36" s="588" t="s">
        <v>55</v>
      </c>
      <c r="C36" s="278" t="s">
        <v>255</v>
      </c>
      <c r="D36" s="154">
        <v>1</v>
      </c>
      <c r="E36" s="154">
        <v>0</v>
      </c>
      <c r="F36" s="788"/>
      <c r="G36" s="793"/>
    </row>
    <row r="37" spans="1:8" ht="12" customHeight="1" x14ac:dyDescent="0.2">
      <c r="A37" s="286" t="s">
        <v>141</v>
      </c>
      <c r="B37" s="589" t="s">
        <v>56</v>
      </c>
      <c r="C37" s="279" t="str">
        <f>C36</f>
        <v>pç.</v>
      </c>
      <c r="D37" s="155">
        <v>1</v>
      </c>
      <c r="E37" s="155">
        <v>0</v>
      </c>
      <c r="F37" s="789"/>
      <c r="G37" s="794"/>
    </row>
    <row r="38" spans="1:8" ht="12" customHeight="1" x14ac:dyDescent="0.2">
      <c r="A38" s="287" t="s">
        <v>142</v>
      </c>
      <c r="B38" s="590" t="s">
        <v>587</v>
      </c>
      <c r="C38" s="280" t="str">
        <f>C37</f>
        <v>pç.</v>
      </c>
      <c r="D38" s="156">
        <f>D37</f>
        <v>1</v>
      </c>
      <c r="E38" s="156">
        <v>0</v>
      </c>
      <c r="F38" s="790"/>
      <c r="G38" s="795"/>
    </row>
    <row r="39" spans="1:8" ht="12" customHeight="1" x14ac:dyDescent="0.2">
      <c r="A39" s="63" t="s">
        <v>27</v>
      </c>
      <c r="B39" s="958" t="s">
        <v>280</v>
      </c>
      <c r="C39" s="958"/>
      <c r="D39" s="958"/>
      <c r="E39" s="958"/>
      <c r="F39" s="958"/>
      <c r="G39" s="958"/>
    </row>
    <row r="40" spans="1:8" ht="12" customHeight="1" x14ac:dyDescent="0.2">
      <c r="A40" s="292" t="s">
        <v>143</v>
      </c>
      <c r="B40" s="133" t="s">
        <v>398</v>
      </c>
      <c r="C40" s="281" t="str">
        <f>C38</f>
        <v>pç.</v>
      </c>
      <c r="D40" s="281">
        <f>D38</f>
        <v>1</v>
      </c>
      <c r="E40" s="160">
        <v>0</v>
      </c>
      <c r="F40" s="791"/>
      <c r="G40" s="792"/>
    </row>
    <row r="41" spans="1:8" s="524" customFormat="1" ht="12" customHeight="1" x14ac:dyDescent="0.2">
      <c r="A41" s="525" t="s">
        <v>288</v>
      </c>
      <c r="B41" s="962" t="s">
        <v>293</v>
      </c>
      <c r="C41" s="962"/>
      <c r="D41" s="962"/>
      <c r="E41" s="962"/>
      <c r="F41" s="962"/>
      <c r="G41" s="963"/>
    </row>
    <row r="42" spans="1:8" s="524" customFormat="1" ht="12" customHeight="1" x14ac:dyDescent="0.2">
      <c r="A42" s="965" t="s">
        <v>40</v>
      </c>
      <c r="B42" s="966"/>
      <c r="C42" s="966"/>
      <c r="D42" s="966"/>
      <c r="E42" s="652" t="s">
        <v>4</v>
      </c>
      <c r="F42" s="653" t="s">
        <v>42</v>
      </c>
      <c r="G42" s="654" t="s">
        <v>5</v>
      </c>
    </row>
    <row r="43" spans="1:8" ht="12" customHeight="1" x14ac:dyDescent="0.2">
      <c r="A43" s="63" t="s">
        <v>26</v>
      </c>
      <c r="B43" s="964" t="s">
        <v>294</v>
      </c>
      <c r="C43" s="964"/>
      <c r="D43" s="964"/>
      <c r="E43" s="964"/>
      <c r="F43" s="964"/>
      <c r="G43" s="964"/>
      <c r="H43" s="150"/>
    </row>
    <row r="44" spans="1:8" ht="12" customHeight="1" x14ac:dyDescent="0.2">
      <c r="A44" s="293" t="s">
        <v>139</v>
      </c>
      <c r="B44" s="969" t="s">
        <v>742</v>
      </c>
      <c r="C44" s="969"/>
      <c r="D44" s="969"/>
      <c r="E44" s="275" t="s">
        <v>14</v>
      </c>
      <c r="F44" s="788"/>
      <c r="G44" s="793"/>
    </row>
    <row r="45" spans="1:8" ht="12" customHeight="1" x14ac:dyDescent="0.2">
      <c r="A45" s="286" t="s">
        <v>141</v>
      </c>
      <c r="B45" s="967" t="s">
        <v>54</v>
      </c>
      <c r="C45" s="967"/>
      <c r="D45" s="967"/>
      <c r="E45" s="276" t="str">
        <f>E44</f>
        <v>R$/mês</v>
      </c>
      <c r="F45" s="789"/>
      <c r="G45" s="794"/>
    </row>
    <row r="46" spans="1:8" ht="12" customHeight="1" x14ac:dyDescent="0.2">
      <c r="A46" s="286" t="s">
        <v>142</v>
      </c>
      <c r="B46" s="967" t="s">
        <v>404</v>
      </c>
      <c r="C46" s="967"/>
      <c r="D46" s="967"/>
      <c r="E46" s="276" t="str">
        <f t="shared" ref="E46:E53" si="4">E45</f>
        <v>R$/mês</v>
      </c>
      <c r="F46" s="789"/>
      <c r="G46" s="794"/>
    </row>
    <row r="47" spans="1:8" ht="12" customHeight="1" x14ac:dyDescent="0.2">
      <c r="A47" s="286" t="s">
        <v>495</v>
      </c>
      <c r="B47" s="967" t="s">
        <v>407</v>
      </c>
      <c r="C47" s="967"/>
      <c r="D47" s="967"/>
      <c r="E47" s="276" t="str">
        <f t="shared" si="4"/>
        <v>R$/mês</v>
      </c>
      <c r="F47" s="789"/>
      <c r="G47" s="794"/>
    </row>
    <row r="48" spans="1:8" ht="12" customHeight="1" x14ac:dyDescent="0.2">
      <c r="A48" s="286" t="s">
        <v>496</v>
      </c>
      <c r="B48" s="967" t="s">
        <v>47</v>
      </c>
      <c r="C48" s="967"/>
      <c r="D48" s="967"/>
      <c r="E48" s="276" t="str">
        <f t="shared" si="4"/>
        <v>R$/mês</v>
      </c>
      <c r="F48" s="789"/>
      <c r="G48" s="794"/>
    </row>
    <row r="49" spans="1:7" ht="12" customHeight="1" x14ac:dyDescent="0.2">
      <c r="A49" s="286" t="s">
        <v>497</v>
      </c>
      <c r="B49" s="967" t="s">
        <v>256</v>
      </c>
      <c r="C49" s="967"/>
      <c r="D49" s="967"/>
      <c r="E49" s="276" t="str">
        <f t="shared" si="4"/>
        <v>R$/mês</v>
      </c>
      <c r="F49" s="789"/>
      <c r="G49" s="794"/>
    </row>
    <row r="50" spans="1:7" ht="12" customHeight="1" x14ac:dyDescent="0.2">
      <c r="A50" s="286" t="s">
        <v>498</v>
      </c>
      <c r="B50" s="967" t="s">
        <v>375</v>
      </c>
      <c r="C50" s="967"/>
      <c r="D50" s="967"/>
      <c r="E50" s="276" t="str">
        <f t="shared" si="4"/>
        <v>R$/mês</v>
      </c>
      <c r="F50" s="789"/>
      <c r="G50" s="794"/>
    </row>
    <row r="51" spans="1:7" ht="12" customHeight="1" x14ac:dyDescent="0.2">
      <c r="A51" s="286" t="s">
        <v>499</v>
      </c>
      <c r="B51" s="967" t="s">
        <v>411</v>
      </c>
      <c r="C51" s="967"/>
      <c r="D51" s="967"/>
      <c r="E51" s="276" t="str">
        <f t="shared" si="4"/>
        <v>R$/mês</v>
      </c>
      <c r="F51" s="789"/>
      <c r="G51" s="794"/>
    </row>
    <row r="52" spans="1:7" ht="12" customHeight="1" x14ac:dyDescent="0.2">
      <c r="A52" s="286" t="s">
        <v>500</v>
      </c>
      <c r="B52" s="967" t="s">
        <v>297</v>
      </c>
      <c r="C52" s="967"/>
      <c r="D52" s="967"/>
      <c r="E52" s="276" t="str">
        <f t="shared" si="4"/>
        <v>R$/mês</v>
      </c>
      <c r="F52" s="789"/>
      <c r="G52" s="794"/>
    </row>
    <row r="53" spans="1:7" ht="12" customHeight="1" x14ac:dyDescent="0.2">
      <c r="A53" s="294" t="s">
        <v>501</v>
      </c>
      <c r="B53" s="968" t="s">
        <v>48</v>
      </c>
      <c r="C53" s="968"/>
      <c r="D53" s="968"/>
      <c r="E53" s="277" t="str">
        <f t="shared" si="4"/>
        <v>R$/mês</v>
      </c>
      <c r="F53" s="790"/>
      <c r="G53" s="795"/>
    </row>
    <row r="54" spans="1:7" ht="12" customHeight="1" x14ac:dyDescent="0.2">
      <c r="A54" s="63" t="s">
        <v>27</v>
      </c>
      <c r="B54" s="970" t="s">
        <v>401</v>
      </c>
      <c r="C54" s="970"/>
      <c r="D54" s="970"/>
      <c r="E54" s="970"/>
      <c r="F54" s="970"/>
      <c r="G54" s="970"/>
    </row>
    <row r="55" spans="1:7" ht="12" customHeight="1" x14ac:dyDescent="0.2">
      <c r="A55" s="293" t="s">
        <v>143</v>
      </c>
      <c r="B55" s="969" t="s">
        <v>49</v>
      </c>
      <c r="C55" s="969"/>
      <c r="D55" s="969"/>
      <c r="E55" s="278" t="str">
        <f>E53</f>
        <v>R$/mês</v>
      </c>
      <c r="F55" s="788"/>
      <c r="G55" s="793"/>
    </row>
    <row r="56" spans="1:7" ht="12" customHeight="1" x14ac:dyDescent="0.2">
      <c r="A56" s="286" t="s">
        <v>144</v>
      </c>
      <c r="B56" s="967" t="s">
        <v>50</v>
      </c>
      <c r="C56" s="967"/>
      <c r="D56" s="967"/>
      <c r="E56" s="279" t="str">
        <f>E55</f>
        <v>R$/mês</v>
      </c>
      <c r="F56" s="789"/>
      <c r="G56" s="794"/>
    </row>
    <row r="57" spans="1:7" ht="12" customHeight="1" x14ac:dyDescent="0.2">
      <c r="A57" s="287" t="s">
        <v>145</v>
      </c>
      <c r="B57" s="968" t="s">
        <v>59</v>
      </c>
      <c r="C57" s="968"/>
      <c r="D57" s="968"/>
      <c r="E57" s="280" t="str">
        <f>E56</f>
        <v>R$/mês</v>
      </c>
      <c r="F57" s="790"/>
      <c r="G57" s="795"/>
    </row>
    <row r="58" spans="1:7" ht="12" customHeight="1" x14ac:dyDescent="0.2">
      <c r="A58" s="63" t="s">
        <v>29</v>
      </c>
      <c r="B58" s="970" t="s">
        <v>296</v>
      </c>
      <c r="C58" s="970"/>
      <c r="D58" s="970"/>
      <c r="E58" s="970"/>
      <c r="F58" s="970"/>
      <c r="G58" s="970"/>
    </row>
    <row r="59" spans="1:7" ht="12" customHeight="1" x14ac:dyDescent="0.2">
      <c r="A59" s="293" t="s">
        <v>148</v>
      </c>
      <c r="B59" s="969" t="s">
        <v>61</v>
      </c>
      <c r="C59" s="969"/>
      <c r="D59" s="969"/>
      <c r="E59" s="278" t="str">
        <f>E57</f>
        <v>R$/mês</v>
      </c>
      <c r="F59" s="788"/>
      <c r="G59" s="793"/>
    </row>
    <row r="60" spans="1:7" ht="12" customHeight="1" x14ac:dyDescent="0.2">
      <c r="A60" s="286" t="s">
        <v>149</v>
      </c>
      <c r="B60" s="967" t="s">
        <v>51</v>
      </c>
      <c r="C60" s="967"/>
      <c r="D60" s="967"/>
      <c r="E60" s="279" t="str">
        <f>E59</f>
        <v>R$/mês</v>
      </c>
      <c r="F60" s="789"/>
      <c r="G60" s="794"/>
    </row>
    <row r="61" spans="1:7" ht="12" customHeight="1" x14ac:dyDescent="0.2">
      <c r="A61" s="286" t="s">
        <v>150</v>
      </c>
      <c r="B61" s="967" t="s">
        <v>60</v>
      </c>
      <c r="C61" s="967"/>
      <c r="D61" s="967"/>
      <c r="E61" s="279" t="str">
        <f>E60</f>
        <v>R$/mês</v>
      </c>
      <c r="F61" s="789"/>
      <c r="G61" s="794"/>
    </row>
    <row r="62" spans="1:7" ht="12" customHeight="1" x14ac:dyDescent="0.2">
      <c r="A62" s="287" t="s">
        <v>502</v>
      </c>
      <c r="B62" s="968" t="s">
        <v>57</v>
      </c>
      <c r="C62" s="968"/>
      <c r="D62" s="968"/>
      <c r="E62" s="280" t="str">
        <f>E61</f>
        <v>R$/mês</v>
      </c>
      <c r="F62" s="790"/>
      <c r="G62" s="795"/>
    </row>
  </sheetData>
  <sheetProtection algorithmName="SHA-512" hashValue="mE+L0Z5XYQCa7fpAf5U2FLK5Hhhd94Jzn7C3YjgKALz9nUhWph8LykbC2bAEYN5SfW/RLLdu0gPOoYGnDyVYbg==" saltValue="pcZ0R/p7GZvJdtnDRXf5kg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xG8/5BGKpF9lXlRbG+GgAC6Txp23FngxmAXjvTXmAgcS4dWmAcdTDZegl15l10/87mM0ebyliaWWH2L737ycUg==" saltValue="AV16Iq7qm/9bAkvgj1hTzg==" spinCount="100000" sqref="F18:F32 F36:F40 F44:F62 F5:F13 D5:D13" name="Valores"/>
  </protectedRanges>
  <mergeCells count="43">
    <mergeCell ref="B59:D59"/>
    <mergeCell ref="B60:D60"/>
    <mergeCell ref="B61:D61"/>
    <mergeCell ref="B62:D62"/>
    <mergeCell ref="B54:G54"/>
    <mergeCell ref="B58:G58"/>
    <mergeCell ref="B55:D55"/>
    <mergeCell ref="B56:D56"/>
    <mergeCell ref="B57:D57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A34:B34"/>
    <mergeCell ref="B35:G35"/>
    <mergeCell ref="B39:G39"/>
    <mergeCell ref="B41:G41"/>
    <mergeCell ref="B43:G43"/>
    <mergeCell ref="A42:D42"/>
    <mergeCell ref="B21:G21"/>
    <mergeCell ref="B25:G25"/>
    <mergeCell ref="B29:G29"/>
    <mergeCell ref="B14:G14"/>
    <mergeCell ref="B33:G33"/>
    <mergeCell ref="A1:G1"/>
    <mergeCell ref="B2:G2"/>
    <mergeCell ref="A3:B3"/>
    <mergeCell ref="B17:G17"/>
    <mergeCell ref="E15:E16"/>
    <mergeCell ref="F15:F16"/>
    <mergeCell ref="G15:G16"/>
    <mergeCell ref="A15:B16"/>
    <mergeCell ref="B4:G4"/>
    <mergeCell ref="B8:G8"/>
    <mergeCell ref="B12:G12"/>
    <mergeCell ref="D15:D16"/>
    <mergeCell ref="C15:C1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95" orientation="portrait" r:id="rId1"/>
  <headerFooter>
    <oddHeader>&amp;L&amp;"Calibri,Negrito"&amp;9Município de Balneário Rincão - SC
Concessão do Serviço de Remoção, Guarda, Depósito e Alienação de Veículos
&amp;R&amp;G</oddHeader>
    <oddFooter>&amp;L&amp;"Calibri,Negrito"&amp;9Preços dos Insumos Básicos&amp;R&amp;"Calibri,Negrito"&amp;9Pág.: &amp;P de &amp;N</oddFooter>
  </headerFooter>
  <rowBreaks count="1" manualBreakCount="1">
    <brk id="40" max="7" man="1"/>
  </rowBreaks>
  <ignoredErrors>
    <ignoredError sqref="D18:D20 D22:D24 D27:D28 D31:D32" 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4" tint="0.79998168889431442"/>
  </sheetPr>
  <dimension ref="A1:K57"/>
  <sheetViews>
    <sheetView showGridLines="0" zoomScaleNormal="100" workbookViewId="0">
      <selection activeCell="D9" sqref="D9"/>
    </sheetView>
  </sheetViews>
  <sheetFormatPr defaultColWidth="9.140625" defaultRowHeight="14.1" customHeight="1" x14ac:dyDescent="0.2"/>
  <cols>
    <col min="1" max="1" width="3.28515625" style="843" customWidth="1"/>
    <col min="2" max="2" width="60.85546875" style="806" customWidth="1"/>
    <col min="3" max="3" width="9.85546875" style="806" customWidth="1"/>
    <col min="4" max="4" width="13.5703125" style="806" bestFit="1" customWidth="1"/>
    <col min="5" max="5" width="14" style="806" bestFit="1" customWidth="1"/>
    <col min="6" max="6" width="19.42578125" style="806" customWidth="1"/>
    <col min="7" max="7" width="27.7109375" style="806" bestFit="1" customWidth="1"/>
    <col min="8" max="8" width="9.85546875" style="806" customWidth="1"/>
    <col min="9" max="16384" width="9.140625" style="806"/>
  </cols>
  <sheetData>
    <row r="1" spans="1:7" s="796" customFormat="1" ht="12" customHeight="1" x14ac:dyDescent="0.2">
      <c r="A1" s="973" t="s">
        <v>237</v>
      </c>
      <c r="B1" s="974"/>
      <c r="C1" s="974"/>
      <c r="D1" s="974"/>
      <c r="E1" s="974"/>
      <c r="F1" s="975"/>
    </row>
    <row r="2" spans="1:7" s="800" customFormat="1" ht="24" customHeight="1" x14ac:dyDescent="0.2">
      <c r="A2" s="971" t="s">
        <v>40</v>
      </c>
      <c r="B2" s="972"/>
      <c r="C2" s="797" t="s">
        <v>9</v>
      </c>
      <c r="D2" s="797" t="s">
        <v>513</v>
      </c>
      <c r="E2" s="797" t="s">
        <v>259</v>
      </c>
      <c r="F2" s="798" t="s">
        <v>5</v>
      </c>
      <c r="G2" s="799"/>
    </row>
    <row r="3" spans="1:7" s="802" customFormat="1" ht="12" customHeight="1" x14ac:dyDescent="0.2">
      <c r="A3" s="801" t="s">
        <v>26</v>
      </c>
      <c r="B3" s="976" t="s">
        <v>298</v>
      </c>
      <c r="C3" s="977"/>
      <c r="D3" s="977"/>
      <c r="E3" s="977"/>
      <c r="F3" s="977"/>
    </row>
    <row r="4" spans="1:7" ht="12" customHeight="1" x14ac:dyDescent="0.2">
      <c r="A4" s="803" t="s">
        <v>139</v>
      </c>
      <c r="B4" s="804" t="s">
        <v>625</v>
      </c>
      <c r="C4" s="770"/>
      <c r="D4" s="771"/>
      <c r="E4" s="161">
        <f>C4*D4</f>
        <v>0</v>
      </c>
      <c r="F4" s="844"/>
      <c r="G4" s="805"/>
    </row>
    <row r="5" spans="1:7" ht="12" customHeight="1" x14ac:dyDescent="0.2">
      <c r="A5" s="807" t="s">
        <v>141</v>
      </c>
      <c r="B5" s="808" t="s">
        <v>628</v>
      </c>
      <c r="C5" s="772"/>
      <c r="D5" s="773"/>
      <c r="E5" s="386">
        <f>C5*D5</f>
        <v>0</v>
      </c>
      <c r="F5" s="845"/>
      <c r="G5" s="805"/>
    </row>
    <row r="6" spans="1:7" ht="12" customHeight="1" x14ac:dyDescent="0.2">
      <c r="A6" s="809" t="s">
        <v>142</v>
      </c>
      <c r="B6" s="810" t="s">
        <v>629</v>
      </c>
      <c r="C6" s="774"/>
      <c r="D6" s="775"/>
      <c r="E6" s="295">
        <f>C6*D6</f>
        <v>0</v>
      </c>
      <c r="F6" s="846"/>
      <c r="G6" s="805"/>
    </row>
    <row r="7" spans="1:7" ht="12" customHeight="1" x14ac:dyDescent="0.2">
      <c r="A7" s="984" t="s">
        <v>0</v>
      </c>
      <c r="B7" s="985"/>
      <c r="C7" s="626">
        <f>SUM(C4:C6)</f>
        <v>0</v>
      </c>
      <c r="D7" s="811"/>
      <c r="E7" s="811">
        <f>SUM(E4:E6)</f>
        <v>0</v>
      </c>
      <c r="F7" s="812"/>
    </row>
    <row r="8" spans="1:7" s="802" customFormat="1" ht="12" customHeight="1" x14ac:dyDescent="0.2">
      <c r="A8" s="801" t="s">
        <v>27</v>
      </c>
      <c r="B8" s="978" t="s">
        <v>394</v>
      </c>
      <c r="C8" s="979"/>
      <c r="D8" s="979"/>
      <c r="E8" s="979"/>
      <c r="F8" s="979"/>
    </row>
    <row r="9" spans="1:7" ht="12" customHeight="1" x14ac:dyDescent="0.2">
      <c r="A9" s="813" t="s">
        <v>143</v>
      </c>
      <c r="B9" s="814" t="s">
        <v>394</v>
      </c>
      <c r="C9" s="776"/>
      <c r="D9" s="777"/>
      <c r="E9" s="97">
        <f>C9*D9</f>
        <v>0</v>
      </c>
      <c r="F9" s="847"/>
    </row>
    <row r="10" spans="1:7" ht="12" customHeight="1" x14ac:dyDescent="0.2">
      <c r="A10" s="982" t="s">
        <v>0</v>
      </c>
      <c r="B10" s="983"/>
      <c r="C10" s="627">
        <f>SUM(C9:C9)</f>
        <v>0</v>
      </c>
      <c r="D10" s="815"/>
      <c r="E10" s="815">
        <f>SUM(E9:E9)</f>
        <v>0</v>
      </c>
      <c r="F10" s="816"/>
    </row>
    <row r="11" spans="1:7" s="802" customFormat="1" ht="12" customHeight="1" x14ac:dyDescent="0.2">
      <c r="A11" s="801" t="s">
        <v>29</v>
      </c>
      <c r="B11" s="980" t="s">
        <v>406</v>
      </c>
      <c r="C11" s="981"/>
      <c r="D11" s="981"/>
      <c r="E11" s="981"/>
      <c r="F11" s="981"/>
    </row>
    <row r="12" spans="1:7" ht="12" customHeight="1" x14ac:dyDescent="0.2">
      <c r="A12" s="817" t="s">
        <v>148</v>
      </c>
      <c r="B12" s="804" t="s">
        <v>405</v>
      </c>
      <c r="C12" s="770"/>
      <c r="D12" s="778"/>
      <c r="E12" s="161">
        <f t="shared" ref="E12:E18" si="0">C12*D12</f>
        <v>0</v>
      </c>
      <c r="F12" s="844"/>
    </row>
    <row r="13" spans="1:7" ht="12" customHeight="1" x14ac:dyDescent="0.2">
      <c r="A13" s="818" t="s">
        <v>149</v>
      </c>
      <c r="B13" s="819" t="s">
        <v>299</v>
      </c>
      <c r="C13" s="772"/>
      <c r="D13" s="779"/>
      <c r="E13" s="141">
        <f t="shared" si="0"/>
        <v>0</v>
      </c>
      <c r="F13" s="845"/>
    </row>
    <row r="14" spans="1:7" ht="12" customHeight="1" x14ac:dyDescent="0.2">
      <c r="A14" s="818" t="s">
        <v>150</v>
      </c>
      <c r="B14" s="819" t="s">
        <v>300</v>
      </c>
      <c r="C14" s="772"/>
      <c r="D14" s="779"/>
      <c r="E14" s="141">
        <f t="shared" si="0"/>
        <v>0</v>
      </c>
      <c r="F14" s="845"/>
    </row>
    <row r="15" spans="1:7" ht="12" customHeight="1" x14ac:dyDescent="0.2">
      <c r="A15" s="818" t="s">
        <v>502</v>
      </c>
      <c r="B15" s="819" t="s">
        <v>53</v>
      </c>
      <c r="C15" s="772"/>
      <c r="D15" s="779"/>
      <c r="E15" s="141">
        <f t="shared" si="0"/>
        <v>0</v>
      </c>
      <c r="F15" s="845"/>
    </row>
    <row r="16" spans="1:7" ht="12" customHeight="1" x14ac:dyDescent="0.2">
      <c r="A16" s="818" t="s">
        <v>504</v>
      </c>
      <c r="B16" s="819" t="s">
        <v>410</v>
      </c>
      <c r="C16" s="772"/>
      <c r="D16" s="779"/>
      <c r="E16" s="141">
        <f t="shared" si="0"/>
        <v>0</v>
      </c>
      <c r="F16" s="845"/>
    </row>
    <row r="17" spans="1:11" ht="12" customHeight="1" x14ac:dyDescent="0.2">
      <c r="A17" s="818" t="s">
        <v>505</v>
      </c>
      <c r="B17" s="819" t="s">
        <v>409</v>
      </c>
      <c r="C17" s="772"/>
      <c r="D17" s="779"/>
      <c r="E17" s="141">
        <f t="shared" si="0"/>
        <v>0</v>
      </c>
      <c r="F17" s="845"/>
    </row>
    <row r="18" spans="1:11" ht="12" customHeight="1" x14ac:dyDescent="0.2">
      <c r="A18" s="820" t="s">
        <v>506</v>
      </c>
      <c r="B18" s="810" t="s">
        <v>408</v>
      </c>
      <c r="C18" s="780"/>
      <c r="D18" s="781"/>
      <c r="E18" s="295">
        <f t="shared" si="0"/>
        <v>0</v>
      </c>
      <c r="F18" s="846"/>
    </row>
    <row r="19" spans="1:11" ht="12" customHeight="1" x14ac:dyDescent="0.2">
      <c r="A19" s="984" t="s">
        <v>0</v>
      </c>
      <c r="B19" s="985"/>
      <c r="C19" s="626">
        <f>SUM(C12:C18)</f>
        <v>0</v>
      </c>
      <c r="D19" s="811"/>
      <c r="E19" s="811">
        <f>SUM(E12:E18)</f>
        <v>0</v>
      </c>
      <c r="F19" s="812"/>
      <c r="K19" s="805"/>
    </row>
    <row r="20" spans="1:11" s="802" customFormat="1" ht="12" customHeight="1" x14ac:dyDescent="0.2">
      <c r="A20" s="801" t="s">
        <v>30</v>
      </c>
      <c r="B20" s="976" t="s">
        <v>636</v>
      </c>
      <c r="C20" s="977"/>
      <c r="D20" s="977"/>
      <c r="E20" s="977"/>
      <c r="F20" s="977"/>
    </row>
    <row r="21" spans="1:11" ht="12" customHeight="1" x14ac:dyDescent="0.2">
      <c r="A21" s="817" t="s">
        <v>151</v>
      </c>
      <c r="B21" s="804" t="s">
        <v>370</v>
      </c>
      <c r="C21" s="782"/>
      <c r="D21" s="778"/>
      <c r="E21" s="144">
        <f t="shared" ref="E21:E26" si="1">C21*D21</f>
        <v>0</v>
      </c>
      <c r="F21" s="848"/>
      <c r="J21" s="821"/>
      <c r="K21" s="805"/>
    </row>
    <row r="22" spans="1:11" ht="12" customHeight="1" x14ac:dyDescent="0.2">
      <c r="A22" s="818" t="s">
        <v>152</v>
      </c>
      <c r="B22" s="819" t="s">
        <v>371</v>
      </c>
      <c r="C22" s="772"/>
      <c r="D22" s="779"/>
      <c r="E22" s="128">
        <f t="shared" si="1"/>
        <v>0</v>
      </c>
      <c r="F22" s="849"/>
      <c r="K22" s="805"/>
    </row>
    <row r="23" spans="1:11" ht="12" customHeight="1" x14ac:dyDescent="0.2">
      <c r="A23" s="818" t="s">
        <v>153</v>
      </c>
      <c r="B23" s="819" t="s">
        <v>372</v>
      </c>
      <c r="C23" s="772"/>
      <c r="D23" s="779"/>
      <c r="E23" s="128">
        <f t="shared" si="1"/>
        <v>0</v>
      </c>
      <c r="F23" s="849"/>
      <c r="J23" s="821"/>
      <c r="K23" s="805"/>
    </row>
    <row r="24" spans="1:11" ht="12" customHeight="1" x14ac:dyDescent="0.2">
      <c r="A24" s="818" t="s">
        <v>507</v>
      </c>
      <c r="B24" s="819" t="s">
        <v>400</v>
      </c>
      <c r="C24" s="772"/>
      <c r="D24" s="779"/>
      <c r="E24" s="128">
        <f t="shared" si="1"/>
        <v>0</v>
      </c>
      <c r="F24" s="849"/>
    </row>
    <row r="25" spans="1:11" ht="12" customHeight="1" x14ac:dyDescent="0.2">
      <c r="A25" s="818" t="s">
        <v>508</v>
      </c>
      <c r="B25" s="819" t="s">
        <v>161</v>
      </c>
      <c r="C25" s="772"/>
      <c r="D25" s="779"/>
      <c r="E25" s="128">
        <f t="shared" si="1"/>
        <v>0</v>
      </c>
      <c r="F25" s="849"/>
    </row>
    <row r="26" spans="1:11" ht="12" customHeight="1" x14ac:dyDescent="0.2">
      <c r="A26" s="820" t="s">
        <v>509</v>
      </c>
      <c r="B26" s="810" t="s">
        <v>399</v>
      </c>
      <c r="C26" s="780"/>
      <c r="D26" s="781"/>
      <c r="E26" s="130">
        <f t="shared" si="1"/>
        <v>0</v>
      </c>
      <c r="F26" s="850"/>
    </row>
    <row r="27" spans="1:11" ht="12" customHeight="1" x14ac:dyDescent="0.2">
      <c r="A27" s="993" t="s">
        <v>0</v>
      </c>
      <c r="B27" s="994"/>
      <c r="C27" s="822">
        <f>SUM(C21:C26)</f>
        <v>0</v>
      </c>
      <c r="D27" s="823"/>
      <c r="E27" s="823">
        <f>SUM(E21:E26)</f>
        <v>0</v>
      </c>
      <c r="F27" s="824"/>
    </row>
    <row r="28" spans="1:11" s="802" customFormat="1" ht="12" customHeight="1" x14ac:dyDescent="0.2">
      <c r="A28" s="801" t="s">
        <v>31</v>
      </c>
      <c r="B28" s="980" t="s">
        <v>464</v>
      </c>
      <c r="C28" s="981"/>
      <c r="D28" s="981"/>
      <c r="E28" s="981"/>
      <c r="F28" s="981"/>
    </row>
    <row r="29" spans="1:11" ht="12" customHeight="1" x14ac:dyDescent="0.2">
      <c r="A29" s="825" t="s">
        <v>155</v>
      </c>
      <c r="B29" s="804" t="s">
        <v>466</v>
      </c>
      <c r="C29" s="770"/>
      <c r="D29" s="783"/>
      <c r="E29" s="387">
        <f t="shared" ref="E29:E37" si="2">C29*D29</f>
        <v>0</v>
      </c>
      <c r="F29" s="851"/>
      <c r="J29" s="821"/>
      <c r="K29" s="805"/>
    </row>
    <row r="30" spans="1:11" ht="12" customHeight="1" x14ac:dyDescent="0.2">
      <c r="A30" s="826" t="s">
        <v>156</v>
      </c>
      <c r="B30" s="827" t="s">
        <v>697</v>
      </c>
      <c r="C30" s="784"/>
      <c r="D30" s="785"/>
      <c r="E30" s="539">
        <f t="shared" si="2"/>
        <v>0</v>
      </c>
      <c r="F30" s="852"/>
      <c r="K30" s="805"/>
    </row>
    <row r="31" spans="1:11" ht="12" customHeight="1" x14ac:dyDescent="0.2">
      <c r="A31" s="826" t="s">
        <v>157</v>
      </c>
      <c r="B31" s="827" t="s">
        <v>699</v>
      </c>
      <c r="C31" s="784"/>
      <c r="D31" s="785"/>
      <c r="E31" s="539">
        <f t="shared" si="2"/>
        <v>0</v>
      </c>
      <c r="F31" s="852"/>
      <c r="K31" s="805"/>
    </row>
    <row r="32" spans="1:11" ht="12" customHeight="1" x14ac:dyDescent="0.2">
      <c r="A32" s="826" t="s">
        <v>265</v>
      </c>
      <c r="B32" s="827" t="s">
        <v>592</v>
      </c>
      <c r="C32" s="784"/>
      <c r="D32" s="785"/>
      <c r="E32" s="539">
        <f t="shared" si="2"/>
        <v>0</v>
      </c>
      <c r="F32" s="852"/>
      <c r="J32" s="821"/>
      <c r="K32" s="805"/>
    </row>
    <row r="33" spans="1:6" ht="12" customHeight="1" x14ac:dyDescent="0.2">
      <c r="A33" s="826" t="s">
        <v>266</v>
      </c>
      <c r="B33" s="827" t="s">
        <v>467</v>
      </c>
      <c r="C33" s="784"/>
      <c r="D33" s="785"/>
      <c r="E33" s="539">
        <f t="shared" si="2"/>
        <v>0</v>
      </c>
      <c r="F33" s="852"/>
    </row>
    <row r="34" spans="1:6" ht="12" customHeight="1" x14ac:dyDescent="0.2">
      <c r="A34" s="828" t="s">
        <v>267</v>
      </c>
      <c r="B34" s="827" t="s">
        <v>589</v>
      </c>
      <c r="C34" s="784"/>
      <c r="D34" s="785"/>
      <c r="E34" s="539">
        <f t="shared" si="2"/>
        <v>0</v>
      </c>
      <c r="F34" s="852"/>
    </row>
    <row r="35" spans="1:6" ht="12" customHeight="1" x14ac:dyDescent="0.2">
      <c r="A35" s="828" t="s">
        <v>268</v>
      </c>
      <c r="B35" s="827" t="s">
        <v>595</v>
      </c>
      <c r="C35" s="784"/>
      <c r="D35" s="785"/>
      <c r="E35" s="539">
        <f t="shared" si="2"/>
        <v>0</v>
      </c>
      <c r="F35" s="852"/>
    </row>
    <row r="36" spans="1:6" ht="12" customHeight="1" x14ac:dyDescent="0.2">
      <c r="A36" s="828" t="s">
        <v>696</v>
      </c>
      <c r="B36" s="827" t="s">
        <v>588</v>
      </c>
      <c r="C36" s="784"/>
      <c r="D36" s="785"/>
      <c r="E36" s="539">
        <f t="shared" si="2"/>
        <v>0</v>
      </c>
      <c r="F36" s="852"/>
    </row>
    <row r="37" spans="1:6" ht="12" customHeight="1" x14ac:dyDescent="0.2">
      <c r="A37" s="829" t="s">
        <v>698</v>
      </c>
      <c r="B37" s="830" t="s">
        <v>685</v>
      </c>
      <c r="C37" s="780"/>
      <c r="D37" s="786"/>
      <c r="E37" s="622">
        <f t="shared" si="2"/>
        <v>0</v>
      </c>
      <c r="F37" s="853"/>
    </row>
    <row r="38" spans="1:6" ht="12" customHeight="1" x14ac:dyDescent="0.2">
      <c r="A38" s="995" t="s">
        <v>0</v>
      </c>
      <c r="B38" s="994"/>
      <c r="C38" s="822">
        <f>SUM(C29:C34)</f>
        <v>0</v>
      </c>
      <c r="D38" s="823"/>
      <c r="E38" s="823">
        <f>SUM(E29:E37)</f>
        <v>0</v>
      </c>
      <c r="F38" s="831"/>
    </row>
    <row r="39" spans="1:6" s="802" customFormat="1" ht="12" customHeight="1" x14ac:dyDescent="0.2">
      <c r="A39" s="801" t="s">
        <v>235</v>
      </c>
      <c r="B39" s="980" t="s">
        <v>692</v>
      </c>
      <c r="C39" s="981"/>
      <c r="D39" s="981"/>
      <c r="E39" s="981"/>
      <c r="F39" s="981"/>
    </row>
    <row r="40" spans="1:6" ht="12" customHeight="1" x14ac:dyDescent="0.2">
      <c r="A40" s="832" t="s">
        <v>510</v>
      </c>
      <c r="B40" s="987" t="s">
        <v>469</v>
      </c>
      <c r="C40" s="987"/>
      <c r="D40" s="388">
        <v>0</v>
      </c>
      <c r="E40" s="388">
        <f>D40</f>
        <v>0</v>
      </c>
      <c r="F40" s="854"/>
    </row>
    <row r="41" spans="1:6" ht="12" customHeight="1" x14ac:dyDescent="0.2">
      <c r="A41" s="988" t="s">
        <v>0</v>
      </c>
      <c r="B41" s="985"/>
      <c r="C41" s="833"/>
      <c r="D41" s="296"/>
      <c r="E41" s="620">
        <f>E40</f>
        <v>0</v>
      </c>
      <c r="F41" s="834"/>
    </row>
    <row r="42" spans="1:6" s="802" customFormat="1" ht="12" customHeight="1" x14ac:dyDescent="0.2">
      <c r="A42" s="801" t="s">
        <v>554</v>
      </c>
      <c r="B42" s="976" t="s">
        <v>693</v>
      </c>
      <c r="C42" s="986"/>
      <c r="D42" s="986"/>
      <c r="E42" s="986"/>
      <c r="F42" s="986"/>
    </row>
    <row r="43" spans="1:6" ht="12" customHeight="1" x14ac:dyDescent="0.2">
      <c r="A43" s="832" t="s">
        <v>648</v>
      </c>
      <c r="B43" s="987" t="s">
        <v>694</v>
      </c>
      <c r="C43" s="987"/>
      <c r="D43" s="787"/>
      <c r="E43" s="296">
        <f>D43</f>
        <v>0</v>
      </c>
      <c r="F43" s="855"/>
    </row>
    <row r="44" spans="1:6" ht="12" customHeight="1" x14ac:dyDescent="0.2">
      <c r="A44" s="988" t="s">
        <v>0</v>
      </c>
      <c r="B44" s="985"/>
      <c r="C44" s="833"/>
      <c r="D44" s="296"/>
      <c r="E44" s="620">
        <f>E43</f>
        <v>0</v>
      </c>
      <c r="F44" s="834"/>
    </row>
    <row r="45" spans="1:6" ht="12" customHeight="1" x14ac:dyDescent="0.2">
      <c r="A45" s="835"/>
      <c r="B45" s="835"/>
      <c r="C45" s="836"/>
      <c r="D45" s="618"/>
      <c r="E45" s="618"/>
      <c r="F45" s="837"/>
    </row>
    <row r="46" spans="1:6" ht="12" customHeight="1" x14ac:dyDescent="0.2">
      <c r="A46" s="838" t="s">
        <v>700</v>
      </c>
      <c r="E46" s="839"/>
    </row>
    <row r="47" spans="1:6" ht="12" customHeight="1" x14ac:dyDescent="0.2">
      <c r="A47" s="838" t="s">
        <v>594</v>
      </c>
      <c r="E47" s="839"/>
    </row>
    <row r="48" spans="1:6" ht="12" customHeight="1" x14ac:dyDescent="0.2">
      <c r="A48" s="838" t="s">
        <v>593</v>
      </c>
      <c r="B48" s="805"/>
    </row>
    <row r="50" spans="1:6" ht="14.1" customHeight="1" x14ac:dyDescent="0.2">
      <c r="A50" s="998" t="s">
        <v>40</v>
      </c>
      <c r="B50" s="989"/>
      <c r="C50" s="989"/>
      <c r="D50" s="989"/>
      <c r="E50" s="989" t="s">
        <v>259</v>
      </c>
      <c r="F50" s="990"/>
    </row>
    <row r="51" spans="1:6" ht="14.1" customHeight="1" x14ac:dyDescent="0.2">
      <c r="A51" s="840" t="s">
        <v>26</v>
      </c>
      <c r="B51" s="1001" t="str">
        <f>B3</f>
        <v>Veículos</v>
      </c>
      <c r="C51" s="1002"/>
      <c r="D51" s="1003"/>
      <c r="E51" s="991">
        <f>E7</f>
        <v>0</v>
      </c>
      <c r="F51" s="992"/>
    </row>
    <row r="52" spans="1:6" ht="14.1" customHeight="1" x14ac:dyDescent="0.2">
      <c r="A52" s="841" t="s">
        <v>27</v>
      </c>
      <c r="B52" s="1004" t="str">
        <f>B8</f>
        <v>Máquinas, Equipamentos e Mobiliário</v>
      </c>
      <c r="C52" s="1005"/>
      <c r="D52" s="1006"/>
      <c r="E52" s="996">
        <f>E10</f>
        <v>0</v>
      </c>
      <c r="F52" s="997"/>
    </row>
    <row r="53" spans="1:6" ht="14.1" customHeight="1" x14ac:dyDescent="0.2">
      <c r="A53" s="841" t="s">
        <v>29</v>
      </c>
      <c r="B53" s="1004" t="str">
        <f>B11</f>
        <v>Equipamentos Eletrônicos, TI e Comunicação</v>
      </c>
      <c r="C53" s="1005"/>
      <c r="D53" s="1006"/>
      <c r="E53" s="996">
        <f>E19</f>
        <v>0</v>
      </c>
      <c r="F53" s="997"/>
    </row>
    <row r="54" spans="1:6" ht="14.1" customHeight="1" x14ac:dyDescent="0.2">
      <c r="A54" s="841" t="s">
        <v>30</v>
      </c>
      <c r="B54" s="1004" t="str">
        <f>B20</f>
        <v>Sinalizações</v>
      </c>
      <c r="C54" s="1005"/>
      <c r="D54" s="1006"/>
      <c r="E54" s="996">
        <f>E27</f>
        <v>0</v>
      </c>
      <c r="F54" s="997"/>
    </row>
    <row r="55" spans="1:6" ht="14.1" customHeight="1" x14ac:dyDescent="0.2">
      <c r="A55" s="841" t="s">
        <v>31</v>
      </c>
      <c r="B55" s="1004" t="str">
        <f>B28</f>
        <v>Prédios e Instalações</v>
      </c>
      <c r="C55" s="1005"/>
      <c r="D55" s="1006"/>
      <c r="E55" s="996">
        <f>E38</f>
        <v>0</v>
      </c>
      <c r="F55" s="997"/>
    </row>
    <row r="56" spans="1:6" ht="14.1" customHeight="1" x14ac:dyDescent="0.2">
      <c r="A56" s="842" t="s">
        <v>235</v>
      </c>
      <c r="B56" s="1007" t="str">
        <f>B39</f>
        <v>Valor de Outorga Obrigatória</v>
      </c>
      <c r="C56" s="1008"/>
      <c r="D56" s="1009"/>
      <c r="E56" s="1012">
        <f>E41</f>
        <v>0</v>
      </c>
      <c r="F56" s="1013"/>
    </row>
    <row r="57" spans="1:6" ht="14.1" customHeight="1" x14ac:dyDescent="0.2">
      <c r="A57" s="999" t="s">
        <v>0</v>
      </c>
      <c r="B57" s="1000"/>
      <c r="C57" s="1000"/>
      <c r="D57" s="1000"/>
      <c r="E57" s="1010">
        <f>SUM(E51:F56)</f>
        <v>0</v>
      </c>
      <c r="F57" s="1011"/>
    </row>
  </sheetData>
  <sheetProtection algorithmName="SHA-512" hashValue="sb1AifQZ7yoU3IkM2KEpJ+vDNnEeBv/WpioVwC5F/hCesKpsbNoOZOxpD/3cAuuZtj+JCkGPtFbrGghBLGAuhQ==" saltValue="vKk8IfYAqp/YkHmdlvjI8A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TKrfBy2zQ1QKJi9c8hMyj8kn5qKU9PuzB4czAgX6tzeffW0+KhR2iCdIzybQx4B8PpAFo18llS4VmZgLFVrb6Q==" saltValue="KQe5z92Ns8Vt6i0SquMsgg==" spinCount="100000" sqref="D4:D41 C4:C39 C42:D42 D43:D45" name="Valores"/>
  </protectedRanges>
  <mergeCells count="34">
    <mergeCell ref="E52:F52"/>
    <mergeCell ref="E53:F53"/>
    <mergeCell ref="E54:F54"/>
    <mergeCell ref="A50:D50"/>
    <mergeCell ref="A57:D57"/>
    <mergeCell ref="B51:D51"/>
    <mergeCell ref="B52:D52"/>
    <mergeCell ref="B53:D53"/>
    <mergeCell ref="B54:D54"/>
    <mergeCell ref="B55:D55"/>
    <mergeCell ref="B56:D56"/>
    <mergeCell ref="E57:F57"/>
    <mergeCell ref="E55:F55"/>
    <mergeCell ref="E56:F56"/>
    <mergeCell ref="A19:B19"/>
    <mergeCell ref="A27:B27"/>
    <mergeCell ref="A38:B38"/>
    <mergeCell ref="B40:C40"/>
    <mergeCell ref="A41:B41"/>
    <mergeCell ref="B20:F20"/>
    <mergeCell ref="B28:F28"/>
    <mergeCell ref="B39:F39"/>
    <mergeCell ref="B42:F42"/>
    <mergeCell ref="B43:C43"/>
    <mergeCell ref="A44:B44"/>
    <mergeCell ref="E50:F50"/>
    <mergeCell ref="E51:F51"/>
    <mergeCell ref="A2:B2"/>
    <mergeCell ref="A1:F1"/>
    <mergeCell ref="B3:F3"/>
    <mergeCell ref="B8:F8"/>
    <mergeCell ref="B11:F11"/>
    <mergeCell ref="A10:B10"/>
    <mergeCell ref="A7:B7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75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&amp;L&amp;"Calibri,Negrito"&amp;9Investimentos Iniciais&amp;R&amp;"Calibri,Negrito"&amp;9Pág.: &amp;P de &amp;N</oddFooter>
  </headerFooter>
  <ignoredErrors>
    <ignoredError sqref="C7 C10 C19 C27 C38" unlocked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G16"/>
  <sheetViews>
    <sheetView zoomScaleNormal="100" zoomScaleSheetLayoutView="55" workbookViewId="0">
      <selection activeCell="D4" sqref="D4"/>
    </sheetView>
  </sheetViews>
  <sheetFormatPr defaultRowHeight="14.1" customHeight="1" x14ac:dyDescent="0.2"/>
  <cols>
    <col min="1" max="1" width="4.7109375" style="30" customWidth="1"/>
    <col min="2" max="2" width="3.7109375" style="30" customWidth="1"/>
    <col min="3" max="3" width="31.7109375" style="29" customWidth="1"/>
    <col min="4" max="6" width="10.7109375" style="30" customWidth="1"/>
    <col min="7" max="7" width="11.7109375" style="29" customWidth="1"/>
    <col min="8" max="8" width="11.28515625" style="3" bestFit="1" customWidth="1"/>
    <col min="9" max="254" width="9.140625" style="3"/>
    <col min="255" max="255" width="2" style="3" customWidth="1"/>
    <col min="256" max="256" width="5.5703125" style="3" customWidth="1"/>
    <col min="257" max="257" width="43.5703125" style="3" bestFit="1" customWidth="1"/>
    <col min="258" max="258" width="9.140625" style="3" bestFit="1" customWidth="1"/>
    <col min="259" max="259" width="6.85546875" style="3" bestFit="1" customWidth="1"/>
    <col min="260" max="260" width="11.28515625" style="3" bestFit="1" customWidth="1"/>
    <col min="261" max="261" width="10.5703125" style="3" bestFit="1" customWidth="1"/>
    <col min="262" max="262" width="12.140625" style="3" customWidth="1"/>
    <col min="263" max="510" width="9.140625" style="3"/>
    <col min="511" max="511" width="2" style="3" customWidth="1"/>
    <col min="512" max="512" width="5.5703125" style="3" customWidth="1"/>
    <col min="513" max="513" width="43.5703125" style="3" bestFit="1" customWidth="1"/>
    <col min="514" max="514" width="9.140625" style="3" bestFit="1" customWidth="1"/>
    <col min="515" max="515" width="6.85546875" style="3" bestFit="1" customWidth="1"/>
    <col min="516" max="516" width="11.28515625" style="3" bestFit="1" customWidth="1"/>
    <col min="517" max="517" width="10.5703125" style="3" bestFit="1" customWidth="1"/>
    <col min="518" max="518" width="12.140625" style="3" customWidth="1"/>
    <col min="519" max="766" width="9.140625" style="3"/>
    <col min="767" max="767" width="2" style="3" customWidth="1"/>
    <col min="768" max="768" width="5.5703125" style="3" customWidth="1"/>
    <col min="769" max="769" width="43.5703125" style="3" bestFit="1" customWidth="1"/>
    <col min="770" max="770" width="9.140625" style="3" bestFit="1" customWidth="1"/>
    <col min="771" max="771" width="6.85546875" style="3" bestFit="1" customWidth="1"/>
    <col min="772" max="772" width="11.28515625" style="3" bestFit="1" customWidth="1"/>
    <col min="773" max="773" width="10.5703125" style="3" bestFit="1" customWidth="1"/>
    <col min="774" max="774" width="12.140625" style="3" customWidth="1"/>
    <col min="775" max="1022" width="9.140625" style="3"/>
    <col min="1023" max="1023" width="2" style="3" customWidth="1"/>
    <col min="1024" max="1024" width="5.5703125" style="3" customWidth="1"/>
    <col min="1025" max="1025" width="43.5703125" style="3" bestFit="1" customWidth="1"/>
    <col min="1026" max="1026" width="9.140625" style="3" bestFit="1" customWidth="1"/>
    <col min="1027" max="1027" width="6.85546875" style="3" bestFit="1" customWidth="1"/>
    <col min="1028" max="1028" width="11.28515625" style="3" bestFit="1" customWidth="1"/>
    <col min="1029" max="1029" width="10.5703125" style="3" bestFit="1" customWidth="1"/>
    <col min="1030" max="1030" width="12.140625" style="3" customWidth="1"/>
    <col min="1031" max="1278" width="9.140625" style="3"/>
    <col min="1279" max="1279" width="2" style="3" customWidth="1"/>
    <col min="1280" max="1280" width="5.5703125" style="3" customWidth="1"/>
    <col min="1281" max="1281" width="43.5703125" style="3" bestFit="1" customWidth="1"/>
    <col min="1282" max="1282" width="9.140625" style="3" bestFit="1" customWidth="1"/>
    <col min="1283" max="1283" width="6.85546875" style="3" bestFit="1" customWidth="1"/>
    <col min="1284" max="1284" width="11.28515625" style="3" bestFit="1" customWidth="1"/>
    <col min="1285" max="1285" width="10.5703125" style="3" bestFit="1" customWidth="1"/>
    <col min="1286" max="1286" width="12.140625" style="3" customWidth="1"/>
    <col min="1287" max="1534" width="9.140625" style="3"/>
    <col min="1535" max="1535" width="2" style="3" customWidth="1"/>
    <col min="1536" max="1536" width="5.5703125" style="3" customWidth="1"/>
    <col min="1537" max="1537" width="43.5703125" style="3" bestFit="1" customWidth="1"/>
    <col min="1538" max="1538" width="9.140625" style="3" bestFit="1" customWidth="1"/>
    <col min="1539" max="1539" width="6.85546875" style="3" bestFit="1" customWidth="1"/>
    <col min="1540" max="1540" width="11.28515625" style="3" bestFit="1" customWidth="1"/>
    <col min="1541" max="1541" width="10.5703125" style="3" bestFit="1" customWidth="1"/>
    <col min="1542" max="1542" width="12.140625" style="3" customWidth="1"/>
    <col min="1543" max="1790" width="9.140625" style="3"/>
    <col min="1791" max="1791" width="2" style="3" customWidth="1"/>
    <col min="1792" max="1792" width="5.5703125" style="3" customWidth="1"/>
    <col min="1793" max="1793" width="43.5703125" style="3" bestFit="1" customWidth="1"/>
    <col min="1794" max="1794" width="9.140625" style="3" bestFit="1" customWidth="1"/>
    <col min="1795" max="1795" width="6.85546875" style="3" bestFit="1" customWidth="1"/>
    <col min="1796" max="1796" width="11.28515625" style="3" bestFit="1" customWidth="1"/>
    <col min="1797" max="1797" width="10.5703125" style="3" bestFit="1" customWidth="1"/>
    <col min="1798" max="1798" width="12.140625" style="3" customWidth="1"/>
    <col min="1799" max="2046" width="9.140625" style="3"/>
    <col min="2047" max="2047" width="2" style="3" customWidth="1"/>
    <col min="2048" max="2048" width="5.5703125" style="3" customWidth="1"/>
    <col min="2049" max="2049" width="43.5703125" style="3" bestFit="1" customWidth="1"/>
    <col min="2050" max="2050" width="9.140625" style="3" bestFit="1" customWidth="1"/>
    <col min="2051" max="2051" width="6.85546875" style="3" bestFit="1" customWidth="1"/>
    <col min="2052" max="2052" width="11.28515625" style="3" bestFit="1" customWidth="1"/>
    <col min="2053" max="2053" width="10.5703125" style="3" bestFit="1" customWidth="1"/>
    <col min="2054" max="2054" width="12.140625" style="3" customWidth="1"/>
    <col min="2055" max="2302" width="9.140625" style="3"/>
    <col min="2303" max="2303" width="2" style="3" customWidth="1"/>
    <col min="2304" max="2304" width="5.5703125" style="3" customWidth="1"/>
    <col min="2305" max="2305" width="43.5703125" style="3" bestFit="1" customWidth="1"/>
    <col min="2306" max="2306" width="9.140625" style="3" bestFit="1" customWidth="1"/>
    <col min="2307" max="2307" width="6.85546875" style="3" bestFit="1" customWidth="1"/>
    <col min="2308" max="2308" width="11.28515625" style="3" bestFit="1" customWidth="1"/>
    <col min="2309" max="2309" width="10.5703125" style="3" bestFit="1" customWidth="1"/>
    <col min="2310" max="2310" width="12.140625" style="3" customWidth="1"/>
    <col min="2311" max="2558" width="9.140625" style="3"/>
    <col min="2559" max="2559" width="2" style="3" customWidth="1"/>
    <col min="2560" max="2560" width="5.5703125" style="3" customWidth="1"/>
    <col min="2561" max="2561" width="43.5703125" style="3" bestFit="1" customWidth="1"/>
    <col min="2562" max="2562" width="9.140625" style="3" bestFit="1" customWidth="1"/>
    <col min="2563" max="2563" width="6.85546875" style="3" bestFit="1" customWidth="1"/>
    <col min="2564" max="2564" width="11.28515625" style="3" bestFit="1" customWidth="1"/>
    <col min="2565" max="2565" width="10.5703125" style="3" bestFit="1" customWidth="1"/>
    <col min="2566" max="2566" width="12.140625" style="3" customWidth="1"/>
    <col min="2567" max="2814" width="9.140625" style="3"/>
    <col min="2815" max="2815" width="2" style="3" customWidth="1"/>
    <col min="2816" max="2816" width="5.5703125" style="3" customWidth="1"/>
    <col min="2817" max="2817" width="43.5703125" style="3" bestFit="1" customWidth="1"/>
    <col min="2818" max="2818" width="9.140625" style="3" bestFit="1" customWidth="1"/>
    <col min="2819" max="2819" width="6.85546875" style="3" bestFit="1" customWidth="1"/>
    <col min="2820" max="2820" width="11.28515625" style="3" bestFit="1" customWidth="1"/>
    <col min="2821" max="2821" width="10.5703125" style="3" bestFit="1" customWidth="1"/>
    <col min="2822" max="2822" width="12.140625" style="3" customWidth="1"/>
    <col min="2823" max="3070" width="9.140625" style="3"/>
    <col min="3071" max="3071" width="2" style="3" customWidth="1"/>
    <col min="3072" max="3072" width="5.5703125" style="3" customWidth="1"/>
    <col min="3073" max="3073" width="43.5703125" style="3" bestFit="1" customWidth="1"/>
    <col min="3074" max="3074" width="9.140625" style="3" bestFit="1" customWidth="1"/>
    <col min="3075" max="3075" width="6.85546875" style="3" bestFit="1" customWidth="1"/>
    <col min="3076" max="3076" width="11.28515625" style="3" bestFit="1" customWidth="1"/>
    <col min="3077" max="3077" width="10.5703125" style="3" bestFit="1" customWidth="1"/>
    <col min="3078" max="3078" width="12.140625" style="3" customWidth="1"/>
    <col min="3079" max="3326" width="9.140625" style="3"/>
    <col min="3327" max="3327" width="2" style="3" customWidth="1"/>
    <col min="3328" max="3328" width="5.5703125" style="3" customWidth="1"/>
    <col min="3329" max="3329" width="43.5703125" style="3" bestFit="1" customWidth="1"/>
    <col min="3330" max="3330" width="9.140625" style="3" bestFit="1" customWidth="1"/>
    <col min="3331" max="3331" width="6.85546875" style="3" bestFit="1" customWidth="1"/>
    <col min="3332" max="3332" width="11.28515625" style="3" bestFit="1" customWidth="1"/>
    <col min="3333" max="3333" width="10.5703125" style="3" bestFit="1" customWidth="1"/>
    <col min="3334" max="3334" width="12.140625" style="3" customWidth="1"/>
    <col min="3335" max="3582" width="9.140625" style="3"/>
    <col min="3583" max="3583" width="2" style="3" customWidth="1"/>
    <col min="3584" max="3584" width="5.5703125" style="3" customWidth="1"/>
    <col min="3585" max="3585" width="43.5703125" style="3" bestFit="1" customWidth="1"/>
    <col min="3586" max="3586" width="9.140625" style="3" bestFit="1" customWidth="1"/>
    <col min="3587" max="3587" width="6.85546875" style="3" bestFit="1" customWidth="1"/>
    <col min="3588" max="3588" width="11.28515625" style="3" bestFit="1" customWidth="1"/>
    <col min="3589" max="3589" width="10.5703125" style="3" bestFit="1" customWidth="1"/>
    <col min="3590" max="3590" width="12.140625" style="3" customWidth="1"/>
    <col min="3591" max="3838" width="9.140625" style="3"/>
    <col min="3839" max="3839" width="2" style="3" customWidth="1"/>
    <col min="3840" max="3840" width="5.5703125" style="3" customWidth="1"/>
    <col min="3841" max="3841" width="43.5703125" style="3" bestFit="1" customWidth="1"/>
    <col min="3842" max="3842" width="9.140625" style="3" bestFit="1" customWidth="1"/>
    <col min="3843" max="3843" width="6.85546875" style="3" bestFit="1" customWidth="1"/>
    <col min="3844" max="3844" width="11.28515625" style="3" bestFit="1" customWidth="1"/>
    <col min="3845" max="3845" width="10.5703125" style="3" bestFit="1" customWidth="1"/>
    <col min="3846" max="3846" width="12.140625" style="3" customWidth="1"/>
    <col min="3847" max="4094" width="9.140625" style="3"/>
    <col min="4095" max="4095" width="2" style="3" customWidth="1"/>
    <col min="4096" max="4096" width="5.5703125" style="3" customWidth="1"/>
    <col min="4097" max="4097" width="43.5703125" style="3" bestFit="1" customWidth="1"/>
    <col min="4098" max="4098" width="9.140625" style="3" bestFit="1" customWidth="1"/>
    <col min="4099" max="4099" width="6.85546875" style="3" bestFit="1" customWidth="1"/>
    <col min="4100" max="4100" width="11.28515625" style="3" bestFit="1" customWidth="1"/>
    <col min="4101" max="4101" width="10.5703125" style="3" bestFit="1" customWidth="1"/>
    <col min="4102" max="4102" width="12.140625" style="3" customWidth="1"/>
    <col min="4103" max="4350" width="9.140625" style="3"/>
    <col min="4351" max="4351" width="2" style="3" customWidth="1"/>
    <col min="4352" max="4352" width="5.5703125" style="3" customWidth="1"/>
    <col min="4353" max="4353" width="43.5703125" style="3" bestFit="1" customWidth="1"/>
    <col min="4354" max="4354" width="9.140625" style="3" bestFit="1" customWidth="1"/>
    <col min="4355" max="4355" width="6.85546875" style="3" bestFit="1" customWidth="1"/>
    <col min="4356" max="4356" width="11.28515625" style="3" bestFit="1" customWidth="1"/>
    <col min="4357" max="4357" width="10.5703125" style="3" bestFit="1" customWidth="1"/>
    <col min="4358" max="4358" width="12.140625" style="3" customWidth="1"/>
    <col min="4359" max="4606" width="9.140625" style="3"/>
    <col min="4607" max="4607" width="2" style="3" customWidth="1"/>
    <col min="4608" max="4608" width="5.5703125" style="3" customWidth="1"/>
    <col min="4609" max="4609" width="43.5703125" style="3" bestFit="1" customWidth="1"/>
    <col min="4610" max="4610" width="9.140625" style="3" bestFit="1" customWidth="1"/>
    <col min="4611" max="4611" width="6.85546875" style="3" bestFit="1" customWidth="1"/>
    <col min="4612" max="4612" width="11.28515625" style="3" bestFit="1" customWidth="1"/>
    <col min="4613" max="4613" width="10.5703125" style="3" bestFit="1" customWidth="1"/>
    <col min="4614" max="4614" width="12.140625" style="3" customWidth="1"/>
    <col min="4615" max="4862" width="9.140625" style="3"/>
    <col min="4863" max="4863" width="2" style="3" customWidth="1"/>
    <col min="4864" max="4864" width="5.5703125" style="3" customWidth="1"/>
    <col min="4865" max="4865" width="43.5703125" style="3" bestFit="1" customWidth="1"/>
    <col min="4866" max="4866" width="9.140625" style="3" bestFit="1" customWidth="1"/>
    <col min="4867" max="4867" width="6.85546875" style="3" bestFit="1" customWidth="1"/>
    <col min="4868" max="4868" width="11.28515625" style="3" bestFit="1" customWidth="1"/>
    <col min="4869" max="4869" width="10.5703125" style="3" bestFit="1" customWidth="1"/>
    <col min="4870" max="4870" width="12.140625" style="3" customWidth="1"/>
    <col min="4871" max="5118" width="9.140625" style="3"/>
    <col min="5119" max="5119" width="2" style="3" customWidth="1"/>
    <col min="5120" max="5120" width="5.5703125" style="3" customWidth="1"/>
    <col min="5121" max="5121" width="43.5703125" style="3" bestFit="1" customWidth="1"/>
    <col min="5122" max="5122" width="9.140625" style="3" bestFit="1" customWidth="1"/>
    <col min="5123" max="5123" width="6.85546875" style="3" bestFit="1" customWidth="1"/>
    <col min="5124" max="5124" width="11.28515625" style="3" bestFit="1" customWidth="1"/>
    <col min="5125" max="5125" width="10.5703125" style="3" bestFit="1" customWidth="1"/>
    <col min="5126" max="5126" width="12.140625" style="3" customWidth="1"/>
    <col min="5127" max="5374" width="9.140625" style="3"/>
    <col min="5375" max="5375" width="2" style="3" customWidth="1"/>
    <col min="5376" max="5376" width="5.5703125" style="3" customWidth="1"/>
    <col min="5377" max="5377" width="43.5703125" style="3" bestFit="1" customWidth="1"/>
    <col min="5378" max="5378" width="9.140625" style="3" bestFit="1" customWidth="1"/>
    <col min="5379" max="5379" width="6.85546875" style="3" bestFit="1" customWidth="1"/>
    <col min="5380" max="5380" width="11.28515625" style="3" bestFit="1" customWidth="1"/>
    <col min="5381" max="5381" width="10.5703125" style="3" bestFit="1" customWidth="1"/>
    <col min="5382" max="5382" width="12.140625" style="3" customWidth="1"/>
    <col min="5383" max="5630" width="9.140625" style="3"/>
    <col min="5631" max="5631" width="2" style="3" customWidth="1"/>
    <col min="5632" max="5632" width="5.5703125" style="3" customWidth="1"/>
    <col min="5633" max="5633" width="43.5703125" style="3" bestFit="1" customWidth="1"/>
    <col min="5634" max="5634" width="9.140625" style="3" bestFit="1" customWidth="1"/>
    <col min="5635" max="5635" width="6.85546875" style="3" bestFit="1" customWidth="1"/>
    <col min="5636" max="5636" width="11.28515625" style="3" bestFit="1" customWidth="1"/>
    <col min="5637" max="5637" width="10.5703125" style="3" bestFit="1" customWidth="1"/>
    <col min="5638" max="5638" width="12.140625" style="3" customWidth="1"/>
    <col min="5639" max="5886" width="9.140625" style="3"/>
    <col min="5887" max="5887" width="2" style="3" customWidth="1"/>
    <col min="5888" max="5888" width="5.5703125" style="3" customWidth="1"/>
    <col min="5889" max="5889" width="43.5703125" style="3" bestFit="1" customWidth="1"/>
    <col min="5890" max="5890" width="9.140625" style="3" bestFit="1" customWidth="1"/>
    <col min="5891" max="5891" width="6.85546875" style="3" bestFit="1" customWidth="1"/>
    <col min="5892" max="5892" width="11.28515625" style="3" bestFit="1" customWidth="1"/>
    <col min="5893" max="5893" width="10.5703125" style="3" bestFit="1" customWidth="1"/>
    <col min="5894" max="5894" width="12.140625" style="3" customWidth="1"/>
    <col min="5895" max="6142" width="9.140625" style="3"/>
    <col min="6143" max="6143" width="2" style="3" customWidth="1"/>
    <col min="6144" max="6144" width="5.5703125" style="3" customWidth="1"/>
    <col min="6145" max="6145" width="43.5703125" style="3" bestFit="1" customWidth="1"/>
    <col min="6146" max="6146" width="9.140625" style="3" bestFit="1" customWidth="1"/>
    <col min="6147" max="6147" width="6.85546875" style="3" bestFit="1" customWidth="1"/>
    <col min="6148" max="6148" width="11.28515625" style="3" bestFit="1" customWidth="1"/>
    <col min="6149" max="6149" width="10.5703125" style="3" bestFit="1" customWidth="1"/>
    <col min="6150" max="6150" width="12.140625" style="3" customWidth="1"/>
    <col min="6151" max="6398" width="9.140625" style="3"/>
    <col min="6399" max="6399" width="2" style="3" customWidth="1"/>
    <col min="6400" max="6400" width="5.5703125" style="3" customWidth="1"/>
    <col min="6401" max="6401" width="43.5703125" style="3" bestFit="1" customWidth="1"/>
    <col min="6402" max="6402" width="9.140625" style="3" bestFit="1" customWidth="1"/>
    <col min="6403" max="6403" width="6.85546875" style="3" bestFit="1" customWidth="1"/>
    <col min="6404" max="6404" width="11.28515625" style="3" bestFit="1" customWidth="1"/>
    <col min="6405" max="6405" width="10.5703125" style="3" bestFit="1" customWidth="1"/>
    <col min="6406" max="6406" width="12.140625" style="3" customWidth="1"/>
    <col min="6407" max="6654" width="9.140625" style="3"/>
    <col min="6655" max="6655" width="2" style="3" customWidth="1"/>
    <col min="6656" max="6656" width="5.5703125" style="3" customWidth="1"/>
    <col min="6657" max="6657" width="43.5703125" style="3" bestFit="1" customWidth="1"/>
    <col min="6658" max="6658" width="9.140625" style="3" bestFit="1" customWidth="1"/>
    <col min="6659" max="6659" width="6.85546875" style="3" bestFit="1" customWidth="1"/>
    <col min="6660" max="6660" width="11.28515625" style="3" bestFit="1" customWidth="1"/>
    <col min="6661" max="6661" width="10.5703125" style="3" bestFit="1" customWidth="1"/>
    <col min="6662" max="6662" width="12.140625" style="3" customWidth="1"/>
    <col min="6663" max="6910" width="9.140625" style="3"/>
    <col min="6911" max="6911" width="2" style="3" customWidth="1"/>
    <col min="6912" max="6912" width="5.5703125" style="3" customWidth="1"/>
    <col min="6913" max="6913" width="43.5703125" style="3" bestFit="1" customWidth="1"/>
    <col min="6914" max="6914" width="9.140625" style="3" bestFit="1" customWidth="1"/>
    <col min="6915" max="6915" width="6.85546875" style="3" bestFit="1" customWidth="1"/>
    <col min="6916" max="6916" width="11.28515625" style="3" bestFit="1" customWidth="1"/>
    <col min="6917" max="6917" width="10.5703125" style="3" bestFit="1" customWidth="1"/>
    <col min="6918" max="6918" width="12.140625" style="3" customWidth="1"/>
    <col min="6919" max="7166" width="9.140625" style="3"/>
    <col min="7167" max="7167" width="2" style="3" customWidth="1"/>
    <col min="7168" max="7168" width="5.5703125" style="3" customWidth="1"/>
    <col min="7169" max="7169" width="43.5703125" style="3" bestFit="1" customWidth="1"/>
    <col min="7170" max="7170" width="9.140625" style="3" bestFit="1" customWidth="1"/>
    <col min="7171" max="7171" width="6.85546875" style="3" bestFit="1" customWidth="1"/>
    <col min="7172" max="7172" width="11.28515625" style="3" bestFit="1" customWidth="1"/>
    <col min="7173" max="7173" width="10.5703125" style="3" bestFit="1" customWidth="1"/>
    <col min="7174" max="7174" width="12.140625" style="3" customWidth="1"/>
    <col min="7175" max="7422" width="9.140625" style="3"/>
    <col min="7423" max="7423" width="2" style="3" customWidth="1"/>
    <col min="7424" max="7424" width="5.5703125" style="3" customWidth="1"/>
    <col min="7425" max="7425" width="43.5703125" style="3" bestFit="1" customWidth="1"/>
    <col min="7426" max="7426" width="9.140625" style="3" bestFit="1" customWidth="1"/>
    <col min="7427" max="7427" width="6.85546875" style="3" bestFit="1" customWidth="1"/>
    <col min="7428" max="7428" width="11.28515625" style="3" bestFit="1" customWidth="1"/>
    <col min="7429" max="7429" width="10.5703125" style="3" bestFit="1" customWidth="1"/>
    <col min="7430" max="7430" width="12.140625" style="3" customWidth="1"/>
    <col min="7431" max="7678" width="9.140625" style="3"/>
    <col min="7679" max="7679" width="2" style="3" customWidth="1"/>
    <col min="7680" max="7680" width="5.5703125" style="3" customWidth="1"/>
    <col min="7681" max="7681" width="43.5703125" style="3" bestFit="1" customWidth="1"/>
    <col min="7682" max="7682" width="9.140625" style="3" bestFit="1" customWidth="1"/>
    <col min="7683" max="7683" width="6.85546875" style="3" bestFit="1" customWidth="1"/>
    <col min="7684" max="7684" width="11.28515625" style="3" bestFit="1" customWidth="1"/>
    <col min="7685" max="7685" width="10.5703125" style="3" bestFit="1" customWidth="1"/>
    <col min="7686" max="7686" width="12.140625" style="3" customWidth="1"/>
    <col min="7687" max="7934" width="9.140625" style="3"/>
    <col min="7935" max="7935" width="2" style="3" customWidth="1"/>
    <col min="7936" max="7936" width="5.5703125" style="3" customWidth="1"/>
    <col min="7937" max="7937" width="43.5703125" style="3" bestFit="1" customWidth="1"/>
    <col min="7938" max="7938" width="9.140625" style="3" bestFit="1" customWidth="1"/>
    <col min="7939" max="7939" width="6.85546875" style="3" bestFit="1" customWidth="1"/>
    <col min="7940" max="7940" width="11.28515625" style="3" bestFit="1" customWidth="1"/>
    <col min="7941" max="7941" width="10.5703125" style="3" bestFit="1" customWidth="1"/>
    <col min="7942" max="7942" width="12.140625" style="3" customWidth="1"/>
    <col min="7943" max="8190" width="9.140625" style="3"/>
    <col min="8191" max="8191" width="2" style="3" customWidth="1"/>
    <col min="8192" max="8192" width="5.5703125" style="3" customWidth="1"/>
    <col min="8193" max="8193" width="43.5703125" style="3" bestFit="1" customWidth="1"/>
    <col min="8194" max="8194" width="9.140625" style="3" bestFit="1" customWidth="1"/>
    <col min="8195" max="8195" width="6.85546875" style="3" bestFit="1" customWidth="1"/>
    <col min="8196" max="8196" width="11.28515625" style="3" bestFit="1" customWidth="1"/>
    <col min="8197" max="8197" width="10.5703125" style="3" bestFit="1" customWidth="1"/>
    <col min="8198" max="8198" width="12.140625" style="3" customWidth="1"/>
    <col min="8199" max="8446" width="9.140625" style="3"/>
    <col min="8447" max="8447" width="2" style="3" customWidth="1"/>
    <col min="8448" max="8448" width="5.5703125" style="3" customWidth="1"/>
    <col min="8449" max="8449" width="43.5703125" style="3" bestFit="1" customWidth="1"/>
    <col min="8450" max="8450" width="9.140625" style="3" bestFit="1" customWidth="1"/>
    <col min="8451" max="8451" width="6.85546875" style="3" bestFit="1" customWidth="1"/>
    <col min="8452" max="8452" width="11.28515625" style="3" bestFit="1" customWidth="1"/>
    <col min="8453" max="8453" width="10.5703125" style="3" bestFit="1" customWidth="1"/>
    <col min="8454" max="8454" width="12.140625" style="3" customWidth="1"/>
    <col min="8455" max="8702" width="9.140625" style="3"/>
    <col min="8703" max="8703" width="2" style="3" customWidth="1"/>
    <col min="8704" max="8704" width="5.5703125" style="3" customWidth="1"/>
    <col min="8705" max="8705" width="43.5703125" style="3" bestFit="1" customWidth="1"/>
    <col min="8706" max="8706" width="9.140625" style="3" bestFit="1" customWidth="1"/>
    <col min="8707" max="8707" width="6.85546875" style="3" bestFit="1" customWidth="1"/>
    <col min="8708" max="8708" width="11.28515625" style="3" bestFit="1" customWidth="1"/>
    <col min="8709" max="8709" width="10.5703125" style="3" bestFit="1" customWidth="1"/>
    <col min="8710" max="8710" width="12.140625" style="3" customWidth="1"/>
    <col min="8711" max="8958" width="9.140625" style="3"/>
    <col min="8959" max="8959" width="2" style="3" customWidth="1"/>
    <col min="8960" max="8960" width="5.5703125" style="3" customWidth="1"/>
    <col min="8961" max="8961" width="43.5703125" style="3" bestFit="1" customWidth="1"/>
    <col min="8962" max="8962" width="9.140625" style="3" bestFit="1" customWidth="1"/>
    <col min="8963" max="8963" width="6.85546875" style="3" bestFit="1" customWidth="1"/>
    <col min="8964" max="8964" width="11.28515625" style="3" bestFit="1" customWidth="1"/>
    <col min="8965" max="8965" width="10.5703125" style="3" bestFit="1" customWidth="1"/>
    <col min="8966" max="8966" width="12.140625" style="3" customWidth="1"/>
    <col min="8967" max="9214" width="9.140625" style="3"/>
    <col min="9215" max="9215" width="2" style="3" customWidth="1"/>
    <col min="9216" max="9216" width="5.5703125" style="3" customWidth="1"/>
    <col min="9217" max="9217" width="43.5703125" style="3" bestFit="1" customWidth="1"/>
    <col min="9218" max="9218" width="9.140625" style="3" bestFit="1" customWidth="1"/>
    <col min="9219" max="9219" width="6.85546875" style="3" bestFit="1" customWidth="1"/>
    <col min="9220" max="9220" width="11.28515625" style="3" bestFit="1" customWidth="1"/>
    <col min="9221" max="9221" width="10.5703125" style="3" bestFit="1" customWidth="1"/>
    <col min="9222" max="9222" width="12.140625" style="3" customWidth="1"/>
    <col min="9223" max="9470" width="9.140625" style="3"/>
    <col min="9471" max="9471" width="2" style="3" customWidth="1"/>
    <col min="9472" max="9472" width="5.5703125" style="3" customWidth="1"/>
    <col min="9473" max="9473" width="43.5703125" style="3" bestFit="1" customWidth="1"/>
    <col min="9474" max="9474" width="9.140625" style="3" bestFit="1" customWidth="1"/>
    <col min="9475" max="9475" width="6.85546875" style="3" bestFit="1" customWidth="1"/>
    <col min="9476" max="9476" width="11.28515625" style="3" bestFit="1" customWidth="1"/>
    <col min="9477" max="9477" width="10.5703125" style="3" bestFit="1" customWidth="1"/>
    <col min="9478" max="9478" width="12.140625" style="3" customWidth="1"/>
    <col min="9479" max="9726" width="9.140625" style="3"/>
    <col min="9727" max="9727" width="2" style="3" customWidth="1"/>
    <col min="9728" max="9728" width="5.5703125" style="3" customWidth="1"/>
    <col min="9729" max="9729" width="43.5703125" style="3" bestFit="1" customWidth="1"/>
    <col min="9730" max="9730" width="9.140625" style="3" bestFit="1" customWidth="1"/>
    <col min="9731" max="9731" width="6.85546875" style="3" bestFit="1" customWidth="1"/>
    <col min="9732" max="9732" width="11.28515625" style="3" bestFit="1" customWidth="1"/>
    <col min="9733" max="9733" width="10.5703125" style="3" bestFit="1" customWidth="1"/>
    <col min="9734" max="9734" width="12.140625" style="3" customWidth="1"/>
    <col min="9735" max="9982" width="9.140625" style="3"/>
    <col min="9983" max="9983" width="2" style="3" customWidth="1"/>
    <col min="9984" max="9984" width="5.5703125" style="3" customWidth="1"/>
    <col min="9985" max="9985" width="43.5703125" style="3" bestFit="1" customWidth="1"/>
    <col min="9986" max="9986" width="9.140625" style="3" bestFit="1" customWidth="1"/>
    <col min="9987" max="9987" width="6.85546875" style="3" bestFit="1" customWidth="1"/>
    <col min="9988" max="9988" width="11.28515625" style="3" bestFit="1" customWidth="1"/>
    <col min="9989" max="9989" width="10.5703125" style="3" bestFit="1" customWidth="1"/>
    <col min="9990" max="9990" width="12.140625" style="3" customWidth="1"/>
    <col min="9991" max="10238" width="9.140625" style="3"/>
    <col min="10239" max="10239" width="2" style="3" customWidth="1"/>
    <col min="10240" max="10240" width="5.5703125" style="3" customWidth="1"/>
    <col min="10241" max="10241" width="43.5703125" style="3" bestFit="1" customWidth="1"/>
    <col min="10242" max="10242" width="9.140625" style="3" bestFit="1" customWidth="1"/>
    <col min="10243" max="10243" width="6.85546875" style="3" bestFit="1" customWidth="1"/>
    <col min="10244" max="10244" width="11.28515625" style="3" bestFit="1" customWidth="1"/>
    <col min="10245" max="10245" width="10.5703125" style="3" bestFit="1" customWidth="1"/>
    <col min="10246" max="10246" width="12.140625" style="3" customWidth="1"/>
    <col min="10247" max="10494" width="9.140625" style="3"/>
    <col min="10495" max="10495" width="2" style="3" customWidth="1"/>
    <col min="10496" max="10496" width="5.5703125" style="3" customWidth="1"/>
    <col min="10497" max="10497" width="43.5703125" style="3" bestFit="1" customWidth="1"/>
    <col min="10498" max="10498" width="9.140625" style="3" bestFit="1" customWidth="1"/>
    <col min="10499" max="10499" width="6.85546875" style="3" bestFit="1" customWidth="1"/>
    <col min="10500" max="10500" width="11.28515625" style="3" bestFit="1" customWidth="1"/>
    <col min="10501" max="10501" width="10.5703125" style="3" bestFit="1" customWidth="1"/>
    <col min="10502" max="10502" width="12.140625" style="3" customWidth="1"/>
    <col min="10503" max="10750" width="9.140625" style="3"/>
    <col min="10751" max="10751" width="2" style="3" customWidth="1"/>
    <col min="10752" max="10752" width="5.5703125" style="3" customWidth="1"/>
    <col min="10753" max="10753" width="43.5703125" style="3" bestFit="1" customWidth="1"/>
    <col min="10754" max="10754" width="9.140625" style="3" bestFit="1" customWidth="1"/>
    <col min="10755" max="10755" width="6.85546875" style="3" bestFit="1" customWidth="1"/>
    <col min="10756" max="10756" width="11.28515625" style="3" bestFit="1" customWidth="1"/>
    <col min="10757" max="10757" width="10.5703125" style="3" bestFit="1" customWidth="1"/>
    <col min="10758" max="10758" width="12.140625" style="3" customWidth="1"/>
    <col min="10759" max="11006" width="9.140625" style="3"/>
    <col min="11007" max="11007" width="2" style="3" customWidth="1"/>
    <col min="11008" max="11008" width="5.5703125" style="3" customWidth="1"/>
    <col min="11009" max="11009" width="43.5703125" style="3" bestFit="1" customWidth="1"/>
    <col min="11010" max="11010" width="9.140625" style="3" bestFit="1" customWidth="1"/>
    <col min="11011" max="11011" width="6.85546875" style="3" bestFit="1" customWidth="1"/>
    <col min="11012" max="11012" width="11.28515625" style="3" bestFit="1" customWidth="1"/>
    <col min="11013" max="11013" width="10.5703125" style="3" bestFit="1" customWidth="1"/>
    <col min="11014" max="11014" width="12.140625" style="3" customWidth="1"/>
    <col min="11015" max="11262" width="9.140625" style="3"/>
    <col min="11263" max="11263" width="2" style="3" customWidth="1"/>
    <col min="11264" max="11264" width="5.5703125" style="3" customWidth="1"/>
    <col min="11265" max="11265" width="43.5703125" style="3" bestFit="1" customWidth="1"/>
    <col min="11266" max="11266" width="9.140625" style="3" bestFit="1" customWidth="1"/>
    <col min="11267" max="11267" width="6.85546875" style="3" bestFit="1" customWidth="1"/>
    <col min="11268" max="11268" width="11.28515625" style="3" bestFit="1" customWidth="1"/>
    <col min="11269" max="11269" width="10.5703125" style="3" bestFit="1" customWidth="1"/>
    <col min="11270" max="11270" width="12.140625" style="3" customWidth="1"/>
    <col min="11271" max="11518" width="9.140625" style="3"/>
    <col min="11519" max="11519" width="2" style="3" customWidth="1"/>
    <col min="11520" max="11520" width="5.5703125" style="3" customWidth="1"/>
    <col min="11521" max="11521" width="43.5703125" style="3" bestFit="1" customWidth="1"/>
    <col min="11522" max="11522" width="9.140625" style="3" bestFit="1" customWidth="1"/>
    <col min="11523" max="11523" width="6.85546875" style="3" bestFit="1" customWidth="1"/>
    <col min="11524" max="11524" width="11.28515625" style="3" bestFit="1" customWidth="1"/>
    <col min="11525" max="11525" width="10.5703125" style="3" bestFit="1" customWidth="1"/>
    <col min="11526" max="11526" width="12.140625" style="3" customWidth="1"/>
    <col min="11527" max="11774" width="9.140625" style="3"/>
    <col min="11775" max="11775" width="2" style="3" customWidth="1"/>
    <col min="11776" max="11776" width="5.5703125" style="3" customWidth="1"/>
    <col min="11777" max="11777" width="43.5703125" style="3" bestFit="1" customWidth="1"/>
    <col min="11778" max="11778" width="9.140625" style="3" bestFit="1" customWidth="1"/>
    <col min="11779" max="11779" width="6.85546875" style="3" bestFit="1" customWidth="1"/>
    <col min="11780" max="11780" width="11.28515625" style="3" bestFit="1" customWidth="1"/>
    <col min="11781" max="11781" width="10.5703125" style="3" bestFit="1" customWidth="1"/>
    <col min="11782" max="11782" width="12.140625" style="3" customWidth="1"/>
    <col min="11783" max="12030" width="9.140625" style="3"/>
    <col min="12031" max="12031" width="2" style="3" customWidth="1"/>
    <col min="12032" max="12032" width="5.5703125" style="3" customWidth="1"/>
    <col min="12033" max="12033" width="43.5703125" style="3" bestFit="1" customWidth="1"/>
    <col min="12034" max="12034" width="9.140625" style="3" bestFit="1" customWidth="1"/>
    <col min="12035" max="12035" width="6.85546875" style="3" bestFit="1" customWidth="1"/>
    <col min="12036" max="12036" width="11.28515625" style="3" bestFit="1" customWidth="1"/>
    <col min="12037" max="12037" width="10.5703125" style="3" bestFit="1" customWidth="1"/>
    <col min="12038" max="12038" width="12.140625" style="3" customWidth="1"/>
    <col min="12039" max="12286" width="9.140625" style="3"/>
    <col min="12287" max="12287" width="2" style="3" customWidth="1"/>
    <col min="12288" max="12288" width="5.5703125" style="3" customWidth="1"/>
    <col min="12289" max="12289" width="43.5703125" style="3" bestFit="1" customWidth="1"/>
    <col min="12290" max="12290" width="9.140625" style="3" bestFit="1" customWidth="1"/>
    <col min="12291" max="12291" width="6.85546875" style="3" bestFit="1" customWidth="1"/>
    <col min="12292" max="12292" width="11.28515625" style="3" bestFit="1" customWidth="1"/>
    <col min="12293" max="12293" width="10.5703125" style="3" bestFit="1" customWidth="1"/>
    <col min="12294" max="12294" width="12.140625" style="3" customWidth="1"/>
    <col min="12295" max="12542" width="9.140625" style="3"/>
    <col min="12543" max="12543" width="2" style="3" customWidth="1"/>
    <col min="12544" max="12544" width="5.5703125" style="3" customWidth="1"/>
    <col min="12545" max="12545" width="43.5703125" style="3" bestFit="1" customWidth="1"/>
    <col min="12546" max="12546" width="9.140625" style="3" bestFit="1" customWidth="1"/>
    <col min="12547" max="12547" width="6.85546875" style="3" bestFit="1" customWidth="1"/>
    <col min="12548" max="12548" width="11.28515625" style="3" bestFit="1" customWidth="1"/>
    <col min="12549" max="12549" width="10.5703125" style="3" bestFit="1" customWidth="1"/>
    <col min="12550" max="12550" width="12.140625" style="3" customWidth="1"/>
    <col min="12551" max="12798" width="9.140625" style="3"/>
    <col min="12799" max="12799" width="2" style="3" customWidth="1"/>
    <col min="12800" max="12800" width="5.5703125" style="3" customWidth="1"/>
    <col min="12801" max="12801" width="43.5703125" style="3" bestFit="1" customWidth="1"/>
    <col min="12802" max="12802" width="9.140625" style="3" bestFit="1" customWidth="1"/>
    <col min="12803" max="12803" width="6.85546875" style="3" bestFit="1" customWidth="1"/>
    <col min="12804" max="12804" width="11.28515625" style="3" bestFit="1" customWidth="1"/>
    <col min="12805" max="12805" width="10.5703125" style="3" bestFit="1" customWidth="1"/>
    <col min="12806" max="12806" width="12.140625" style="3" customWidth="1"/>
    <col min="12807" max="13054" width="9.140625" style="3"/>
    <col min="13055" max="13055" width="2" style="3" customWidth="1"/>
    <col min="13056" max="13056" width="5.5703125" style="3" customWidth="1"/>
    <col min="13057" max="13057" width="43.5703125" style="3" bestFit="1" customWidth="1"/>
    <col min="13058" max="13058" width="9.140625" style="3" bestFit="1" customWidth="1"/>
    <col min="13059" max="13059" width="6.85546875" style="3" bestFit="1" customWidth="1"/>
    <col min="13060" max="13060" width="11.28515625" style="3" bestFit="1" customWidth="1"/>
    <col min="13061" max="13061" width="10.5703125" style="3" bestFit="1" customWidth="1"/>
    <col min="13062" max="13062" width="12.140625" style="3" customWidth="1"/>
    <col min="13063" max="13310" width="9.140625" style="3"/>
    <col min="13311" max="13311" width="2" style="3" customWidth="1"/>
    <col min="13312" max="13312" width="5.5703125" style="3" customWidth="1"/>
    <col min="13313" max="13313" width="43.5703125" style="3" bestFit="1" customWidth="1"/>
    <col min="13314" max="13314" width="9.140625" style="3" bestFit="1" customWidth="1"/>
    <col min="13315" max="13315" width="6.85546875" style="3" bestFit="1" customWidth="1"/>
    <col min="13316" max="13316" width="11.28515625" style="3" bestFit="1" customWidth="1"/>
    <col min="13317" max="13317" width="10.5703125" style="3" bestFit="1" customWidth="1"/>
    <col min="13318" max="13318" width="12.140625" style="3" customWidth="1"/>
    <col min="13319" max="13566" width="9.140625" style="3"/>
    <col min="13567" max="13567" width="2" style="3" customWidth="1"/>
    <col min="13568" max="13568" width="5.5703125" style="3" customWidth="1"/>
    <col min="13569" max="13569" width="43.5703125" style="3" bestFit="1" customWidth="1"/>
    <col min="13570" max="13570" width="9.140625" style="3" bestFit="1" customWidth="1"/>
    <col min="13571" max="13571" width="6.85546875" style="3" bestFit="1" customWidth="1"/>
    <col min="13572" max="13572" width="11.28515625" style="3" bestFit="1" customWidth="1"/>
    <col min="13573" max="13573" width="10.5703125" style="3" bestFit="1" customWidth="1"/>
    <col min="13574" max="13574" width="12.140625" style="3" customWidth="1"/>
    <col min="13575" max="13822" width="9.140625" style="3"/>
    <col min="13823" max="13823" width="2" style="3" customWidth="1"/>
    <col min="13824" max="13824" width="5.5703125" style="3" customWidth="1"/>
    <col min="13825" max="13825" width="43.5703125" style="3" bestFit="1" customWidth="1"/>
    <col min="13826" max="13826" width="9.140625" style="3" bestFit="1" customWidth="1"/>
    <col min="13827" max="13827" width="6.85546875" style="3" bestFit="1" customWidth="1"/>
    <col min="13828" max="13828" width="11.28515625" style="3" bestFit="1" customWidth="1"/>
    <col min="13829" max="13829" width="10.5703125" style="3" bestFit="1" customWidth="1"/>
    <col min="13830" max="13830" width="12.140625" style="3" customWidth="1"/>
    <col min="13831" max="14078" width="9.140625" style="3"/>
    <col min="14079" max="14079" width="2" style="3" customWidth="1"/>
    <col min="14080" max="14080" width="5.5703125" style="3" customWidth="1"/>
    <col min="14081" max="14081" width="43.5703125" style="3" bestFit="1" customWidth="1"/>
    <col min="14082" max="14082" width="9.140625" style="3" bestFit="1" customWidth="1"/>
    <col min="14083" max="14083" width="6.85546875" style="3" bestFit="1" customWidth="1"/>
    <col min="14084" max="14084" width="11.28515625" style="3" bestFit="1" customWidth="1"/>
    <col min="14085" max="14085" width="10.5703125" style="3" bestFit="1" customWidth="1"/>
    <col min="14086" max="14086" width="12.140625" style="3" customWidth="1"/>
    <col min="14087" max="14334" width="9.140625" style="3"/>
    <col min="14335" max="14335" width="2" style="3" customWidth="1"/>
    <col min="14336" max="14336" width="5.5703125" style="3" customWidth="1"/>
    <col min="14337" max="14337" width="43.5703125" style="3" bestFit="1" customWidth="1"/>
    <col min="14338" max="14338" width="9.140625" style="3" bestFit="1" customWidth="1"/>
    <col min="14339" max="14339" width="6.85546875" style="3" bestFit="1" customWidth="1"/>
    <col min="14340" max="14340" width="11.28515625" style="3" bestFit="1" customWidth="1"/>
    <col min="14341" max="14341" width="10.5703125" style="3" bestFit="1" customWidth="1"/>
    <col min="14342" max="14342" width="12.140625" style="3" customWidth="1"/>
    <col min="14343" max="14590" width="9.140625" style="3"/>
    <col min="14591" max="14591" width="2" style="3" customWidth="1"/>
    <col min="14592" max="14592" width="5.5703125" style="3" customWidth="1"/>
    <col min="14593" max="14593" width="43.5703125" style="3" bestFit="1" customWidth="1"/>
    <col min="14594" max="14594" width="9.140625" style="3" bestFit="1" customWidth="1"/>
    <col min="14595" max="14595" width="6.85546875" style="3" bestFit="1" customWidth="1"/>
    <col min="14596" max="14596" width="11.28515625" style="3" bestFit="1" customWidth="1"/>
    <col min="14597" max="14597" width="10.5703125" style="3" bestFit="1" customWidth="1"/>
    <col min="14598" max="14598" width="12.140625" style="3" customWidth="1"/>
    <col min="14599" max="14846" width="9.140625" style="3"/>
    <col min="14847" max="14847" width="2" style="3" customWidth="1"/>
    <col min="14848" max="14848" width="5.5703125" style="3" customWidth="1"/>
    <col min="14849" max="14849" width="43.5703125" style="3" bestFit="1" customWidth="1"/>
    <col min="14850" max="14850" width="9.140625" style="3" bestFit="1" customWidth="1"/>
    <col min="14851" max="14851" width="6.85546875" style="3" bestFit="1" customWidth="1"/>
    <col min="14852" max="14852" width="11.28515625" style="3" bestFit="1" customWidth="1"/>
    <col min="14853" max="14853" width="10.5703125" style="3" bestFit="1" customWidth="1"/>
    <col min="14854" max="14854" width="12.140625" style="3" customWidth="1"/>
    <col min="14855" max="15102" width="9.140625" style="3"/>
    <col min="15103" max="15103" width="2" style="3" customWidth="1"/>
    <col min="15104" max="15104" width="5.5703125" style="3" customWidth="1"/>
    <col min="15105" max="15105" width="43.5703125" style="3" bestFit="1" customWidth="1"/>
    <col min="15106" max="15106" width="9.140625" style="3" bestFit="1" customWidth="1"/>
    <col min="15107" max="15107" width="6.85546875" style="3" bestFit="1" customWidth="1"/>
    <col min="15108" max="15108" width="11.28515625" style="3" bestFit="1" customWidth="1"/>
    <col min="15109" max="15109" width="10.5703125" style="3" bestFit="1" customWidth="1"/>
    <col min="15110" max="15110" width="12.140625" style="3" customWidth="1"/>
    <col min="15111" max="15358" width="9.140625" style="3"/>
    <col min="15359" max="15359" width="2" style="3" customWidth="1"/>
    <col min="15360" max="15360" width="5.5703125" style="3" customWidth="1"/>
    <col min="15361" max="15361" width="43.5703125" style="3" bestFit="1" customWidth="1"/>
    <col min="15362" max="15362" width="9.140625" style="3" bestFit="1" customWidth="1"/>
    <col min="15363" max="15363" width="6.85546875" style="3" bestFit="1" customWidth="1"/>
    <col min="15364" max="15364" width="11.28515625" style="3" bestFit="1" customWidth="1"/>
    <col min="15365" max="15365" width="10.5703125" style="3" bestFit="1" customWidth="1"/>
    <col min="15366" max="15366" width="12.140625" style="3" customWidth="1"/>
    <col min="15367" max="15614" width="9.140625" style="3"/>
    <col min="15615" max="15615" width="2" style="3" customWidth="1"/>
    <col min="15616" max="15616" width="5.5703125" style="3" customWidth="1"/>
    <col min="15617" max="15617" width="43.5703125" style="3" bestFit="1" customWidth="1"/>
    <col min="15618" max="15618" width="9.140625" style="3" bestFit="1" customWidth="1"/>
    <col min="15619" max="15619" width="6.85546875" style="3" bestFit="1" customWidth="1"/>
    <col min="15620" max="15620" width="11.28515625" style="3" bestFit="1" customWidth="1"/>
    <col min="15621" max="15621" width="10.5703125" style="3" bestFit="1" customWidth="1"/>
    <col min="15622" max="15622" width="12.140625" style="3" customWidth="1"/>
    <col min="15623" max="15870" width="9.140625" style="3"/>
    <col min="15871" max="15871" width="2" style="3" customWidth="1"/>
    <col min="15872" max="15872" width="5.5703125" style="3" customWidth="1"/>
    <col min="15873" max="15873" width="43.5703125" style="3" bestFit="1" customWidth="1"/>
    <col min="15874" max="15874" width="9.140625" style="3" bestFit="1" customWidth="1"/>
    <col min="15875" max="15875" width="6.85546875" style="3" bestFit="1" customWidth="1"/>
    <col min="15876" max="15876" width="11.28515625" style="3" bestFit="1" customWidth="1"/>
    <col min="15877" max="15877" width="10.5703125" style="3" bestFit="1" customWidth="1"/>
    <col min="15878" max="15878" width="12.140625" style="3" customWidth="1"/>
    <col min="15879" max="16126" width="9.140625" style="3"/>
    <col min="16127" max="16127" width="2" style="3" customWidth="1"/>
    <col min="16128" max="16128" width="5.5703125" style="3" customWidth="1"/>
    <col min="16129" max="16129" width="43.5703125" style="3" bestFit="1" customWidth="1"/>
    <col min="16130" max="16130" width="9.140625" style="3" bestFit="1" customWidth="1"/>
    <col min="16131" max="16131" width="6.85546875" style="3" bestFit="1" customWidth="1"/>
    <col min="16132" max="16132" width="11.28515625" style="3" bestFit="1" customWidth="1"/>
    <col min="16133" max="16133" width="10.5703125" style="3" bestFit="1" customWidth="1"/>
    <col min="16134" max="16134" width="12.140625" style="3" customWidth="1"/>
    <col min="16135" max="16384" width="9.140625" style="3"/>
  </cols>
  <sheetData>
    <row r="1" spans="1:7" s="5" customFormat="1" ht="12" customHeight="1" x14ac:dyDescent="0.2">
      <c r="A1" s="1017" t="s">
        <v>238</v>
      </c>
      <c r="B1" s="1018"/>
      <c r="C1" s="1018"/>
      <c r="D1" s="1018"/>
      <c r="E1" s="1018"/>
      <c r="F1" s="1018"/>
      <c r="G1" s="1019"/>
    </row>
    <row r="2" spans="1:7" s="526" customFormat="1" ht="12" customHeight="1" x14ac:dyDescent="0.2">
      <c r="A2" s="1020" t="s">
        <v>40</v>
      </c>
      <c r="B2" s="1021"/>
      <c r="C2" s="1021"/>
      <c r="D2" s="655" t="s">
        <v>515</v>
      </c>
      <c r="E2" s="655" t="s">
        <v>490</v>
      </c>
      <c r="F2" s="657" t="s">
        <v>9</v>
      </c>
      <c r="G2" s="656" t="s">
        <v>0</v>
      </c>
    </row>
    <row r="3" spans="1:7" ht="12" customHeight="1" x14ac:dyDescent="0.2">
      <c r="A3" s="55" t="s">
        <v>26</v>
      </c>
      <c r="B3" s="1025" t="s">
        <v>16</v>
      </c>
      <c r="C3" s="1025"/>
      <c r="D3" s="1025"/>
      <c r="E3" s="1025"/>
      <c r="F3" s="1025"/>
      <c r="G3" s="1025"/>
    </row>
    <row r="4" spans="1:7" ht="12" customHeight="1" x14ac:dyDescent="0.2">
      <c r="A4" s="298" t="s">
        <v>139</v>
      </c>
      <c r="B4" s="1022" t="str">
        <f>'(2)_Insumos'!B5</f>
        <v>Supervisor</v>
      </c>
      <c r="C4" s="1022"/>
      <c r="D4" s="143">
        <f>1+('(12)_Enc._Soc.'!C42/100)</f>
        <v>1.4199633604617605</v>
      </c>
      <c r="E4" s="144">
        <f>'(2)_Insumos'!F5</f>
        <v>0</v>
      </c>
      <c r="F4" s="152">
        <f>'(2)_Insumos'!D5</f>
        <v>0</v>
      </c>
      <c r="G4" s="299">
        <f>$D$4*$E$4*F4</f>
        <v>0</v>
      </c>
    </row>
    <row r="5" spans="1:7" ht="12" customHeight="1" x14ac:dyDescent="0.2">
      <c r="A5" s="300" t="s">
        <v>141</v>
      </c>
      <c r="B5" s="1023" t="str">
        <f>'(2)_Insumos'!B6</f>
        <v>Manobrista</v>
      </c>
      <c r="C5" s="1023"/>
      <c r="D5" s="301">
        <f>D4</f>
        <v>1.4199633604617605</v>
      </c>
      <c r="E5" s="302">
        <f>'(2)_Insumos'!F6</f>
        <v>0</v>
      </c>
      <c r="F5" s="303">
        <f>'(2)_Insumos'!D6</f>
        <v>0</v>
      </c>
      <c r="G5" s="304">
        <f>$D$5*$E$5*F5</f>
        <v>0</v>
      </c>
    </row>
    <row r="6" spans="1:7" ht="12" customHeight="1" x14ac:dyDescent="0.2">
      <c r="A6" s="305" t="s">
        <v>142</v>
      </c>
      <c r="B6" s="1024" t="str">
        <f>'(2)_Insumos'!B7</f>
        <v>Operador de Guincho</v>
      </c>
      <c r="C6" s="1024"/>
      <c r="D6" s="145">
        <f>D5</f>
        <v>1.4199633604617605</v>
      </c>
      <c r="E6" s="130">
        <f>'(2)_Insumos'!F7</f>
        <v>0</v>
      </c>
      <c r="F6" s="153">
        <f>'(2)_Insumos'!D7</f>
        <v>0</v>
      </c>
      <c r="G6" s="306">
        <f>$D$6*$E$6*F6</f>
        <v>0</v>
      </c>
    </row>
    <row r="7" spans="1:7" s="4" customFormat="1" ht="12" customHeight="1" x14ac:dyDescent="0.2">
      <c r="A7" s="1015" t="s">
        <v>258</v>
      </c>
      <c r="B7" s="1016"/>
      <c r="C7" s="1016"/>
      <c r="D7" s="1016"/>
      <c r="E7" s="1016"/>
      <c r="F7" s="1016"/>
      <c r="G7" s="146">
        <f>SUM(G4:G6)</f>
        <v>0</v>
      </c>
    </row>
    <row r="8" spans="1:7" ht="12" customHeight="1" x14ac:dyDescent="0.2">
      <c r="A8" s="55" t="s">
        <v>27</v>
      </c>
      <c r="B8" s="1025" t="s">
        <v>18</v>
      </c>
      <c r="C8" s="1025"/>
      <c r="D8" s="1025"/>
      <c r="E8" s="1025"/>
      <c r="F8" s="1025"/>
      <c r="G8" s="1025"/>
    </row>
    <row r="9" spans="1:7" ht="12" customHeight="1" x14ac:dyDescent="0.2">
      <c r="A9" s="298" t="s">
        <v>143</v>
      </c>
      <c r="B9" s="1022" t="str">
        <f>'(2)_Insumos'!B9</f>
        <v>Diretor</v>
      </c>
      <c r="C9" s="1022"/>
      <c r="D9" s="143">
        <f>D5</f>
        <v>1.4199633604617605</v>
      </c>
      <c r="E9" s="144">
        <f>'(2)_Insumos'!F9</f>
        <v>0</v>
      </c>
      <c r="F9" s="152">
        <f>'(2)_Insumos'!D9</f>
        <v>0</v>
      </c>
      <c r="G9" s="299">
        <f>$D$9*$E$9*F9</f>
        <v>0</v>
      </c>
    </row>
    <row r="10" spans="1:7" ht="12" customHeight="1" x14ac:dyDescent="0.2">
      <c r="A10" s="300" t="s">
        <v>144</v>
      </c>
      <c r="B10" s="1023" t="str">
        <f>'(2)_Insumos'!B10</f>
        <v>Gerente Administrativo e Financeiro</v>
      </c>
      <c r="C10" s="1023"/>
      <c r="D10" s="301">
        <f>D9</f>
        <v>1.4199633604617605</v>
      </c>
      <c r="E10" s="302">
        <f>'(2)_Insumos'!F10</f>
        <v>0</v>
      </c>
      <c r="F10" s="303">
        <f>'(2)_Insumos'!D10</f>
        <v>0</v>
      </c>
      <c r="G10" s="304">
        <f>$D$10*$E$10*F10</f>
        <v>0</v>
      </c>
    </row>
    <row r="11" spans="1:7" ht="12" customHeight="1" x14ac:dyDescent="0.2">
      <c r="A11" s="305" t="s">
        <v>146</v>
      </c>
      <c r="B11" s="1024" t="str">
        <f>'(2)_Insumos'!B11</f>
        <v>Auxiliar Administrativo</v>
      </c>
      <c r="C11" s="1024"/>
      <c r="D11" s="145">
        <f>D10</f>
        <v>1.4199633604617605</v>
      </c>
      <c r="E11" s="130">
        <f>'(2)_Insumos'!F11</f>
        <v>0</v>
      </c>
      <c r="F11" s="153">
        <f>'(2)_Insumos'!D11</f>
        <v>0</v>
      </c>
      <c r="G11" s="304">
        <f>$D$11*$E$11*F11</f>
        <v>0</v>
      </c>
    </row>
    <row r="12" spans="1:7" s="4" customFormat="1" ht="12" customHeight="1" x14ac:dyDescent="0.2">
      <c r="A12" s="1015" t="s">
        <v>258</v>
      </c>
      <c r="B12" s="1016"/>
      <c r="C12" s="1016"/>
      <c r="D12" s="1016"/>
      <c r="E12" s="1016"/>
      <c r="F12" s="1016"/>
      <c r="G12" s="146">
        <f>SUM(G9:G11)</f>
        <v>0</v>
      </c>
    </row>
    <row r="13" spans="1:7" ht="12" customHeight="1" x14ac:dyDescent="0.2">
      <c r="A13" s="55" t="s">
        <v>29</v>
      </c>
      <c r="B13" s="1025" t="s">
        <v>17</v>
      </c>
      <c r="C13" s="1025"/>
      <c r="D13" s="1025"/>
      <c r="E13" s="1025"/>
      <c r="F13" s="1025"/>
      <c r="G13" s="1025"/>
    </row>
    <row r="14" spans="1:7" ht="12" customHeight="1" x14ac:dyDescent="0.2">
      <c r="A14" s="307" t="s">
        <v>148</v>
      </c>
      <c r="B14" s="1014" t="str">
        <f>'(2)_Insumos'!B13</f>
        <v>Auxiliar de Serviços Gerais / Manut.</v>
      </c>
      <c r="C14" s="1014"/>
      <c r="D14" s="308">
        <f>D11</f>
        <v>1.4199633604617605</v>
      </c>
      <c r="E14" s="64">
        <f>'(2)_Insumos'!F13</f>
        <v>0</v>
      </c>
      <c r="F14" s="309">
        <f>'(2)_Insumos'!D13</f>
        <v>0</v>
      </c>
      <c r="G14" s="310">
        <f>$D$14*$E$14*F14</f>
        <v>0</v>
      </c>
    </row>
    <row r="15" spans="1:7" s="4" customFormat="1" ht="12" customHeight="1" x14ac:dyDescent="0.2">
      <c r="A15" s="1015" t="s">
        <v>258</v>
      </c>
      <c r="B15" s="1016"/>
      <c r="C15" s="1016"/>
      <c r="D15" s="1016"/>
      <c r="E15" s="1016"/>
      <c r="F15" s="1016"/>
      <c r="G15" s="146">
        <f>SUM(G14:G14)</f>
        <v>0</v>
      </c>
    </row>
    <row r="16" spans="1:7" ht="14.1" customHeight="1" x14ac:dyDescent="0.2">
      <c r="G16" s="26"/>
    </row>
  </sheetData>
  <sheetProtection algorithmName="SHA-512" hashValue="FhyF0xkw4H9zg9pHHioxeQLFSgts/RxUP09PjqculFTdNf6+iEP0OiLttzriKeU50VTyJqPR4F8NzAhE0DSKbw==" saltValue="uQ9qQblt1HFu4FG0P+XmMw==" spinCount="100000" sheet="1" formatCells="0" formatColumns="0" formatRows="0" insertColumns="0" insertRows="0" insertHyperlinks="0" deleteColumns="0" deleteRows="0" sort="0" autoFilter="0" pivotTables="0"/>
  <mergeCells count="15">
    <mergeCell ref="B14:C14"/>
    <mergeCell ref="A7:F7"/>
    <mergeCell ref="A12:F12"/>
    <mergeCell ref="A15:F15"/>
    <mergeCell ref="A1:G1"/>
    <mergeCell ref="A2:C2"/>
    <mergeCell ref="B4:C4"/>
    <mergeCell ref="B5:C5"/>
    <mergeCell ref="B6:C6"/>
    <mergeCell ref="B9:C9"/>
    <mergeCell ref="B3:G3"/>
    <mergeCell ref="B8:G8"/>
    <mergeCell ref="B13:G13"/>
    <mergeCell ref="B10:C10"/>
    <mergeCell ref="B11:C11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Despesa com Pessoal&amp;R&amp;"Calibri,Negrito"&amp;9Pág.: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XEZ33"/>
  <sheetViews>
    <sheetView zoomScaleNormal="100" zoomScaleSheetLayoutView="55" workbookViewId="0">
      <selection activeCell="E4" sqref="E4:F4"/>
    </sheetView>
  </sheetViews>
  <sheetFormatPr defaultRowHeight="14.1" customHeight="1" x14ac:dyDescent="0.2"/>
  <cols>
    <col min="1" max="1" width="4.7109375" style="311" customWidth="1"/>
    <col min="2" max="2" width="3.7109375" style="30" customWidth="1"/>
    <col min="3" max="3" width="31.7109375" style="29" customWidth="1"/>
    <col min="4" max="4" width="10.7109375" style="29" customWidth="1"/>
    <col min="5" max="5" width="10.7109375" style="31" customWidth="1"/>
    <col min="6" max="6" width="10.7109375" style="30" customWidth="1"/>
    <col min="7" max="7" width="11.7109375" style="29" customWidth="1"/>
    <col min="8" max="254" width="9.140625" style="3"/>
    <col min="255" max="255" width="2" style="3" customWidth="1"/>
    <col min="256" max="256" width="5.5703125" style="3" customWidth="1"/>
    <col min="257" max="257" width="43.5703125" style="3" bestFit="1" customWidth="1"/>
    <col min="258" max="258" width="9.140625" style="3" bestFit="1" customWidth="1"/>
    <col min="259" max="259" width="6.85546875" style="3" bestFit="1" customWidth="1"/>
    <col min="260" max="260" width="11.28515625" style="3" bestFit="1" customWidth="1"/>
    <col min="261" max="261" width="10.5703125" style="3" bestFit="1" customWidth="1"/>
    <col min="262" max="262" width="12.140625" style="3" customWidth="1"/>
    <col min="263" max="510" width="9.140625" style="3"/>
    <col min="511" max="511" width="2" style="3" customWidth="1"/>
    <col min="512" max="512" width="5.5703125" style="3" customWidth="1"/>
    <col min="513" max="513" width="43.5703125" style="3" bestFit="1" customWidth="1"/>
    <col min="514" max="514" width="9.140625" style="3" bestFit="1" customWidth="1"/>
    <col min="515" max="515" width="6.85546875" style="3" bestFit="1" customWidth="1"/>
    <col min="516" max="516" width="11.28515625" style="3" bestFit="1" customWidth="1"/>
    <col min="517" max="517" width="10.5703125" style="3" bestFit="1" customWidth="1"/>
    <col min="518" max="518" width="12.140625" style="3" customWidth="1"/>
    <col min="519" max="766" width="9.140625" style="3"/>
    <col min="767" max="767" width="2" style="3" customWidth="1"/>
    <col min="768" max="768" width="5.5703125" style="3" customWidth="1"/>
    <col min="769" max="769" width="43.5703125" style="3" bestFit="1" customWidth="1"/>
    <col min="770" max="770" width="9.140625" style="3" bestFit="1" customWidth="1"/>
    <col min="771" max="771" width="6.85546875" style="3" bestFit="1" customWidth="1"/>
    <col min="772" max="772" width="11.28515625" style="3" bestFit="1" customWidth="1"/>
    <col min="773" max="773" width="10.5703125" style="3" bestFit="1" customWidth="1"/>
    <col min="774" max="774" width="12.140625" style="3" customWidth="1"/>
    <col min="775" max="1022" width="9.140625" style="3"/>
    <col min="1023" max="1023" width="2" style="3" customWidth="1"/>
    <col min="1024" max="1024" width="5.5703125" style="3" customWidth="1"/>
    <col min="1025" max="1025" width="43.5703125" style="3" bestFit="1" customWidth="1"/>
    <col min="1026" max="1026" width="9.140625" style="3" bestFit="1" customWidth="1"/>
    <col min="1027" max="1027" width="6.85546875" style="3" bestFit="1" customWidth="1"/>
    <col min="1028" max="1028" width="11.28515625" style="3" bestFit="1" customWidth="1"/>
    <col min="1029" max="1029" width="10.5703125" style="3" bestFit="1" customWidth="1"/>
    <col min="1030" max="1030" width="12.140625" style="3" customWidth="1"/>
    <col min="1031" max="1278" width="9.140625" style="3"/>
    <col min="1279" max="1279" width="2" style="3" customWidth="1"/>
    <col min="1280" max="1280" width="5.5703125" style="3" customWidth="1"/>
    <col min="1281" max="1281" width="43.5703125" style="3" bestFit="1" customWidth="1"/>
    <col min="1282" max="1282" width="9.140625" style="3" bestFit="1" customWidth="1"/>
    <col min="1283" max="1283" width="6.85546875" style="3" bestFit="1" customWidth="1"/>
    <col min="1284" max="1284" width="11.28515625" style="3" bestFit="1" customWidth="1"/>
    <col min="1285" max="1285" width="10.5703125" style="3" bestFit="1" customWidth="1"/>
    <col min="1286" max="1286" width="12.140625" style="3" customWidth="1"/>
    <col min="1287" max="1534" width="9.140625" style="3"/>
    <col min="1535" max="1535" width="2" style="3" customWidth="1"/>
    <col min="1536" max="1536" width="5.5703125" style="3" customWidth="1"/>
    <col min="1537" max="1537" width="43.5703125" style="3" bestFit="1" customWidth="1"/>
    <col min="1538" max="1538" width="9.140625" style="3" bestFit="1" customWidth="1"/>
    <col min="1539" max="1539" width="6.85546875" style="3" bestFit="1" customWidth="1"/>
    <col min="1540" max="1540" width="11.28515625" style="3" bestFit="1" customWidth="1"/>
    <col min="1541" max="1541" width="10.5703125" style="3" bestFit="1" customWidth="1"/>
    <col min="1542" max="1542" width="12.140625" style="3" customWidth="1"/>
    <col min="1543" max="1790" width="9.140625" style="3"/>
    <col min="1791" max="1791" width="2" style="3" customWidth="1"/>
    <col min="1792" max="1792" width="5.5703125" style="3" customWidth="1"/>
    <col min="1793" max="1793" width="43.5703125" style="3" bestFit="1" customWidth="1"/>
    <col min="1794" max="1794" width="9.140625" style="3" bestFit="1" customWidth="1"/>
    <col min="1795" max="1795" width="6.85546875" style="3" bestFit="1" customWidth="1"/>
    <col min="1796" max="1796" width="11.28515625" style="3" bestFit="1" customWidth="1"/>
    <col min="1797" max="1797" width="10.5703125" style="3" bestFit="1" customWidth="1"/>
    <col min="1798" max="1798" width="12.140625" style="3" customWidth="1"/>
    <col min="1799" max="2046" width="9.140625" style="3"/>
    <col min="2047" max="2047" width="2" style="3" customWidth="1"/>
    <col min="2048" max="2048" width="5.5703125" style="3" customWidth="1"/>
    <col min="2049" max="2049" width="43.5703125" style="3" bestFit="1" customWidth="1"/>
    <col min="2050" max="2050" width="9.140625" style="3" bestFit="1" customWidth="1"/>
    <col min="2051" max="2051" width="6.85546875" style="3" bestFit="1" customWidth="1"/>
    <col min="2052" max="2052" width="11.28515625" style="3" bestFit="1" customWidth="1"/>
    <col min="2053" max="2053" width="10.5703125" style="3" bestFit="1" customWidth="1"/>
    <col min="2054" max="2054" width="12.140625" style="3" customWidth="1"/>
    <col min="2055" max="2302" width="9.140625" style="3"/>
    <col min="2303" max="2303" width="2" style="3" customWidth="1"/>
    <col min="2304" max="2304" width="5.5703125" style="3" customWidth="1"/>
    <col min="2305" max="2305" width="43.5703125" style="3" bestFit="1" customWidth="1"/>
    <col min="2306" max="2306" width="9.140625" style="3" bestFit="1" customWidth="1"/>
    <col min="2307" max="2307" width="6.85546875" style="3" bestFit="1" customWidth="1"/>
    <col min="2308" max="2308" width="11.28515625" style="3" bestFit="1" customWidth="1"/>
    <col min="2309" max="2309" width="10.5703125" style="3" bestFit="1" customWidth="1"/>
    <col min="2310" max="2310" width="12.140625" style="3" customWidth="1"/>
    <col min="2311" max="2558" width="9.140625" style="3"/>
    <col min="2559" max="2559" width="2" style="3" customWidth="1"/>
    <col min="2560" max="2560" width="5.5703125" style="3" customWidth="1"/>
    <col min="2561" max="2561" width="43.5703125" style="3" bestFit="1" customWidth="1"/>
    <col min="2562" max="2562" width="9.140625" style="3" bestFit="1" customWidth="1"/>
    <col min="2563" max="2563" width="6.85546875" style="3" bestFit="1" customWidth="1"/>
    <col min="2564" max="2564" width="11.28515625" style="3" bestFit="1" customWidth="1"/>
    <col min="2565" max="2565" width="10.5703125" style="3" bestFit="1" customWidth="1"/>
    <col min="2566" max="2566" width="12.140625" style="3" customWidth="1"/>
    <col min="2567" max="2814" width="9.140625" style="3"/>
    <col min="2815" max="2815" width="2" style="3" customWidth="1"/>
    <col min="2816" max="2816" width="5.5703125" style="3" customWidth="1"/>
    <col min="2817" max="2817" width="43.5703125" style="3" bestFit="1" customWidth="1"/>
    <col min="2818" max="2818" width="9.140625" style="3" bestFit="1" customWidth="1"/>
    <col min="2819" max="2819" width="6.85546875" style="3" bestFit="1" customWidth="1"/>
    <col min="2820" max="2820" width="11.28515625" style="3" bestFit="1" customWidth="1"/>
    <col min="2821" max="2821" width="10.5703125" style="3" bestFit="1" customWidth="1"/>
    <col min="2822" max="2822" width="12.140625" style="3" customWidth="1"/>
    <col min="2823" max="3070" width="9.140625" style="3"/>
    <col min="3071" max="3071" width="2" style="3" customWidth="1"/>
    <col min="3072" max="3072" width="5.5703125" style="3" customWidth="1"/>
    <col min="3073" max="3073" width="43.5703125" style="3" bestFit="1" customWidth="1"/>
    <col min="3074" max="3074" width="9.140625" style="3" bestFit="1" customWidth="1"/>
    <col min="3075" max="3075" width="6.85546875" style="3" bestFit="1" customWidth="1"/>
    <col min="3076" max="3076" width="11.28515625" style="3" bestFit="1" customWidth="1"/>
    <col min="3077" max="3077" width="10.5703125" style="3" bestFit="1" customWidth="1"/>
    <col min="3078" max="3078" width="12.140625" style="3" customWidth="1"/>
    <col min="3079" max="3326" width="9.140625" style="3"/>
    <col min="3327" max="3327" width="2" style="3" customWidth="1"/>
    <col min="3328" max="3328" width="5.5703125" style="3" customWidth="1"/>
    <col min="3329" max="3329" width="43.5703125" style="3" bestFit="1" customWidth="1"/>
    <col min="3330" max="3330" width="9.140625" style="3" bestFit="1" customWidth="1"/>
    <col min="3331" max="3331" width="6.85546875" style="3" bestFit="1" customWidth="1"/>
    <col min="3332" max="3332" width="11.28515625" style="3" bestFit="1" customWidth="1"/>
    <col min="3333" max="3333" width="10.5703125" style="3" bestFit="1" customWidth="1"/>
    <col min="3334" max="3334" width="12.140625" style="3" customWidth="1"/>
    <col min="3335" max="3582" width="9.140625" style="3"/>
    <col min="3583" max="3583" width="2" style="3" customWidth="1"/>
    <col min="3584" max="3584" width="5.5703125" style="3" customWidth="1"/>
    <col min="3585" max="3585" width="43.5703125" style="3" bestFit="1" customWidth="1"/>
    <col min="3586" max="3586" width="9.140625" style="3" bestFit="1" customWidth="1"/>
    <col min="3587" max="3587" width="6.85546875" style="3" bestFit="1" customWidth="1"/>
    <col min="3588" max="3588" width="11.28515625" style="3" bestFit="1" customWidth="1"/>
    <col min="3589" max="3589" width="10.5703125" style="3" bestFit="1" customWidth="1"/>
    <col min="3590" max="3590" width="12.140625" style="3" customWidth="1"/>
    <col min="3591" max="3838" width="9.140625" style="3"/>
    <col min="3839" max="3839" width="2" style="3" customWidth="1"/>
    <col min="3840" max="3840" width="5.5703125" style="3" customWidth="1"/>
    <col min="3841" max="3841" width="43.5703125" style="3" bestFit="1" customWidth="1"/>
    <col min="3842" max="3842" width="9.140625" style="3" bestFit="1" customWidth="1"/>
    <col min="3843" max="3843" width="6.85546875" style="3" bestFit="1" customWidth="1"/>
    <col min="3844" max="3844" width="11.28515625" style="3" bestFit="1" customWidth="1"/>
    <col min="3845" max="3845" width="10.5703125" style="3" bestFit="1" customWidth="1"/>
    <col min="3846" max="3846" width="12.140625" style="3" customWidth="1"/>
    <col min="3847" max="4094" width="9.140625" style="3"/>
    <col min="4095" max="4095" width="2" style="3" customWidth="1"/>
    <col min="4096" max="4096" width="5.5703125" style="3" customWidth="1"/>
    <col min="4097" max="4097" width="43.5703125" style="3" bestFit="1" customWidth="1"/>
    <col min="4098" max="4098" width="9.140625" style="3" bestFit="1" customWidth="1"/>
    <col min="4099" max="4099" width="6.85546875" style="3" bestFit="1" customWidth="1"/>
    <col min="4100" max="4100" width="11.28515625" style="3" bestFit="1" customWidth="1"/>
    <col min="4101" max="4101" width="10.5703125" style="3" bestFit="1" customWidth="1"/>
    <col min="4102" max="4102" width="12.140625" style="3" customWidth="1"/>
    <col min="4103" max="4350" width="9.140625" style="3"/>
    <col min="4351" max="4351" width="2" style="3" customWidth="1"/>
    <col min="4352" max="4352" width="5.5703125" style="3" customWidth="1"/>
    <col min="4353" max="4353" width="43.5703125" style="3" bestFit="1" customWidth="1"/>
    <col min="4354" max="4354" width="9.140625" style="3" bestFit="1" customWidth="1"/>
    <col min="4355" max="4355" width="6.85546875" style="3" bestFit="1" customWidth="1"/>
    <col min="4356" max="4356" width="11.28515625" style="3" bestFit="1" customWidth="1"/>
    <col min="4357" max="4357" width="10.5703125" style="3" bestFit="1" customWidth="1"/>
    <col min="4358" max="4358" width="12.140625" style="3" customWidth="1"/>
    <col min="4359" max="4606" width="9.140625" style="3"/>
    <col min="4607" max="4607" width="2" style="3" customWidth="1"/>
    <col min="4608" max="4608" width="5.5703125" style="3" customWidth="1"/>
    <col min="4609" max="4609" width="43.5703125" style="3" bestFit="1" customWidth="1"/>
    <col min="4610" max="4610" width="9.140625" style="3" bestFit="1" customWidth="1"/>
    <col min="4611" max="4611" width="6.85546875" style="3" bestFit="1" customWidth="1"/>
    <col min="4612" max="4612" width="11.28515625" style="3" bestFit="1" customWidth="1"/>
    <col min="4613" max="4613" width="10.5703125" style="3" bestFit="1" customWidth="1"/>
    <col min="4614" max="4614" width="12.140625" style="3" customWidth="1"/>
    <col min="4615" max="4862" width="9.140625" style="3"/>
    <col min="4863" max="4863" width="2" style="3" customWidth="1"/>
    <col min="4864" max="4864" width="5.5703125" style="3" customWidth="1"/>
    <col min="4865" max="4865" width="43.5703125" style="3" bestFit="1" customWidth="1"/>
    <col min="4866" max="4866" width="9.140625" style="3" bestFit="1" customWidth="1"/>
    <col min="4867" max="4867" width="6.85546875" style="3" bestFit="1" customWidth="1"/>
    <col min="4868" max="4868" width="11.28515625" style="3" bestFit="1" customWidth="1"/>
    <col min="4869" max="4869" width="10.5703125" style="3" bestFit="1" customWidth="1"/>
    <col min="4870" max="4870" width="12.140625" style="3" customWidth="1"/>
    <col min="4871" max="5118" width="9.140625" style="3"/>
    <col min="5119" max="5119" width="2" style="3" customWidth="1"/>
    <col min="5120" max="5120" width="5.5703125" style="3" customWidth="1"/>
    <col min="5121" max="5121" width="43.5703125" style="3" bestFit="1" customWidth="1"/>
    <col min="5122" max="5122" width="9.140625" style="3" bestFit="1" customWidth="1"/>
    <col min="5123" max="5123" width="6.85546875" style="3" bestFit="1" customWidth="1"/>
    <col min="5124" max="5124" width="11.28515625" style="3" bestFit="1" customWidth="1"/>
    <col min="5125" max="5125" width="10.5703125" style="3" bestFit="1" customWidth="1"/>
    <col min="5126" max="5126" width="12.140625" style="3" customWidth="1"/>
    <col min="5127" max="5374" width="9.140625" style="3"/>
    <col min="5375" max="5375" width="2" style="3" customWidth="1"/>
    <col min="5376" max="5376" width="5.5703125" style="3" customWidth="1"/>
    <col min="5377" max="5377" width="43.5703125" style="3" bestFit="1" customWidth="1"/>
    <col min="5378" max="5378" width="9.140625" style="3" bestFit="1" customWidth="1"/>
    <col min="5379" max="5379" width="6.85546875" style="3" bestFit="1" customWidth="1"/>
    <col min="5380" max="5380" width="11.28515625" style="3" bestFit="1" customWidth="1"/>
    <col min="5381" max="5381" width="10.5703125" style="3" bestFit="1" customWidth="1"/>
    <col min="5382" max="5382" width="12.140625" style="3" customWidth="1"/>
    <col min="5383" max="5630" width="9.140625" style="3"/>
    <col min="5631" max="5631" width="2" style="3" customWidth="1"/>
    <col min="5632" max="5632" width="5.5703125" style="3" customWidth="1"/>
    <col min="5633" max="5633" width="43.5703125" style="3" bestFit="1" customWidth="1"/>
    <col min="5634" max="5634" width="9.140625" style="3" bestFit="1" customWidth="1"/>
    <col min="5635" max="5635" width="6.85546875" style="3" bestFit="1" customWidth="1"/>
    <col min="5636" max="5636" width="11.28515625" style="3" bestFit="1" customWidth="1"/>
    <col min="5637" max="5637" width="10.5703125" style="3" bestFit="1" customWidth="1"/>
    <col min="5638" max="5638" width="12.140625" style="3" customWidth="1"/>
    <col min="5639" max="5886" width="9.140625" style="3"/>
    <col min="5887" max="5887" width="2" style="3" customWidth="1"/>
    <col min="5888" max="5888" width="5.5703125" style="3" customWidth="1"/>
    <col min="5889" max="5889" width="43.5703125" style="3" bestFit="1" customWidth="1"/>
    <col min="5890" max="5890" width="9.140625" style="3" bestFit="1" customWidth="1"/>
    <col min="5891" max="5891" width="6.85546875" style="3" bestFit="1" customWidth="1"/>
    <col min="5892" max="5892" width="11.28515625" style="3" bestFit="1" customWidth="1"/>
    <col min="5893" max="5893" width="10.5703125" style="3" bestFit="1" customWidth="1"/>
    <col min="5894" max="5894" width="12.140625" style="3" customWidth="1"/>
    <col min="5895" max="6142" width="9.140625" style="3"/>
    <col min="6143" max="6143" width="2" style="3" customWidth="1"/>
    <col min="6144" max="6144" width="5.5703125" style="3" customWidth="1"/>
    <col min="6145" max="6145" width="43.5703125" style="3" bestFit="1" customWidth="1"/>
    <col min="6146" max="6146" width="9.140625" style="3" bestFit="1" customWidth="1"/>
    <col min="6147" max="6147" width="6.85546875" style="3" bestFit="1" customWidth="1"/>
    <col min="6148" max="6148" width="11.28515625" style="3" bestFit="1" customWidth="1"/>
    <col min="6149" max="6149" width="10.5703125" style="3" bestFit="1" customWidth="1"/>
    <col min="6150" max="6150" width="12.140625" style="3" customWidth="1"/>
    <col min="6151" max="6398" width="9.140625" style="3"/>
    <col min="6399" max="6399" width="2" style="3" customWidth="1"/>
    <col min="6400" max="6400" width="5.5703125" style="3" customWidth="1"/>
    <col min="6401" max="6401" width="43.5703125" style="3" bestFit="1" customWidth="1"/>
    <col min="6402" max="6402" width="9.140625" style="3" bestFit="1" customWidth="1"/>
    <col min="6403" max="6403" width="6.85546875" style="3" bestFit="1" customWidth="1"/>
    <col min="6404" max="6404" width="11.28515625" style="3" bestFit="1" customWidth="1"/>
    <col min="6405" max="6405" width="10.5703125" style="3" bestFit="1" customWidth="1"/>
    <col min="6406" max="6406" width="12.140625" style="3" customWidth="1"/>
    <col min="6407" max="6654" width="9.140625" style="3"/>
    <col min="6655" max="6655" width="2" style="3" customWidth="1"/>
    <col min="6656" max="6656" width="5.5703125" style="3" customWidth="1"/>
    <col min="6657" max="6657" width="43.5703125" style="3" bestFit="1" customWidth="1"/>
    <col min="6658" max="6658" width="9.140625" style="3" bestFit="1" customWidth="1"/>
    <col min="6659" max="6659" width="6.85546875" style="3" bestFit="1" customWidth="1"/>
    <col min="6660" max="6660" width="11.28515625" style="3" bestFit="1" customWidth="1"/>
    <col min="6661" max="6661" width="10.5703125" style="3" bestFit="1" customWidth="1"/>
    <col min="6662" max="6662" width="12.140625" style="3" customWidth="1"/>
    <col min="6663" max="6910" width="9.140625" style="3"/>
    <col min="6911" max="6911" width="2" style="3" customWidth="1"/>
    <col min="6912" max="6912" width="5.5703125" style="3" customWidth="1"/>
    <col min="6913" max="6913" width="43.5703125" style="3" bestFit="1" customWidth="1"/>
    <col min="6914" max="6914" width="9.140625" style="3" bestFit="1" customWidth="1"/>
    <col min="6915" max="6915" width="6.85546875" style="3" bestFit="1" customWidth="1"/>
    <col min="6916" max="6916" width="11.28515625" style="3" bestFit="1" customWidth="1"/>
    <col min="6917" max="6917" width="10.5703125" style="3" bestFit="1" customWidth="1"/>
    <col min="6918" max="6918" width="12.140625" style="3" customWidth="1"/>
    <col min="6919" max="7166" width="9.140625" style="3"/>
    <col min="7167" max="7167" width="2" style="3" customWidth="1"/>
    <col min="7168" max="7168" width="5.5703125" style="3" customWidth="1"/>
    <col min="7169" max="7169" width="43.5703125" style="3" bestFit="1" customWidth="1"/>
    <col min="7170" max="7170" width="9.140625" style="3" bestFit="1" customWidth="1"/>
    <col min="7171" max="7171" width="6.85546875" style="3" bestFit="1" customWidth="1"/>
    <col min="7172" max="7172" width="11.28515625" style="3" bestFit="1" customWidth="1"/>
    <col min="7173" max="7173" width="10.5703125" style="3" bestFit="1" customWidth="1"/>
    <col min="7174" max="7174" width="12.140625" style="3" customWidth="1"/>
    <col min="7175" max="7422" width="9.140625" style="3"/>
    <col min="7423" max="7423" width="2" style="3" customWidth="1"/>
    <col min="7424" max="7424" width="5.5703125" style="3" customWidth="1"/>
    <col min="7425" max="7425" width="43.5703125" style="3" bestFit="1" customWidth="1"/>
    <col min="7426" max="7426" width="9.140625" style="3" bestFit="1" customWidth="1"/>
    <col min="7427" max="7427" width="6.85546875" style="3" bestFit="1" customWidth="1"/>
    <col min="7428" max="7428" width="11.28515625" style="3" bestFit="1" customWidth="1"/>
    <col min="7429" max="7429" width="10.5703125" style="3" bestFit="1" customWidth="1"/>
    <col min="7430" max="7430" width="12.140625" style="3" customWidth="1"/>
    <col min="7431" max="7678" width="9.140625" style="3"/>
    <col min="7679" max="7679" width="2" style="3" customWidth="1"/>
    <col min="7680" max="7680" width="5.5703125" style="3" customWidth="1"/>
    <col min="7681" max="7681" width="43.5703125" style="3" bestFit="1" customWidth="1"/>
    <col min="7682" max="7682" width="9.140625" style="3" bestFit="1" customWidth="1"/>
    <col min="7683" max="7683" width="6.85546875" style="3" bestFit="1" customWidth="1"/>
    <col min="7684" max="7684" width="11.28515625" style="3" bestFit="1" customWidth="1"/>
    <col min="7685" max="7685" width="10.5703125" style="3" bestFit="1" customWidth="1"/>
    <col min="7686" max="7686" width="12.140625" style="3" customWidth="1"/>
    <col min="7687" max="7934" width="9.140625" style="3"/>
    <col min="7935" max="7935" width="2" style="3" customWidth="1"/>
    <col min="7936" max="7936" width="5.5703125" style="3" customWidth="1"/>
    <col min="7937" max="7937" width="43.5703125" style="3" bestFit="1" customWidth="1"/>
    <col min="7938" max="7938" width="9.140625" style="3" bestFit="1" customWidth="1"/>
    <col min="7939" max="7939" width="6.85546875" style="3" bestFit="1" customWidth="1"/>
    <col min="7940" max="7940" width="11.28515625" style="3" bestFit="1" customWidth="1"/>
    <col min="7941" max="7941" width="10.5703125" style="3" bestFit="1" customWidth="1"/>
    <col min="7942" max="7942" width="12.140625" style="3" customWidth="1"/>
    <col min="7943" max="8190" width="9.140625" style="3"/>
    <col min="8191" max="8191" width="2" style="3" customWidth="1"/>
    <col min="8192" max="8192" width="5.5703125" style="3" customWidth="1"/>
    <col min="8193" max="8193" width="43.5703125" style="3" bestFit="1" customWidth="1"/>
    <col min="8194" max="8194" width="9.140625" style="3" bestFit="1" customWidth="1"/>
    <col min="8195" max="8195" width="6.85546875" style="3" bestFit="1" customWidth="1"/>
    <col min="8196" max="8196" width="11.28515625" style="3" bestFit="1" customWidth="1"/>
    <col min="8197" max="8197" width="10.5703125" style="3" bestFit="1" customWidth="1"/>
    <col min="8198" max="8198" width="12.140625" style="3" customWidth="1"/>
    <col min="8199" max="8446" width="9.140625" style="3"/>
    <col min="8447" max="8447" width="2" style="3" customWidth="1"/>
    <col min="8448" max="8448" width="5.5703125" style="3" customWidth="1"/>
    <col min="8449" max="8449" width="43.5703125" style="3" bestFit="1" customWidth="1"/>
    <col min="8450" max="8450" width="9.140625" style="3" bestFit="1" customWidth="1"/>
    <col min="8451" max="8451" width="6.85546875" style="3" bestFit="1" customWidth="1"/>
    <col min="8452" max="8452" width="11.28515625" style="3" bestFit="1" customWidth="1"/>
    <col min="8453" max="8453" width="10.5703125" style="3" bestFit="1" customWidth="1"/>
    <col min="8454" max="8454" width="12.140625" style="3" customWidth="1"/>
    <col min="8455" max="8702" width="9.140625" style="3"/>
    <col min="8703" max="8703" width="2" style="3" customWidth="1"/>
    <col min="8704" max="8704" width="5.5703125" style="3" customWidth="1"/>
    <col min="8705" max="8705" width="43.5703125" style="3" bestFit="1" customWidth="1"/>
    <col min="8706" max="8706" width="9.140625" style="3" bestFit="1" customWidth="1"/>
    <col min="8707" max="8707" width="6.85546875" style="3" bestFit="1" customWidth="1"/>
    <col min="8708" max="8708" width="11.28515625" style="3" bestFit="1" customWidth="1"/>
    <col min="8709" max="8709" width="10.5703125" style="3" bestFit="1" customWidth="1"/>
    <col min="8710" max="8710" width="12.140625" style="3" customWidth="1"/>
    <col min="8711" max="8958" width="9.140625" style="3"/>
    <col min="8959" max="8959" width="2" style="3" customWidth="1"/>
    <col min="8960" max="8960" width="5.5703125" style="3" customWidth="1"/>
    <col min="8961" max="8961" width="43.5703125" style="3" bestFit="1" customWidth="1"/>
    <col min="8962" max="8962" width="9.140625" style="3" bestFit="1" customWidth="1"/>
    <col min="8963" max="8963" width="6.85546875" style="3" bestFit="1" customWidth="1"/>
    <col min="8964" max="8964" width="11.28515625" style="3" bestFit="1" customWidth="1"/>
    <col min="8965" max="8965" width="10.5703125" style="3" bestFit="1" customWidth="1"/>
    <col min="8966" max="8966" width="12.140625" style="3" customWidth="1"/>
    <col min="8967" max="9214" width="9.140625" style="3"/>
    <col min="9215" max="9215" width="2" style="3" customWidth="1"/>
    <col min="9216" max="9216" width="5.5703125" style="3" customWidth="1"/>
    <col min="9217" max="9217" width="43.5703125" style="3" bestFit="1" customWidth="1"/>
    <col min="9218" max="9218" width="9.140625" style="3" bestFit="1" customWidth="1"/>
    <col min="9219" max="9219" width="6.85546875" style="3" bestFit="1" customWidth="1"/>
    <col min="9220" max="9220" width="11.28515625" style="3" bestFit="1" customWidth="1"/>
    <col min="9221" max="9221" width="10.5703125" style="3" bestFit="1" customWidth="1"/>
    <col min="9222" max="9222" width="12.140625" style="3" customWidth="1"/>
    <col min="9223" max="9470" width="9.140625" style="3"/>
    <col min="9471" max="9471" width="2" style="3" customWidth="1"/>
    <col min="9472" max="9472" width="5.5703125" style="3" customWidth="1"/>
    <col min="9473" max="9473" width="43.5703125" style="3" bestFit="1" customWidth="1"/>
    <col min="9474" max="9474" width="9.140625" style="3" bestFit="1" customWidth="1"/>
    <col min="9475" max="9475" width="6.85546875" style="3" bestFit="1" customWidth="1"/>
    <col min="9476" max="9476" width="11.28515625" style="3" bestFit="1" customWidth="1"/>
    <col min="9477" max="9477" width="10.5703125" style="3" bestFit="1" customWidth="1"/>
    <col min="9478" max="9478" width="12.140625" style="3" customWidth="1"/>
    <col min="9479" max="9726" width="9.140625" style="3"/>
    <col min="9727" max="9727" width="2" style="3" customWidth="1"/>
    <col min="9728" max="9728" width="5.5703125" style="3" customWidth="1"/>
    <col min="9729" max="9729" width="43.5703125" style="3" bestFit="1" customWidth="1"/>
    <col min="9730" max="9730" width="9.140625" style="3" bestFit="1" customWidth="1"/>
    <col min="9731" max="9731" width="6.85546875" style="3" bestFit="1" customWidth="1"/>
    <col min="9732" max="9732" width="11.28515625" style="3" bestFit="1" customWidth="1"/>
    <col min="9733" max="9733" width="10.5703125" style="3" bestFit="1" customWidth="1"/>
    <col min="9734" max="9734" width="12.140625" style="3" customWidth="1"/>
    <col min="9735" max="9982" width="9.140625" style="3"/>
    <col min="9983" max="9983" width="2" style="3" customWidth="1"/>
    <col min="9984" max="9984" width="5.5703125" style="3" customWidth="1"/>
    <col min="9985" max="9985" width="43.5703125" style="3" bestFit="1" customWidth="1"/>
    <col min="9986" max="9986" width="9.140625" style="3" bestFit="1" customWidth="1"/>
    <col min="9987" max="9987" width="6.85546875" style="3" bestFit="1" customWidth="1"/>
    <col min="9988" max="9988" width="11.28515625" style="3" bestFit="1" customWidth="1"/>
    <col min="9989" max="9989" width="10.5703125" style="3" bestFit="1" customWidth="1"/>
    <col min="9990" max="9990" width="12.140625" style="3" customWidth="1"/>
    <col min="9991" max="10238" width="9.140625" style="3"/>
    <col min="10239" max="10239" width="2" style="3" customWidth="1"/>
    <col min="10240" max="10240" width="5.5703125" style="3" customWidth="1"/>
    <col min="10241" max="10241" width="43.5703125" style="3" bestFit="1" customWidth="1"/>
    <col min="10242" max="10242" width="9.140625" style="3" bestFit="1" customWidth="1"/>
    <col min="10243" max="10243" width="6.85546875" style="3" bestFit="1" customWidth="1"/>
    <col min="10244" max="10244" width="11.28515625" style="3" bestFit="1" customWidth="1"/>
    <col min="10245" max="10245" width="10.5703125" style="3" bestFit="1" customWidth="1"/>
    <col min="10246" max="10246" width="12.140625" style="3" customWidth="1"/>
    <col min="10247" max="10494" width="9.140625" style="3"/>
    <col min="10495" max="10495" width="2" style="3" customWidth="1"/>
    <col min="10496" max="10496" width="5.5703125" style="3" customWidth="1"/>
    <col min="10497" max="10497" width="43.5703125" style="3" bestFit="1" customWidth="1"/>
    <col min="10498" max="10498" width="9.140625" style="3" bestFit="1" customWidth="1"/>
    <col min="10499" max="10499" width="6.85546875" style="3" bestFit="1" customWidth="1"/>
    <col min="10500" max="10500" width="11.28515625" style="3" bestFit="1" customWidth="1"/>
    <col min="10501" max="10501" width="10.5703125" style="3" bestFit="1" customWidth="1"/>
    <col min="10502" max="10502" width="12.140625" style="3" customWidth="1"/>
    <col min="10503" max="10750" width="9.140625" style="3"/>
    <col min="10751" max="10751" width="2" style="3" customWidth="1"/>
    <col min="10752" max="10752" width="5.5703125" style="3" customWidth="1"/>
    <col min="10753" max="10753" width="43.5703125" style="3" bestFit="1" customWidth="1"/>
    <col min="10754" max="10754" width="9.140625" style="3" bestFit="1" customWidth="1"/>
    <col min="10755" max="10755" width="6.85546875" style="3" bestFit="1" customWidth="1"/>
    <col min="10756" max="10756" width="11.28515625" style="3" bestFit="1" customWidth="1"/>
    <col min="10757" max="10757" width="10.5703125" style="3" bestFit="1" customWidth="1"/>
    <col min="10758" max="10758" width="12.140625" style="3" customWidth="1"/>
    <col min="10759" max="11006" width="9.140625" style="3"/>
    <col min="11007" max="11007" width="2" style="3" customWidth="1"/>
    <col min="11008" max="11008" width="5.5703125" style="3" customWidth="1"/>
    <col min="11009" max="11009" width="43.5703125" style="3" bestFit="1" customWidth="1"/>
    <col min="11010" max="11010" width="9.140625" style="3" bestFit="1" customWidth="1"/>
    <col min="11011" max="11011" width="6.85546875" style="3" bestFit="1" customWidth="1"/>
    <col min="11012" max="11012" width="11.28515625" style="3" bestFit="1" customWidth="1"/>
    <col min="11013" max="11013" width="10.5703125" style="3" bestFit="1" customWidth="1"/>
    <col min="11014" max="11014" width="12.140625" style="3" customWidth="1"/>
    <col min="11015" max="11262" width="9.140625" style="3"/>
    <col min="11263" max="11263" width="2" style="3" customWidth="1"/>
    <col min="11264" max="11264" width="5.5703125" style="3" customWidth="1"/>
    <col min="11265" max="11265" width="43.5703125" style="3" bestFit="1" customWidth="1"/>
    <col min="11266" max="11266" width="9.140625" style="3" bestFit="1" customWidth="1"/>
    <col min="11267" max="11267" width="6.85546875" style="3" bestFit="1" customWidth="1"/>
    <col min="11268" max="11268" width="11.28515625" style="3" bestFit="1" customWidth="1"/>
    <col min="11269" max="11269" width="10.5703125" style="3" bestFit="1" customWidth="1"/>
    <col min="11270" max="11270" width="12.140625" style="3" customWidth="1"/>
    <col min="11271" max="11518" width="9.140625" style="3"/>
    <col min="11519" max="11519" width="2" style="3" customWidth="1"/>
    <col min="11520" max="11520" width="5.5703125" style="3" customWidth="1"/>
    <col min="11521" max="11521" width="43.5703125" style="3" bestFit="1" customWidth="1"/>
    <col min="11522" max="11522" width="9.140625" style="3" bestFit="1" customWidth="1"/>
    <col min="11523" max="11523" width="6.85546875" style="3" bestFit="1" customWidth="1"/>
    <col min="11524" max="11524" width="11.28515625" style="3" bestFit="1" customWidth="1"/>
    <col min="11525" max="11525" width="10.5703125" style="3" bestFit="1" customWidth="1"/>
    <col min="11526" max="11526" width="12.140625" style="3" customWidth="1"/>
    <col min="11527" max="11774" width="9.140625" style="3"/>
    <col min="11775" max="11775" width="2" style="3" customWidth="1"/>
    <col min="11776" max="11776" width="5.5703125" style="3" customWidth="1"/>
    <col min="11777" max="11777" width="43.5703125" style="3" bestFit="1" customWidth="1"/>
    <col min="11778" max="11778" width="9.140625" style="3" bestFit="1" customWidth="1"/>
    <col min="11779" max="11779" width="6.85546875" style="3" bestFit="1" customWidth="1"/>
    <col min="11780" max="11780" width="11.28515625" style="3" bestFit="1" customWidth="1"/>
    <col min="11781" max="11781" width="10.5703125" style="3" bestFit="1" customWidth="1"/>
    <col min="11782" max="11782" width="12.140625" style="3" customWidth="1"/>
    <col min="11783" max="12030" width="9.140625" style="3"/>
    <col min="12031" max="12031" width="2" style="3" customWidth="1"/>
    <col min="12032" max="12032" width="5.5703125" style="3" customWidth="1"/>
    <col min="12033" max="12033" width="43.5703125" style="3" bestFit="1" customWidth="1"/>
    <col min="12034" max="12034" width="9.140625" style="3" bestFit="1" customWidth="1"/>
    <col min="12035" max="12035" width="6.85546875" style="3" bestFit="1" customWidth="1"/>
    <col min="12036" max="12036" width="11.28515625" style="3" bestFit="1" customWidth="1"/>
    <col min="12037" max="12037" width="10.5703125" style="3" bestFit="1" customWidth="1"/>
    <col min="12038" max="12038" width="12.140625" style="3" customWidth="1"/>
    <col min="12039" max="12286" width="9.140625" style="3"/>
    <col min="12287" max="12287" width="2" style="3" customWidth="1"/>
    <col min="12288" max="12288" width="5.5703125" style="3" customWidth="1"/>
    <col min="12289" max="12289" width="43.5703125" style="3" bestFit="1" customWidth="1"/>
    <col min="12290" max="12290" width="9.140625" style="3" bestFit="1" customWidth="1"/>
    <col min="12291" max="12291" width="6.85546875" style="3" bestFit="1" customWidth="1"/>
    <col min="12292" max="12292" width="11.28515625" style="3" bestFit="1" customWidth="1"/>
    <col min="12293" max="12293" width="10.5703125" style="3" bestFit="1" customWidth="1"/>
    <col min="12294" max="12294" width="12.140625" style="3" customWidth="1"/>
    <col min="12295" max="12542" width="9.140625" style="3"/>
    <col min="12543" max="12543" width="2" style="3" customWidth="1"/>
    <col min="12544" max="12544" width="5.5703125" style="3" customWidth="1"/>
    <col min="12545" max="12545" width="43.5703125" style="3" bestFit="1" customWidth="1"/>
    <col min="12546" max="12546" width="9.140625" style="3" bestFit="1" customWidth="1"/>
    <col min="12547" max="12547" width="6.85546875" style="3" bestFit="1" customWidth="1"/>
    <col min="12548" max="12548" width="11.28515625" style="3" bestFit="1" customWidth="1"/>
    <col min="12549" max="12549" width="10.5703125" style="3" bestFit="1" customWidth="1"/>
    <col min="12550" max="12550" width="12.140625" style="3" customWidth="1"/>
    <col min="12551" max="12798" width="9.140625" style="3"/>
    <col min="12799" max="12799" width="2" style="3" customWidth="1"/>
    <col min="12800" max="12800" width="5.5703125" style="3" customWidth="1"/>
    <col min="12801" max="12801" width="43.5703125" style="3" bestFit="1" customWidth="1"/>
    <col min="12802" max="12802" width="9.140625" style="3" bestFit="1" customWidth="1"/>
    <col min="12803" max="12803" width="6.85546875" style="3" bestFit="1" customWidth="1"/>
    <col min="12804" max="12804" width="11.28515625" style="3" bestFit="1" customWidth="1"/>
    <col min="12805" max="12805" width="10.5703125" style="3" bestFit="1" customWidth="1"/>
    <col min="12806" max="12806" width="12.140625" style="3" customWidth="1"/>
    <col min="12807" max="13054" width="9.140625" style="3"/>
    <col min="13055" max="13055" width="2" style="3" customWidth="1"/>
    <col min="13056" max="13056" width="5.5703125" style="3" customWidth="1"/>
    <col min="13057" max="13057" width="43.5703125" style="3" bestFit="1" customWidth="1"/>
    <col min="13058" max="13058" width="9.140625" style="3" bestFit="1" customWidth="1"/>
    <col min="13059" max="13059" width="6.85546875" style="3" bestFit="1" customWidth="1"/>
    <col min="13060" max="13060" width="11.28515625" style="3" bestFit="1" customWidth="1"/>
    <col min="13061" max="13061" width="10.5703125" style="3" bestFit="1" customWidth="1"/>
    <col min="13062" max="13062" width="12.140625" style="3" customWidth="1"/>
    <col min="13063" max="13310" width="9.140625" style="3"/>
    <col min="13311" max="13311" width="2" style="3" customWidth="1"/>
    <col min="13312" max="13312" width="5.5703125" style="3" customWidth="1"/>
    <col min="13313" max="13313" width="43.5703125" style="3" bestFit="1" customWidth="1"/>
    <col min="13314" max="13314" width="9.140625" style="3" bestFit="1" customWidth="1"/>
    <col min="13315" max="13315" width="6.85546875" style="3" bestFit="1" customWidth="1"/>
    <col min="13316" max="13316" width="11.28515625" style="3" bestFit="1" customWidth="1"/>
    <col min="13317" max="13317" width="10.5703125" style="3" bestFit="1" customWidth="1"/>
    <col min="13318" max="13318" width="12.140625" style="3" customWidth="1"/>
    <col min="13319" max="13566" width="9.140625" style="3"/>
    <col min="13567" max="13567" width="2" style="3" customWidth="1"/>
    <col min="13568" max="13568" width="5.5703125" style="3" customWidth="1"/>
    <col min="13569" max="13569" width="43.5703125" style="3" bestFit="1" customWidth="1"/>
    <col min="13570" max="13570" width="9.140625" style="3" bestFit="1" customWidth="1"/>
    <col min="13571" max="13571" width="6.85546875" style="3" bestFit="1" customWidth="1"/>
    <col min="13572" max="13572" width="11.28515625" style="3" bestFit="1" customWidth="1"/>
    <col min="13573" max="13573" width="10.5703125" style="3" bestFit="1" customWidth="1"/>
    <col min="13574" max="13574" width="12.140625" style="3" customWidth="1"/>
    <col min="13575" max="13822" width="9.140625" style="3"/>
    <col min="13823" max="13823" width="2" style="3" customWidth="1"/>
    <col min="13824" max="13824" width="5.5703125" style="3" customWidth="1"/>
    <col min="13825" max="13825" width="43.5703125" style="3" bestFit="1" customWidth="1"/>
    <col min="13826" max="13826" width="9.140625" style="3" bestFit="1" customWidth="1"/>
    <col min="13827" max="13827" width="6.85546875" style="3" bestFit="1" customWidth="1"/>
    <col min="13828" max="13828" width="11.28515625" style="3" bestFit="1" customWidth="1"/>
    <col min="13829" max="13829" width="10.5703125" style="3" bestFit="1" customWidth="1"/>
    <col min="13830" max="13830" width="12.140625" style="3" customWidth="1"/>
    <col min="13831" max="14078" width="9.140625" style="3"/>
    <col min="14079" max="14079" width="2" style="3" customWidth="1"/>
    <col min="14080" max="14080" width="5.5703125" style="3" customWidth="1"/>
    <col min="14081" max="14081" width="43.5703125" style="3" bestFit="1" customWidth="1"/>
    <col min="14082" max="14082" width="9.140625" style="3" bestFit="1" customWidth="1"/>
    <col min="14083" max="14083" width="6.85546875" style="3" bestFit="1" customWidth="1"/>
    <col min="14084" max="14084" width="11.28515625" style="3" bestFit="1" customWidth="1"/>
    <col min="14085" max="14085" width="10.5703125" style="3" bestFit="1" customWidth="1"/>
    <col min="14086" max="14086" width="12.140625" style="3" customWidth="1"/>
    <col min="14087" max="14334" width="9.140625" style="3"/>
    <col min="14335" max="14335" width="2" style="3" customWidth="1"/>
    <col min="14336" max="14336" width="5.5703125" style="3" customWidth="1"/>
    <col min="14337" max="14337" width="43.5703125" style="3" bestFit="1" customWidth="1"/>
    <col min="14338" max="14338" width="9.140625" style="3" bestFit="1" customWidth="1"/>
    <col min="14339" max="14339" width="6.85546875" style="3" bestFit="1" customWidth="1"/>
    <col min="14340" max="14340" width="11.28515625" style="3" bestFit="1" customWidth="1"/>
    <col min="14341" max="14341" width="10.5703125" style="3" bestFit="1" customWidth="1"/>
    <col min="14342" max="14342" width="12.140625" style="3" customWidth="1"/>
    <col min="14343" max="14590" width="9.140625" style="3"/>
    <col min="14591" max="14591" width="2" style="3" customWidth="1"/>
    <col min="14592" max="14592" width="5.5703125" style="3" customWidth="1"/>
    <col min="14593" max="14593" width="43.5703125" style="3" bestFit="1" customWidth="1"/>
    <col min="14594" max="14594" width="9.140625" style="3" bestFit="1" customWidth="1"/>
    <col min="14595" max="14595" width="6.85546875" style="3" bestFit="1" customWidth="1"/>
    <col min="14596" max="14596" width="11.28515625" style="3" bestFit="1" customWidth="1"/>
    <col min="14597" max="14597" width="10.5703125" style="3" bestFit="1" customWidth="1"/>
    <col min="14598" max="14598" width="12.140625" style="3" customWidth="1"/>
    <col min="14599" max="14846" width="9.140625" style="3"/>
    <col min="14847" max="14847" width="2" style="3" customWidth="1"/>
    <col min="14848" max="14848" width="5.5703125" style="3" customWidth="1"/>
    <col min="14849" max="14849" width="43.5703125" style="3" bestFit="1" customWidth="1"/>
    <col min="14850" max="14850" width="9.140625" style="3" bestFit="1" customWidth="1"/>
    <col min="14851" max="14851" width="6.85546875" style="3" bestFit="1" customWidth="1"/>
    <col min="14852" max="14852" width="11.28515625" style="3" bestFit="1" customWidth="1"/>
    <col min="14853" max="14853" width="10.5703125" style="3" bestFit="1" customWidth="1"/>
    <col min="14854" max="14854" width="12.140625" style="3" customWidth="1"/>
    <col min="14855" max="15102" width="9.140625" style="3"/>
    <col min="15103" max="15103" width="2" style="3" customWidth="1"/>
    <col min="15104" max="15104" width="5.5703125" style="3" customWidth="1"/>
    <col min="15105" max="15105" width="43.5703125" style="3" bestFit="1" customWidth="1"/>
    <col min="15106" max="15106" width="9.140625" style="3" bestFit="1" customWidth="1"/>
    <col min="15107" max="15107" width="6.85546875" style="3" bestFit="1" customWidth="1"/>
    <col min="15108" max="15108" width="11.28515625" style="3" bestFit="1" customWidth="1"/>
    <col min="15109" max="15109" width="10.5703125" style="3" bestFit="1" customWidth="1"/>
    <col min="15110" max="15110" width="12.140625" style="3" customWidth="1"/>
    <col min="15111" max="15358" width="9.140625" style="3"/>
    <col min="15359" max="15359" width="2" style="3" customWidth="1"/>
    <col min="15360" max="15360" width="5.5703125" style="3" customWidth="1"/>
    <col min="15361" max="15361" width="43.5703125" style="3" bestFit="1" customWidth="1"/>
    <col min="15362" max="15362" width="9.140625" style="3" bestFit="1" customWidth="1"/>
    <col min="15363" max="15363" width="6.85546875" style="3" bestFit="1" customWidth="1"/>
    <col min="15364" max="15364" width="11.28515625" style="3" bestFit="1" customWidth="1"/>
    <col min="15365" max="15365" width="10.5703125" style="3" bestFit="1" customWidth="1"/>
    <col min="15366" max="15366" width="12.140625" style="3" customWidth="1"/>
    <col min="15367" max="15614" width="9.140625" style="3"/>
    <col min="15615" max="15615" width="2" style="3" customWidth="1"/>
    <col min="15616" max="15616" width="5.5703125" style="3" customWidth="1"/>
    <col min="15617" max="15617" width="43.5703125" style="3" bestFit="1" customWidth="1"/>
    <col min="15618" max="15618" width="9.140625" style="3" bestFit="1" customWidth="1"/>
    <col min="15619" max="15619" width="6.85546875" style="3" bestFit="1" customWidth="1"/>
    <col min="15620" max="15620" width="11.28515625" style="3" bestFit="1" customWidth="1"/>
    <col min="15621" max="15621" width="10.5703125" style="3" bestFit="1" customWidth="1"/>
    <col min="15622" max="15622" width="12.140625" style="3" customWidth="1"/>
    <col min="15623" max="15870" width="9.140625" style="3"/>
    <col min="15871" max="15871" width="2" style="3" customWidth="1"/>
    <col min="15872" max="15872" width="5.5703125" style="3" customWidth="1"/>
    <col min="15873" max="15873" width="43.5703125" style="3" bestFit="1" customWidth="1"/>
    <col min="15874" max="15874" width="9.140625" style="3" bestFit="1" customWidth="1"/>
    <col min="15875" max="15875" width="6.85546875" style="3" bestFit="1" customWidth="1"/>
    <col min="15876" max="15876" width="11.28515625" style="3" bestFit="1" customWidth="1"/>
    <col min="15877" max="15877" width="10.5703125" style="3" bestFit="1" customWidth="1"/>
    <col min="15878" max="15878" width="12.140625" style="3" customWidth="1"/>
    <col min="15879" max="16126" width="9.140625" style="3"/>
    <col min="16127" max="16127" width="2" style="3" customWidth="1"/>
    <col min="16128" max="16128" width="5.5703125" style="3" customWidth="1"/>
    <col min="16129" max="16129" width="43.5703125" style="3" bestFit="1" customWidth="1"/>
    <col min="16130" max="16130" width="9.140625" style="3" bestFit="1" customWidth="1"/>
    <col min="16131" max="16131" width="6.85546875" style="3" bestFit="1" customWidth="1"/>
    <col min="16132" max="16132" width="11.28515625" style="3" bestFit="1" customWidth="1"/>
    <col min="16133" max="16133" width="10.5703125" style="3" bestFit="1" customWidth="1"/>
    <col min="16134" max="16134" width="12.140625" style="3" customWidth="1"/>
    <col min="16135" max="16384" width="9.140625" style="3"/>
  </cols>
  <sheetData>
    <row r="1" spans="1:7" s="5" customFormat="1" ht="15" x14ac:dyDescent="0.2">
      <c r="A1" s="1017" t="s">
        <v>239</v>
      </c>
      <c r="B1" s="1018"/>
      <c r="C1" s="1018"/>
      <c r="D1" s="1018"/>
      <c r="E1" s="1018"/>
      <c r="F1" s="1018"/>
      <c r="G1" s="1019"/>
    </row>
    <row r="2" spans="1:7" s="526" customFormat="1" ht="24" customHeight="1" x14ac:dyDescent="0.2">
      <c r="A2" s="1026" t="s">
        <v>40</v>
      </c>
      <c r="B2" s="1027"/>
      <c r="C2" s="1027"/>
      <c r="D2" s="1028"/>
      <c r="E2" s="655" t="s">
        <v>645</v>
      </c>
      <c r="F2" s="657" t="s">
        <v>9</v>
      </c>
      <c r="G2" s="656" t="s">
        <v>0</v>
      </c>
    </row>
    <row r="3" spans="1:7" s="4" customFormat="1" ht="14.1" customHeight="1" x14ac:dyDescent="0.2">
      <c r="A3" s="317" t="s">
        <v>26</v>
      </c>
      <c r="B3" s="1025" t="s">
        <v>290</v>
      </c>
      <c r="C3" s="1025"/>
      <c r="D3" s="1025"/>
      <c r="E3" s="1025"/>
      <c r="F3" s="1025"/>
      <c r="G3" s="1025"/>
    </row>
    <row r="4" spans="1:7" ht="14.1" customHeight="1" x14ac:dyDescent="0.2">
      <c r="A4" s="318" t="s">
        <v>139</v>
      </c>
      <c r="B4" s="1022" t="str">
        <f>'(2)_Insumos'!B18</f>
        <v>Pessoal Operacional</v>
      </c>
      <c r="C4" s="1022"/>
      <c r="D4" s="1022"/>
      <c r="E4" s="144">
        <f>'(2)_Insumos'!F18</f>
        <v>0</v>
      </c>
      <c r="F4" s="152">
        <f>'(2)_Insumos'!D18</f>
        <v>0</v>
      </c>
      <c r="G4" s="299">
        <f>$E$4*F4</f>
        <v>0</v>
      </c>
    </row>
    <row r="5" spans="1:7" ht="14.1" customHeight="1" x14ac:dyDescent="0.2">
      <c r="A5" s="319" t="s">
        <v>141</v>
      </c>
      <c r="B5" s="1023" t="str">
        <f>'(2)_Insumos'!B19</f>
        <v>Pessoal Administrativo</v>
      </c>
      <c r="C5" s="1023"/>
      <c r="D5" s="1023"/>
      <c r="E5" s="302">
        <f>'(2)_Insumos'!F19</f>
        <v>0</v>
      </c>
      <c r="F5" s="303">
        <f>'(2)_Insumos'!D19</f>
        <v>0</v>
      </c>
      <c r="G5" s="304">
        <f>$E$5*F5</f>
        <v>0</v>
      </c>
    </row>
    <row r="6" spans="1:7" ht="14.1" customHeight="1" x14ac:dyDescent="0.2">
      <c r="A6" s="320" t="s">
        <v>142</v>
      </c>
      <c r="B6" s="1024" t="str">
        <f>'(2)_Insumos'!B20</f>
        <v>Pessoal de Manutenção</v>
      </c>
      <c r="C6" s="1024"/>
      <c r="D6" s="1024"/>
      <c r="E6" s="130">
        <f>'(2)_Insumos'!F20</f>
        <v>0</v>
      </c>
      <c r="F6" s="153">
        <f>'(2)_Insumos'!D20</f>
        <v>0</v>
      </c>
      <c r="G6" s="306">
        <f>$E$6*F6</f>
        <v>0</v>
      </c>
    </row>
    <row r="7" spans="1:7" ht="14.1" customHeight="1" x14ac:dyDescent="0.2">
      <c r="A7" s="1015" t="s">
        <v>258</v>
      </c>
      <c r="B7" s="1016"/>
      <c r="C7" s="1016"/>
      <c r="D7" s="1016"/>
      <c r="E7" s="1016"/>
      <c r="F7" s="1016"/>
      <c r="G7" s="146">
        <f>SUM(G4:G6)</f>
        <v>0</v>
      </c>
    </row>
    <row r="8" spans="1:7" s="4" customFormat="1" ht="14.1" customHeight="1" x14ac:dyDescent="0.2">
      <c r="A8" s="317" t="s">
        <v>27</v>
      </c>
      <c r="B8" s="1025" t="s">
        <v>291</v>
      </c>
      <c r="C8" s="1025"/>
      <c r="D8" s="1025"/>
      <c r="E8" s="1025"/>
      <c r="F8" s="1025"/>
      <c r="G8" s="1025"/>
    </row>
    <row r="9" spans="1:7" ht="14.1" customHeight="1" x14ac:dyDescent="0.2">
      <c r="A9" s="318" t="s">
        <v>143</v>
      </c>
      <c r="B9" s="1022" t="str">
        <f>B4</f>
        <v>Pessoal Operacional</v>
      </c>
      <c r="C9" s="1022"/>
      <c r="D9" s="1022"/>
      <c r="E9" s="144">
        <f>'(2)_Insumos'!F22</f>
        <v>0</v>
      </c>
      <c r="F9" s="152">
        <f>'(2)_Insumos'!D22</f>
        <v>0</v>
      </c>
      <c r="G9" s="299">
        <f>$E$9*F9</f>
        <v>0</v>
      </c>
    </row>
    <row r="10" spans="1:7" ht="14.1" customHeight="1" x14ac:dyDescent="0.2">
      <c r="A10" s="319" t="s">
        <v>144</v>
      </c>
      <c r="B10" s="1023" t="str">
        <f>B5</f>
        <v>Pessoal Administrativo</v>
      </c>
      <c r="C10" s="1023"/>
      <c r="D10" s="1023"/>
      <c r="E10" s="302">
        <f>'(2)_Insumos'!F23</f>
        <v>0</v>
      </c>
      <c r="F10" s="303">
        <f>'(2)_Insumos'!D23</f>
        <v>0</v>
      </c>
      <c r="G10" s="304">
        <f>$E$10*F10</f>
        <v>0</v>
      </c>
    </row>
    <row r="11" spans="1:7" ht="14.1" customHeight="1" x14ac:dyDescent="0.2">
      <c r="A11" s="320" t="s">
        <v>145</v>
      </c>
      <c r="B11" s="1024" t="str">
        <f>B6</f>
        <v>Pessoal de Manutenção</v>
      </c>
      <c r="C11" s="1024"/>
      <c r="D11" s="1024"/>
      <c r="E11" s="130">
        <f>'(2)_Insumos'!F24</f>
        <v>0</v>
      </c>
      <c r="F11" s="153">
        <f>'(2)_Insumos'!D24</f>
        <v>0</v>
      </c>
      <c r="G11" s="306">
        <f>$E$11*F11</f>
        <v>0</v>
      </c>
    </row>
    <row r="12" spans="1:7" ht="14.1" customHeight="1" x14ac:dyDescent="0.2">
      <c r="A12" s="1015" t="s">
        <v>258</v>
      </c>
      <c r="B12" s="1016"/>
      <c r="C12" s="1016"/>
      <c r="D12" s="1016"/>
      <c r="E12" s="1016"/>
      <c r="F12" s="1016"/>
      <c r="G12" s="146">
        <f>SUM(G9:G11)</f>
        <v>0</v>
      </c>
    </row>
    <row r="13" spans="1:7" s="4" customFormat="1" ht="14.1" customHeight="1" x14ac:dyDescent="0.2">
      <c r="A13" s="317" t="s">
        <v>29</v>
      </c>
      <c r="B13" s="1025" t="s">
        <v>278</v>
      </c>
      <c r="C13" s="1025"/>
      <c r="D13" s="1025"/>
      <c r="E13" s="1025"/>
      <c r="F13" s="1025"/>
      <c r="G13" s="1025"/>
    </row>
    <row r="14" spans="1:7" ht="14.1" customHeight="1" x14ac:dyDescent="0.2">
      <c r="A14" s="318" t="s">
        <v>148</v>
      </c>
      <c r="B14" s="1022" t="str">
        <f>B9</f>
        <v>Pessoal Operacional</v>
      </c>
      <c r="C14" s="1022"/>
      <c r="D14" s="1022"/>
      <c r="E14" s="144">
        <f>'(2)_Insumos'!F26</f>
        <v>0</v>
      </c>
      <c r="F14" s="152">
        <f>'(2)_Insumos'!D26</f>
        <v>0</v>
      </c>
      <c r="G14" s="299">
        <f>$E$14*F14</f>
        <v>0</v>
      </c>
    </row>
    <row r="15" spans="1:7" ht="14.1" customHeight="1" x14ac:dyDescent="0.2">
      <c r="A15" s="319" t="s">
        <v>149</v>
      </c>
      <c r="B15" s="1023" t="str">
        <f>B10</f>
        <v>Pessoal Administrativo</v>
      </c>
      <c r="C15" s="1023"/>
      <c r="D15" s="1023"/>
      <c r="E15" s="302">
        <f>'(2)_Insumos'!F27</f>
        <v>0</v>
      </c>
      <c r="F15" s="303">
        <f>'(2)_Insumos'!D27</f>
        <v>0</v>
      </c>
      <c r="G15" s="304">
        <f>$E$15*F15</f>
        <v>0</v>
      </c>
    </row>
    <row r="16" spans="1:7" ht="14.1" customHeight="1" x14ac:dyDescent="0.2">
      <c r="A16" s="320" t="s">
        <v>150</v>
      </c>
      <c r="B16" s="1024" t="str">
        <f>B11</f>
        <v>Pessoal de Manutenção</v>
      </c>
      <c r="C16" s="1024"/>
      <c r="D16" s="1024"/>
      <c r="E16" s="130">
        <f>'(2)_Insumos'!F28</f>
        <v>0</v>
      </c>
      <c r="F16" s="153">
        <f>'(2)_Insumos'!D28</f>
        <v>0</v>
      </c>
      <c r="G16" s="306">
        <f>$E$16*F16</f>
        <v>0</v>
      </c>
    </row>
    <row r="17" spans="1:1023 1025:4095 4097:6144 6146:9216 9218:10239 10241:13311 13313:15360 15362:16380" ht="14.1" customHeight="1" x14ac:dyDescent="0.2">
      <c r="A17" s="1015" t="s">
        <v>258</v>
      </c>
      <c r="B17" s="1016"/>
      <c r="C17" s="1016"/>
      <c r="D17" s="1016"/>
      <c r="E17" s="1016"/>
      <c r="F17" s="1016"/>
      <c r="G17" s="146">
        <f>SUM(G14:G16)</f>
        <v>0</v>
      </c>
    </row>
    <row r="18" spans="1:1023 1025:4095 4097:6144 6146:9216 9218:10239 10241:13311 13313:15360 15362:16380" s="4" customFormat="1" ht="14.1" customHeight="1" x14ac:dyDescent="0.2">
      <c r="A18" s="317" t="s">
        <v>30</v>
      </c>
      <c r="B18" s="1025" t="s">
        <v>292</v>
      </c>
      <c r="C18" s="1025"/>
      <c r="D18" s="1025"/>
      <c r="E18" s="1025"/>
      <c r="F18" s="1025"/>
      <c r="G18" s="1025"/>
    </row>
    <row r="19" spans="1:1023 1025:4095 4097:6144 6146:9216 9218:10239 10241:13311 13313:15360 15362:16380" ht="14.1" customHeight="1" x14ac:dyDescent="0.2">
      <c r="A19" s="318" t="s">
        <v>151</v>
      </c>
      <c r="B19" s="1022" t="str">
        <f>B14</f>
        <v>Pessoal Operacional</v>
      </c>
      <c r="C19" s="1022"/>
      <c r="D19" s="1022"/>
      <c r="E19" s="144">
        <f>'(2)_Insumos'!F30</f>
        <v>0</v>
      </c>
      <c r="F19" s="152">
        <f>'(2)_Insumos'!D30</f>
        <v>0</v>
      </c>
      <c r="G19" s="299">
        <f>$E$19*F19</f>
        <v>0</v>
      </c>
    </row>
    <row r="20" spans="1:1023 1025:4095 4097:6144 6146:9216 9218:10239 10241:13311 13313:15360 15362:16380" ht="14.1" customHeight="1" x14ac:dyDescent="0.2">
      <c r="A20" s="319" t="s">
        <v>152</v>
      </c>
      <c r="B20" s="1023" t="str">
        <f>B15</f>
        <v>Pessoal Administrativo</v>
      </c>
      <c r="C20" s="1023"/>
      <c r="D20" s="1023"/>
      <c r="E20" s="302">
        <f>'(2)_Insumos'!F31</f>
        <v>0</v>
      </c>
      <c r="F20" s="303">
        <f>'(2)_Insumos'!D31</f>
        <v>0</v>
      </c>
      <c r="G20" s="304">
        <f>$E$20*F20</f>
        <v>0</v>
      </c>
    </row>
    <row r="21" spans="1:1023 1025:4095 4097:6144 6146:9216 9218:10239 10241:13311 13313:15360 15362:16380" ht="14.1" customHeight="1" x14ac:dyDescent="0.2">
      <c r="A21" s="320" t="s">
        <v>153</v>
      </c>
      <c r="B21" s="1024" t="str">
        <f>B16</f>
        <v>Pessoal de Manutenção</v>
      </c>
      <c r="C21" s="1024"/>
      <c r="D21" s="1024"/>
      <c r="E21" s="130">
        <f>'(2)_Insumos'!F32</f>
        <v>0</v>
      </c>
      <c r="F21" s="153">
        <f>'(2)_Insumos'!D32</f>
        <v>0</v>
      </c>
      <c r="G21" s="306">
        <f>$E$21*F21</f>
        <v>0</v>
      </c>
    </row>
    <row r="22" spans="1:1023 1025:4095 4097:6144 6146:9216 9218:10239 10241:13311 13313:15360 15362:16380" ht="14.1" customHeight="1" x14ac:dyDescent="0.2">
      <c r="A22" s="1015" t="s">
        <v>258</v>
      </c>
      <c r="B22" s="1016"/>
      <c r="C22" s="1016"/>
      <c r="D22" s="1016"/>
      <c r="E22" s="1016"/>
      <c r="F22" s="1016"/>
      <c r="G22" s="146">
        <f>SUM(G19:G21)</f>
        <v>0</v>
      </c>
    </row>
    <row r="23" spans="1:1023 1025:4095 4097:6144 6146:9216 9218:10239 10241:13311 13313:15360 15362:16380" s="4" customFormat="1" ht="14.1" customHeight="1" x14ac:dyDescent="0.2">
      <c r="A23" s="317" t="s">
        <v>31</v>
      </c>
      <c r="B23" s="1025" t="s">
        <v>287</v>
      </c>
      <c r="C23" s="1025"/>
      <c r="D23" s="1025"/>
      <c r="E23" s="1025"/>
      <c r="F23" s="1025"/>
      <c r="G23" s="1025"/>
    </row>
    <row r="24" spans="1:1023 1025:4095 4097:6144 6146:9216 9218:10239 10241:13311 13313:15360 15362:16380" s="527" customFormat="1" ht="14.1" customHeight="1" x14ac:dyDescent="0.2">
      <c r="A24" s="1032" t="s">
        <v>40</v>
      </c>
      <c r="B24" s="1033"/>
      <c r="C24" s="1034"/>
      <c r="D24" s="1030" t="s">
        <v>396</v>
      </c>
      <c r="E24" s="1030" t="s">
        <v>646</v>
      </c>
      <c r="F24" s="1038" t="s">
        <v>9</v>
      </c>
      <c r="G24" s="1038" t="s">
        <v>0</v>
      </c>
    </row>
    <row r="25" spans="1:1023 1025:4095 4097:6144 6146:9216 9218:10239 10241:13311 13313:15360 15362:16380" s="527" customFormat="1" ht="14.1" customHeight="1" x14ac:dyDescent="0.2">
      <c r="A25" s="1035"/>
      <c r="B25" s="1036"/>
      <c r="C25" s="1037"/>
      <c r="D25" s="1031"/>
      <c r="E25" s="1031"/>
      <c r="F25" s="1039"/>
      <c r="G25" s="1039"/>
    </row>
    <row r="26" spans="1:1023 1025:4095 4097:6144 6146:9216 9218:10239 10241:13311 13313:15360 15362:16380" s="4" customFormat="1" ht="14.1" customHeight="1" x14ac:dyDescent="0.2">
      <c r="A26" s="317" t="s">
        <v>155</v>
      </c>
      <c r="B26" s="1025" t="s">
        <v>279</v>
      </c>
      <c r="C26" s="1025"/>
      <c r="D26" s="1025"/>
      <c r="E26" s="1025"/>
      <c r="F26" s="1025"/>
      <c r="G26" s="1025"/>
    </row>
    <row r="27" spans="1:1023 1025:4095 4097:6144 6146:9216 9218:10239 10241:13311 13313:15360 15362:16380" ht="14.1" customHeight="1" x14ac:dyDescent="0.2">
      <c r="A27" s="318" t="s">
        <v>516</v>
      </c>
      <c r="B27" s="969" t="str">
        <f>'(2)_Insumos'!B36</f>
        <v>Calça</v>
      </c>
      <c r="C27" s="969"/>
      <c r="D27" s="147">
        <f>'(2)_Insumos'!E36/12</f>
        <v>0</v>
      </c>
      <c r="E27" s="144">
        <f>'(2)_Insumos'!F36</f>
        <v>0</v>
      </c>
      <c r="F27" s="154">
        <f>'(2)_Insumos'!D36</f>
        <v>1</v>
      </c>
      <c r="G27" s="299">
        <f>D27*E27*F27</f>
        <v>0</v>
      </c>
    </row>
    <row r="28" spans="1:1023 1025:4095 4097:6144 6146:9216 9218:10239 10241:13311 13313:15360 15362:16380" ht="14.1" customHeight="1" x14ac:dyDescent="0.2">
      <c r="A28" s="319" t="s">
        <v>517</v>
      </c>
      <c r="B28" s="1040" t="str">
        <f>'(2)_Insumos'!B37</f>
        <v>Camisa</v>
      </c>
      <c r="C28" s="1040"/>
      <c r="D28" s="321">
        <f>'(2)_Insumos'!E37/12</f>
        <v>0</v>
      </c>
      <c r="E28" s="302">
        <f>'(2)_Insumos'!F37</f>
        <v>0</v>
      </c>
      <c r="F28" s="322">
        <f>'(2)_Insumos'!D37</f>
        <v>1</v>
      </c>
      <c r="G28" s="304">
        <f>D28*E28*F28</f>
        <v>0</v>
      </c>
    </row>
    <row r="29" spans="1:1023 1025:4095 4097:6144 6146:9216 9218:10239 10241:13311 13313:15360 15362:16380" ht="14.1" customHeight="1" x14ac:dyDescent="0.2">
      <c r="A29" s="320" t="s">
        <v>518</v>
      </c>
      <c r="B29" s="968" t="str">
        <f>'(2)_Insumos'!B38</f>
        <v>Botina com Biqueira de Aço</v>
      </c>
      <c r="C29" s="968"/>
      <c r="D29" s="323">
        <f>'(2)_Insumos'!E38/12</f>
        <v>0</v>
      </c>
      <c r="E29" s="130">
        <f>'(2)_Insumos'!F38</f>
        <v>0</v>
      </c>
      <c r="F29" s="156">
        <f>'(2)_Insumos'!D38</f>
        <v>1</v>
      </c>
      <c r="G29" s="306">
        <f>D29*E29*F29</f>
        <v>0</v>
      </c>
    </row>
    <row r="30" spans="1:1023 1025:4095 4097:6144 6146:9216 9218:10239 10241:13311 13313:15360 15362:16380" ht="14.1" customHeight="1" x14ac:dyDescent="0.2">
      <c r="A30" s="1015" t="s">
        <v>258</v>
      </c>
      <c r="B30" s="1016"/>
      <c r="C30" s="1016"/>
      <c r="D30" s="1016"/>
      <c r="E30" s="1016"/>
      <c r="F30" s="1016"/>
      <c r="G30" s="146">
        <f>SUM(G27:G29)</f>
        <v>0</v>
      </c>
    </row>
    <row r="31" spans="1:1023 1025:4095 4097:6144 6146:9216 9218:10239 10241:13311 13313:15360 15362:16380" s="4" customFormat="1" ht="14.1" customHeight="1" x14ac:dyDescent="0.2">
      <c r="A31" s="317" t="s">
        <v>156</v>
      </c>
      <c r="B31" s="1025" t="s">
        <v>280</v>
      </c>
      <c r="C31" s="1025"/>
      <c r="D31" s="1025"/>
      <c r="E31" s="1025"/>
      <c r="F31" s="1025"/>
      <c r="G31" s="1025"/>
      <c r="H31" s="55"/>
      <c r="I31" s="26"/>
      <c r="K31" s="27"/>
      <c r="L31" s="28"/>
      <c r="M31" s="27"/>
      <c r="N31" s="28"/>
      <c r="O31" s="26"/>
      <c r="Q31" s="55"/>
      <c r="R31" s="26"/>
      <c r="T31" s="27"/>
      <c r="U31" s="28"/>
      <c r="V31" s="27"/>
      <c r="W31" s="28"/>
      <c r="X31" s="26"/>
      <c r="Z31" s="55"/>
      <c r="AA31" s="26"/>
      <c r="AC31" s="27"/>
      <c r="AD31" s="28"/>
      <c r="AE31" s="27"/>
      <c r="AF31" s="28"/>
      <c r="AG31" s="26"/>
      <c r="AI31" s="55"/>
      <c r="AJ31" s="26"/>
      <c r="AL31" s="27"/>
      <c r="AM31" s="28"/>
      <c r="AN31" s="27"/>
      <c r="AO31" s="28"/>
      <c r="AP31" s="26"/>
      <c r="AR31" s="55"/>
      <c r="AS31" s="26"/>
      <c r="AU31" s="27"/>
      <c r="AV31" s="28"/>
      <c r="AW31" s="27"/>
      <c r="AX31" s="28"/>
      <c r="AY31" s="26"/>
      <c r="BA31" s="55"/>
      <c r="BB31" s="26"/>
      <c r="BD31" s="27"/>
      <c r="BE31" s="28"/>
      <c r="BF31" s="27"/>
      <c r="BG31" s="28"/>
      <c r="BH31" s="26"/>
      <c r="BJ31" s="55"/>
      <c r="BK31" s="26"/>
      <c r="BM31" s="27"/>
      <c r="BN31" s="28"/>
      <c r="BO31" s="27"/>
      <c r="BP31" s="28"/>
      <c r="BQ31" s="26"/>
      <c r="BS31" s="55"/>
      <c r="BT31" s="26"/>
      <c r="BV31" s="27"/>
      <c r="BW31" s="28"/>
      <c r="BX31" s="27"/>
      <c r="BY31" s="28"/>
      <c r="BZ31" s="26"/>
      <c r="CB31" s="55"/>
      <c r="CC31" s="26"/>
      <c r="CE31" s="27"/>
      <c r="CF31" s="28"/>
      <c r="CG31" s="27"/>
      <c r="CH31" s="28"/>
      <c r="CI31" s="26"/>
      <c r="CK31" s="55"/>
      <c r="CL31" s="26"/>
      <c r="CN31" s="27"/>
      <c r="CO31" s="28"/>
      <c r="CP31" s="27"/>
      <c r="CQ31" s="28"/>
      <c r="CR31" s="26"/>
      <c r="CT31" s="55"/>
      <c r="CU31" s="26"/>
      <c r="CW31" s="27"/>
      <c r="CX31" s="28"/>
      <c r="CY31" s="27"/>
      <c r="CZ31" s="28"/>
      <c r="DA31" s="26"/>
      <c r="DC31" s="55"/>
      <c r="DD31" s="26"/>
      <c r="DF31" s="27"/>
      <c r="DG31" s="28"/>
      <c r="DH31" s="27"/>
      <c r="DI31" s="28"/>
      <c r="DJ31" s="26"/>
      <c r="DL31" s="55"/>
      <c r="DM31" s="26"/>
      <c r="DO31" s="27"/>
      <c r="DP31" s="28"/>
      <c r="DQ31" s="27"/>
      <c r="DR31" s="28"/>
      <c r="DS31" s="26"/>
      <c r="DU31" s="55"/>
      <c r="DV31" s="26"/>
      <c r="DX31" s="27"/>
      <c r="DY31" s="28"/>
      <c r="DZ31" s="27"/>
      <c r="EA31" s="28"/>
      <c r="EB31" s="26"/>
      <c r="ED31" s="55"/>
      <c r="EE31" s="26"/>
      <c r="EG31" s="27"/>
      <c r="EH31" s="28"/>
      <c r="EI31" s="27"/>
      <c r="EJ31" s="28"/>
      <c r="EK31" s="26"/>
      <c r="EM31" s="55"/>
      <c r="EN31" s="26"/>
      <c r="EP31" s="27"/>
      <c r="EQ31" s="28"/>
      <c r="ER31" s="27"/>
      <c r="ES31" s="28"/>
      <c r="ET31" s="26"/>
      <c r="EV31" s="55"/>
      <c r="EW31" s="26"/>
      <c r="EY31" s="27"/>
      <c r="EZ31" s="28"/>
      <c r="FA31" s="27"/>
      <c r="FB31" s="28"/>
      <c r="FC31" s="26"/>
      <c r="FE31" s="55"/>
      <c r="FF31" s="26"/>
      <c r="FH31" s="27"/>
      <c r="FI31" s="28"/>
      <c r="FJ31" s="27"/>
      <c r="FK31" s="28"/>
      <c r="FL31" s="26"/>
      <c r="FN31" s="55"/>
      <c r="FO31" s="26"/>
      <c r="FQ31" s="27"/>
      <c r="FR31" s="28"/>
      <c r="FS31" s="27"/>
      <c r="FT31" s="28"/>
      <c r="FU31" s="26"/>
      <c r="FW31" s="55"/>
      <c r="FX31" s="26"/>
      <c r="FZ31" s="27"/>
      <c r="GA31" s="28"/>
      <c r="GB31" s="27"/>
      <c r="GC31" s="28"/>
      <c r="GD31" s="26"/>
      <c r="GF31" s="55"/>
      <c r="GG31" s="26"/>
      <c r="GI31" s="27"/>
      <c r="GJ31" s="28"/>
      <c r="GK31" s="27"/>
      <c r="GL31" s="28"/>
      <c r="GM31" s="26"/>
      <c r="GO31" s="55"/>
      <c r="GP31" s="26"/>
      <c r="GR31" s="27"/>
      <c r="GS31" s="28"/>
      <c r="GT31" s="27"/>
      <c r="GU31" s="28"/>
      <c r="GV31" s="26"/>
      <c r="GX31" s="55"/>
      <c r="GY31" s="26"/>
      <c r="HA31" s="27"/>
      <c r="HB31" s="28"/>
      <c r="HC31" s="27"/>
      <c r="HD31" s="28"/>
      <c r="HE31" s="26"/>
      <c r="HG31" s="55"/>
      <c r="HH31" s="26"/>
      <c r="HJ31" s="27"/>
      <c r="HK31" s="28"/>
      <c r="HL31" s="27"/>
      <c r="HM31" s="28"/>
      <c r="HN31" s="26"/>
      <c r="HP31" s="55"/>
      <c r="HQ31" s="26"/>
      <c r="HS31" s="27"/>
      <c r="HT31" s="28"/>
      <c r="HU31" s="27"/>
      <c r="HV31" s="28"/>
      <c r="HW31" s="26"/>
      <c r="HY31" s="55"/>
      <c r="HZ31" s="26"/>
      <c r="IB31" s="27"/>
      <c r="IC31" s="28"/>
      <c r="ID31" s="27"/>
      <c r="IE31" s="28"/>
      <c r="IF31" s="26"/>
      <c r="IH31" s="55"/>
      <c r="II31" s="26"/>
      <c r="IK31" s="27"/>
      <c r="IL31" s="28"/>
      <c r="IM31" s="27"/>
      <c r="IN31" s="28"/>
      <c r="IO31" s="26"/>
      <c r="IQ31" s="55"/>
      <c r="IR31" s="26"/>
      <c r="IT31" s="27"/>
      <c r="IU31" s="28"/>
      <c r="IV31" s="27"/>
      <c r="IW31" s="28"/>
      <c r="IX31" s="26"/>
      <c r="IZ31" s="55"/>
      <c r="JA31" s="26"/>
      <c r="JC31" s="27"/>
      <c r="JD31" s="28"/>
      <c r="JE31" s="27"/>
      <c r="JF31" s="28"/>
      <c r="JG31" s="26"/>
      <c r="JI31" s="55"/>
      <c r="JJ31" s="26"/>
      <c r="JL31" s="27"/>
      <c r="JM31" s="28"/>
      <c r="JN31" s="27"/>
      <c r="JO31" s="28"/>
      <c r="JP31" s="26"/>
      <c r="JR31" s="55"/>
      <c r="JS31" s="26"/>
      <c r="JU31" s="27"/>
      <c r="JV31" s="28"/>
      <c r="JW31" s="27"/>
      <c r="JX31" s="28"/>
      <c r="JY31" s="26"/>
      <c r="KA31" s="55"/>
      <c r="KB31" s="26"/>
      <c r="KD31" s="27"/>
      <c r="KE31" s="28"/>
      <c r="KF31" s="27"/>
      <c r="KG31" s="28"/>
      <c r="KH31" s="26"/>
      <c r="KJ31" s="55"/>
      <c r="KK31" s="26"/>
      <c r="KM31" s="27"/>
      <c r="KN31" s="28"/>
      <c r="KO31" s="27"/>
      <c r="KP31" s="28"/>
      <c r="KQ31" s="26"/>
      <c r="KS31" s="55"/>
      <c r="KT31" s="26"/>
      <c r="KV31" s="27"/>
      <c r="KW31" s="28"/>
      <c r="KX31" s="27"/>
      <c r="KY31" s="28"/>
      <c r="KZ31" s="26"/>
      <c r="LB31" s="55"/>
      <c r="LC31" s="26"/>
      <c r="LE31" s="27"/>
      <c r="LF31" s="28"/>
      <c r="LG31" s="27"/>
      <c r="LH31" s="28"/>
      <c r="LI31" s="26"/>
      <c r="LK31" s="55"/>
      <c r="LL31" s="26"/>
      <c r="LN31" s="27"/>
      <c r="LO31" s="28"/>
      <c r="LP31" s="27"/>
      <c r="LQ31" s="28"/>
      <c r="LR31" s="26"/>
      <c r="LT31" s="55"/>
      <c r="LU31" s="26"/>
      <c r="LW31" s="27"/>
      <c r="LX31" s="28"/>
      <c r="LY31" s="27"/>
      <c r="LZ31" s="28"/>
      <c r="MA31" s="26"/>
      <c r="MC31" s="55"/>
      <c r="MD31" s="26"/>
      <c r="MF31" s="27"/>
      <c r="MG31" s="28"/>
      <c r="MH31" s="27"/>
      <c r="MI31" s="28"/>
      <c r="MJ31" s="26"/>
      <c r="ML31" s="55"/>
      <c r="MM31" s="26"/>
      <c r="MO31" s="27"/>
      <c r="MP31" s="28"/>
      <c r="MQ31" s="27"/>
      <c r="MR31" s="28"/>
      <c r="MS31" s="26"/>
      <c r="MU31" s="55"/>
      <c r="MV31" s="26"/>
      <c r="MX31" s="27"/>
      <c r="MY31" s="28"/>
      <c r="MZ31" s="27"/>
      <c r="NA31" s="28"/>
      <c r="NB31" s="26"/>
      <c r="ND31" s="55"/>
      <c r="NE31" s="26"/>
      <c r="NG31" s="27"/>
      <c r="NH31" s="28"/>
      <c r="NI31" s="27"/>
      <c r="NJ31" s="28"/>
      <c r="NK31" s="26"/>
      <c r="NM31" s="55"/>
      <c r="NN31" s="26"/>
      <c r="NP31" s="27"/>
      <c r="NQ31" s="28"/>
      <c r="NR31" s="27"/>
      <c r="NS31" s="28"/>
      <c r="NT31" s="26"/>
      <c r="NV31" s="55"/>
      <c r="NW31" s="26"/>
      <c r="NY31" s="27"/>
      <c r="NZ31" s="28"/>
      <c r="OA31" s="27"/>
      <c r="OB31" s="28"/>
      <c r="OC31" s="26"/>
      <c r="OE31" s="55"/>
      <c r="OF31" s="26"/>
      <c r="OH31" s="27"/>
      <c r="OI31" s="28"/>
      <c r="OJ31" s="27"/>
      <c r="OK31" s="28"/>
      <c r="OL31" s="26"/>
      <c r="ON31" s="55"/>
      <c r="OO31" s="26"/>
      <c r="OQ31" s="27"/>
      <c r="OR31" s="28"/>
      <c r="OS31" s="27"/>
      <c r="OT31" s="28"/>
      <c r="OU31" s="26"/>
      <c r="OW31" s="55"/>
      <c r="OX31" s="26"/>
      <c r="OZ31" s="27"/>
      <c r="PA31" s="28"/>
      <c r="PB31" s="27"/>
      <c r="PC31" s="28"/>
      <c r="PD31" s="26"/>
      <c r="PF31" s="55"/>
      <c r="PG31" s="26"/>
      <c r="PI31" s="27"/>
      <c r="PJ31" s="28"/>
      <c r="PK31" s="27"/>
      <c r="PL31" s="28"/>
      <c r="PM31" s="26"/>
      <c r="PO31" s="55"/>
      <c r="PP31" s="26"/>
      <c r="PR31" s="27"/>
      <c r="PS31" s="28"/>
      <c r="PT31" s="27"/>
      <c r="PU31" s="28"/>
      <c r="PV31" s="26"/>
      <c r="PX31" s="55"/>
      <c r="PY31" s="26"/>
      <c r="QA31" s="27"/>
      <c r="QB31" s="28"/>
      <c r="QC31" s="27"/>
      <c r="QD31" s="28"/>
      <c r="QE31" s="26"/>
      <c r="QG31" s="55"/>
      <c r="QH31" s="26"/>
      <c r="QJ31" s="27"/>
      <c r="QK31" s="28"/>
      <c r="QL31" s="27"/>
      <c r="QM31" s="28"/>
      <c r="QN31" s="26"/>
      <c r="QP31" s="55"/>
      <c r="QQ31" s="26"/>
      <c r="QS31" s="27"/>
      <c r="QT31" s="28"/>
      <c r="QU31" s="27"/>
      <c r="QV31" s="28"/>
      <c r="QW31" s="26"/>
      <c r="QY31" s="55"/>
      <c r="QZ31" s="26"/>
      <c r="RB31" s="27"/>
      <c r="RC31" s="28"/>
      <c r="RD31" s="27"/>
      <c r="RE31" s="28"/>
      <c r="RF31" s="26"/>
      <c r="RH31" s="55"/>
      <c r="RI31" s="26"/>
      <c r="RK31" s="27"/>
      <c r="RL31" s="28"/>
      <c r="RM31" s="27"/>
      <c r="RN31" s="28"/>
      <c r="RO31" s="26"/>
      <c r="RQ31" s="55"/>
      <c r="RR31" s="26"/>
      <c r="RT31" s="27"/>
      <c r="RU31" s="28"/>
      <c r="RV31" s="27"/>
      <c r="RW31" s="28"/>
      <c r="RX31" s="26"/>
      <c r="RZ31" s="55"/>
      <c r="SA31" s="26"/>
      <c r="SC31" s="27"/>
      <c r="SD31" s="28"/>
      <c r="SE31" s="27"/>
      <c r="SF31" s="28"/>
      <c r="SG31" s="26"/>
      <c r="SI31" s="55"/>
      <c r="SJ31" s="26"/>
      <c r="SL31" s="27"/>
      <c r="SM31" s="28"/>
      <c r="SN31" s="27"/>
      <c r="SO31" s="28"/>
      <c r="SP31" s="26"/>
      <c r="SR31" s="55"/>
      <c r="SS31" s="26"/>
      <c r="SU31" s="27"/>
      <c r="SV31" s="28"/>
      <c r="SW31" s="27"/>
      <c r="SX31" s="28"/>
      <c r="SY31" s="26"/>
      <c r="TA31" s="55"/>
      <c r="TB31" s="26"/>
      <c r="TD31" s="27"/>
      <c r="TE31" s="28"/>
      <c r="TF31" s="27"/>
      <c r="TG31" s="28"/>
      <c r="TH31" s="26"/>
      <c r="TJ31" s="55"/>
      <c r="TK31" s="26"/>
      <c r="TM31" s="27"/>
      <c r="TN31" s="28"/>
      <c r="TO31" s="27"/>
      <c r="TP31" s="28"/>
      <c r="TQ31" s="26"/>
      <c r="TS31" s="55"/>
      <c r="TT31" s="26"/>
      <c r="TV31" s="27"/>
      <c r="TW31" s="28"/>
      <c r="TX31" s="27"/>
      <c r="TY31" s="28"/>
      <c r="TZ31" s="26"/>
      <c r="UB31" s="55"/>
      <c r="UC31" s="26"/>
      <c r="UE31" s="27"/>
      <c r="UF31" s="28"/>
      <c r="UG31" s="27"/>
      <c r="UH31" s="28"/>
      <c r="UI31" s="26"/>
      <c r="UK31" s="55"/>
      <c r="UL31" s="26"/>
      <c r="UN31" s="27"/>
      <c r="UO31" s="28"/>
      <c r="UP31" s="27"/>
      <c r="UQ31" s="28"/>
      <c r="UR31" s="26"/>
      <c r="UT31" s="55"/>
      <c r="UU31" s="26"/>
      <c r="UW31" s="27"/>
      <c r="UX31" s="28"/>
      <c r="UY31" s="27"/>
      <c r="UZ31" s="28"/>
      <c r="VA31" s="26"/>
      <c r="VC31" s="55"/>
      <c r="VD31" s="26"/>
      <c r="VF31" s="27"/>
      <c r="VG31" s="28"/>
      <c r="VH31" s="27"/>
      <c r="VI31" s="28"/>
      <c r="VJ31" s="26"/>
      <c r="VL31" s="55"/>
      <c r="VM31" s="26"/>
      <c r="VO31" s="27"/>
      <c r="VP31" s="28"/>
      <c r="VQ31" s="27"/>
      <c r="VR31" s="28"/>
      <c r="VS31" s="26"/>
      <c r="VU31" s="55"/>
      <c r="VV31" s="26"/>
      <c r="VX31" s="27"/>
      <c r="VY31" s="28"/>
      <c r="VZ31" s="27"/>
      <c r="WA31" s="28"/>
      <c r="WB31" s="26"/>
      <c r="WD31" s="55"/>
      <c r="WE31" s="26"/>
      <c r="WG31" s="27"/>
      <c r="WH31" s="28"/>
      <c r="WI31" s="27"/>
      <c r="WJ31" s="28"/>
      <c r="WK31" s="26"/>
      <c r="WM31" s="55"/>
      <c r="WN31" s="26"/>
      <c r="WP31" s="27"/>
      <c r="WQ31" s="28"/>
      <c r="WR31" s="27"/>
      <c r="WS31" s="28"/>
      <c r="WT31" s="26"/>
      <c r="WV31" s="55"/>
      <c r="WW31" s="26"/>
      <c r="WY31" s="27"/>
      <c r="WZ31" s="28"/>
      <c r="XA31" s="27"/>
      <c r="XB31" s="28"/>
      <c r="XC31" s="26"/>
      <c r="XE31" s="55"/>
      <c r="XF31" s="26"/>
      <c r="XH31" s="27"/>
      <c r="XI31" s="28"/>
      <c r="XJ31" s="27"/>
      <c r="XK31" s="28"/>
      <c r="XL31" s="26"/>
      <c r="XN31" s="55"/>
      <c r="XO31" s="26"/>
      <c r="XQ31" s="27"/>
      <c r="XR31" s="28"/>
      <c r="XS31" s="27"/>
      <c r="XT31" s="28"/>
      <c r="XU31" s="26"/>
      <c r="XW31" s="55"/>
      <c r="XX31" s="26"/>
      <c r="XZ31" s="27"/>
      <c r="YA31" s="28"/>
      <c r="YB31" s="27"/>
      <c r="YC31" s="28"/>
      <c r="YD31" s="26"/>
      <c r="YF31" s="55"/>
      <c r="YG31" s="26"/>
      <c r="YI31" s="27"/>
      <c r="YJ31" s="28"/>
      <c r="YK31" s="27"/>
      <c r="YL31" s="28"/>
      <c r="YM31" s="26"/>
      <c r="YO31" s="55"/>
      <c r="YP31" s="26"/>
      <c r="YR31" s="27"/>
      <c r="YS31" s="28"/>
      <c r="YT31" s="27"/>
      <c r="YU31" s="28"/>
      <c r="YV31" s="26"/>
      <c r="YX31" s="55"/>
      <c r="YY31" s="26"/>
      <c r="ZA31" s="27"/>
      <c r="ZB31" s="28"/>
      <c r="ZC31" s="27"/>
      <c r="ZD31" s="28"/>
      <c r="ZE31" s="26"/>
      <c r="ZG31" s="55"/>
      <c r="ZH31" s="26"/>
      <c r="ZJ31" s="27"/>
      <c r="ZK31" s="28"/>
      <c r="ZL31" s="27"/>
      <c r="ZM31" s="28"/>
      <c r="ZN31" s="26"/>
      <c r="ZP31" s="55"/>
      <c r="ZQ31" s="26"/>
      <c r="ZS31" s="27"/>
      <c r="ZT31" s="28"/>
      <c r="ZU31" s="27"/>
      <c r="ZV31" s="28"/>
      <c r="ZW31" s="26"/>
      <c r="ZY31" s="55"/>
      <c r="ZZ31" s="26"/>
      <c r="AAB31" s="27"/>
      <c r="AAC31" s="28"/>
      <c r="AAD31" s="27"/>
      <c r="AAE31" s="28"/>
      <c r="AAF31" s="26"/>
      <c r="AAH31" s="55"/>
      <c r="AAI31" s="26"/>
      <c r="AAK31" s="27"/>
      <c r="AAL31" s="28"/>
      <c r="AAM31" s="27"/>
      <c r="AAN31" s="28"/>
      <c r="AAO31" s="26"/>
      <c r="AAQ31" s="55"/>
      <c r="AAR31" s="26"/>
      <c r="AAT31" s="27"/>
      <c r="AAU31" s="28"/>
      <c r="AAV31" s="27"/>
      <c r="AAW31" s="28"/>
      <c r="AAX31" s="26"/>
      <c r="AAZ31" s="55"/>
      <c r="ABA31" s="26"/>
      <c r="ABC31" s="27"/>
      <c r="ABD31" s="28"/>
      <c r="ABE31" s="27"/>
      <c r="ABF31" s="28"/>
      <c r="ABG31" s="26"/>
      <c r="ABI31" s="55"/>
      <c r="ABJ31" s="26"/>
      <c r="ABL31" s="27"/>
      <c r="ABM31" s="28"/>
      <c r="ABN31" s="27"/>
      <c r="ABO31" s="28"/>
      <c r="ABP31" s="26"/>
      <c r="ABR31" s="55"/>
      <c r="ABS31" s="26"/>
      <c r="ABU31" s="27"/>
      <c r="ABV31" s="28"/>
      <c r="ABW31" s="27"/>
      <c r="ABX31" s="28"/>
      <c r="ABY31" s="26"/>
      <c r="ACA31" s="55"/>
      <c r="ACB31" s="26"/>
      <c r="ACD31" s="27"/>
      <c r="ACE31" s="28"/>
      <c r="ACF31" s="27"/>
      <c r="ACG31" s="28"/>
      <c r="ACH31" s="26"/>
      <c r="ACJ31" s="55"/>
      <c r="ACK31" s="26"/>
      <c r="ACM31" s="27"/>
      <c r="ACN31" s="28"/>
      <c r="ACO31" s="27"/>
      <c r="ACP31" s="28"/>
      <c r="ACQ31" s="26"/>
      <c r="ACS31" s="55"/>
      <c r="ACT31" s="26"/>
      <c r="ACV31" s="27"/>
      <c r="ACW31" s="28"/>
      <c r="ACX31" s="27"/>
      <c r="ACY31" s="28"/>
      <c r="ACZ31" s="26"/>
      <c r="ADB31" s="55"/>
      <c r="ADC31" s="26"/>
      <c r="ADE31" s="27"/>
      <c r="ADF31" s="28"/>
      <c r="ADG31" s="27"/>
      <c r="ADH31" s="28"/>
      <c r="ADI31" s="26"/>
      <c r="ADK31" s="55"/>
      <c r="ADL31" s="26"/>
      <c r="ADN31" s="27"/>
      <c r="ADO31" s="28"/>
      <c r="ADP31" s="27"/>
      <c r="ADQ31" s="28"/>
      <c r="ADR31" s="26"/>
      <c r="ADT31" s="55"/>
      <c r="ADU31" s="26"/>
      <c r="ADW31" s="27"/>
      <c r="ADX31" s="28"/>
      <c r="ADY31" s="27"/>
      <c r="ADZ31" s="28"/>
      <c r="AEA31" s="26"/>
      <c r="AEC31" s="55"/>
      <c r="AED31" s="26"/>
      <c r="AEF31" s="27"/>
      <c r="AEG31" s="28"/>
      <c r="AEH31" s="27"/>
      <c r="AEI31" s="28"/>
      <c r="AEJ31" s="26"/>
      <c r="AEL31" s="55"/>
      <c r="AEM31" s="26"/>
      <c r="AEO31" s="27"/>
      <c r="AEP31" s="28"/>
      <c r="AEQ31" s="27"/>
      <c r="AER31" s="28"/>
      <c r="AES31" s="26"/>
      <c r="AEU31" s="55"/>
      <c r="AEV31" s="26"/>
      <c r="AEX31" s="27"/>
      <c r="AEY31" s="28"/>
      <c r="AEZ31" s="27"/>
      <c r="AFA31" s="28"/>
      <c r="AFB31" s="26"/>
      <c r="AFD31" s="55"/>
      <c r="AFE31" s="26"/>
      <c r="AFG31" s="27"/>
      <c r="AFH31" s="28"/>
      <c r="AFI31" s="27"/>
      <c r="AFJ31" s="28"/>
      <c r="AFK31" s="26"/>
      <c r="AFM31" s="55"/>
      <c r="AFN31" s="26"/>
      <c r="AFP31" s="27"/>
      <c r="AFQ31" s="28"/>
      <c r="AFR31" s="27"/>
      <c r="AFS31" s="28"/>
      <c r="AFT31" s="26"/>
      <c r="AFV31" s="55"/>
      <c r="AFW31" s="26"/>
      <c r="AFY31" s="27"/>
      <c r="AFZ31" s="28"/>
      <c r="AGA31" s="27"/>
      <c r="AGB31" s="28"/>
      <c r="AGC31" s="26"/>
      <c r="AGE31" s="55"/>
      <c r="AGF31" s="26"/>
      <c r="AGH31" s="27"/>
      <c r="AGI31" s="28"/>
      <c r="AGJ31" s="27"/>
      <c r="AGK31" s="28"/>
      <c r="AGL31" s="26"/>
      <c r="AGN31" s="55"/>
      <c r="AGO31" s="26"/>
      <c r="AGQ31" s="27"/>
      <c r="AGR31" s="28"/>
      <c r="AGS31" s="27"/>
      <c r="AGT31" s="28"/>
      <c r="AGU31" s="26"/>
      <c r="AGW31" s="55"/>
      <c r="AGX31" s="26"/>
      <c r="AGZ31" s="27"/>
      <c r="AHA31" s="28"/>
      <c r="AHB31" s="27"/>
      <c r="AHC31" s="28"/>
      <c r="AHD31" s="26"/>
      <c r="AHF31" s="55"/>
      <c r="AHG31" s="26"/>
      <c r="AHI31" s="27"/>
      <c r="AHJ31" s="28"/>
      <c r="AHK31" s="27"/>
      <c r="AHL31" s="28"/>
      <c r="AHM31" s="26"/>
      <c r="AHO31" s="55"/>
      <c r="AHP31" s="26"/>
      <c r="AHR31" s="27"/>
      <c r="AHS31" s="28"/>
      <c r="AHT31" s="27"/>
      <c r="AHU31" s="28"/>
      <c r="AHV31" s="26"/>
      <c r="AHX31" s="55"/>
      <c r="AHY31" s="26"/>
      <c r="AIA31" s="27"/>
      <c r="AIB31" s="28"/>
      <c r="AIC31" s="27"/>
      <c r="AID31" s="28"/>
      <c r="AIE31" s="26"/>
      <c r="AIG31" s="55"/>
      <c r="AIH31" s="26"/>
      <c r="AIJ31" s="27"/>
      <c r="AIK31" s="28"/>
      <c r="AIL31" s="27"/>
      <c r="AIM31" s="28"/>
      <c r="AIN31" s="26"/>
      <c r="AIP31" s="55"/>
      <c r="AIQ31" s="26"/>
      <c r="AIS31" s="27"/>
      <c r="AIT31" s="28"/>
      <c r="AIU31" s="27"/>
      <c r="AIV31" s="28"/>
      <c r="AIW31" s="26"/>
      <c r="AIY31" s="55"/>
      <c r="AIZ31" s="26"/>
      <c r="AJB31" s="27"/>
      <c r="AJC31" s="28"/>
      <c r="AJD31" s="27"/>
      <c r="AJE31" s="28"/>
      <c r="AJF31" s="26"/>
      <c r="AJH31" s="55"/>
      <c r="AJI31" s="26"/>
      <c r="AJK31" s="27"/>
      <c r="AJL31" s="28"/>
      <c r="AJM31" s="27"/>
      <c r="AJN31" s="28"/>
      <c r="AJO31" s="26"/>
      <c r="AJQ31" s="55"/>
      <c r="AJR31" s="26"/>
      <c r="AJT31" s="27"/>
      <c r="AJU31" s="28"/>
      <c r="AJV31" s="27"/>
      <c r="AJW31" s="28"/>
      <c r="AJX31" s="26"/>
      <c r="AJZ31" s="55"/>
      <c r="AKA31" s="26"/>
      <c r="AKC31" s="27"/>
      <c r="AKD31" s="28"/>
      <c r="AKE31" s="27"/>
      <c r="AKF31" s="28"/>
      <c r="AKG31" s="26"/>
      <c r="AKI31" s="55"/>
      <c r="AKJ31" s="26"/>
      <c r="AKL31" s="27"/>
      <c r="AKM31" s="28"/>
      <c r="AKN31" s="27"/>
      <c r="AKO31" s="28"/>
      <c r="AKP31" s="26"/>
      <c r="AKR31" s="55"/>
      <c r="AKS31" s="26"/>
      <c r="AKU31" s="27"/>
      <c r="AKV31" s="28"/>
      <c r="AKW31" s="27"/>
      <c r="AKX31" s="28"/>
      <c r="AKY31" s="26"/>
      <c r="ALA31" s="55"/>
      <c r="ALB31" s="26"/>
      <c r="ALD31" s="27"/>
      <c r="ALE31" s="28"/>
      <c r="ALF31" s="27"/>
      <c r="ALG31" s="28"/>
      <c r="ALH31" s="26"/>
      <c r="ALJ31" s="55"/>
      <c r="ALK31" s="26"/>
      <c r="ALM31" s="27"/>
      <c r="ALN31" s="28"/>
      <c r="ALO31" s="27"/>
      <c r="ALP31" s="28"/>
      <c r="ALQ31" s="26"/>
      <c r="ALS31" s="55"/>
      <c r="ALT31" s="26"/>
      <c r="ALV31" s="27"/>
      <c r="ALW31" s="28"/>
      <c r="ALX31" s="27"/>
      <c r="ALY31" s="28"/>
      <c r="ALZ31" s="26"/>
      <c r="AMB31" s="55"/>
      <c r="AMC31" s="26"/>
      <c r="AME31" s="27"/>
      <c r="AMF31" s="28"/>
      <c r="AMG31" s="27"/>
      <c r="AMH31" s="28"/>
      <c r="AMI31" s="26"/>
      <c r="AMK31" s="55"/>
      <c r="AML31" s="26"/>
      <c r="AMN31" s="27"/>
      <c r="AMO31" s="28"/>
      <c r="AMP31" s="27"/>
      <c r="AMQ31" s="28"/>
      <c r="AMR31" s="26"/>
      <c r="AMT31" s="55"/>
      <c r="AMU31" s="26"/>
      <c r="AMW31" s="27"/>
      <c r="AMX31" s="28"/>
      <c r="AMY31" s="27"/>
      <c r="AMZ31" s="28"/>
      <c r="ANA31" s="26"/>
      <c r="ANC31" s="55"/>
      <c r="AND31" s="26"/>
      <c r="ANF31" s="27"/>
      <c r="ANG31" s="28"/>
      <c r="ANH31" s="27"/>
      <c r="ANI31" s="28"/>
      <c r="ANJ31" s="26"/>
      <c r="ANL31" s="55"/>
      <c r="ANM31" s="26"/>
      <c r="ANO31" s="27"/>
      <c r="ANP31" s="28"/>
      <c r="ANQ31" s="27"/>
      <c r="ANR31" s="28"/>
      <c r="ANS31" s="26"/>
      <c r="ANU31" s="55"/>
      <c r="ANV31" s="26"/>
      <c r="ANX31" s="27"/>
      <c r="ANY31" s="28"/>
      <c r="ANZ31" s="27"/>
      <c r="AOA31" s="28"/>
      <c r="AOB31" s="26"/>
      <c r="AOD31" s="55"/>
      <c r="AOE31" s="26"/>
      <c r="AOG31" s="27"/>
      <c r="AOH31" s="28"/>
      <c r="AOI31" s="27"/>
      <c r="AOJ31" s="28"/>
      <c r="AOK31" s="26"/>
      <c r="AOM31" s="55"/>
      <c r="AON31" s="26"/>
      <c r="AOP31" s="27"/>
      <c r="AOQ31" s="28"/>
      <c r="AOR31" s="27"/>
      <c r="AOS31" s="28"/>
      <c r="AOT31" s="26"/>
      <c r="AOV31" s="55"/>
      <c r="AOW31" s="26"/>
      <c r="AOY31" s="27"/>
      <c r="AOZ31" s="28"/>
      <c r="APA31" s="27"/>
      <c r="APB31" s="28"/>
      <c r="APC31" s="26"/>
      <c r="APE31" s="55"/>
      <c r="APF31" s="26"/>
      <c r="APH31" s="27"/>
      <c r="API31" s="28"/>
      <c r="APJ31" s="27"/>
      <c r="APK31" s="28"/>
      <c r="APL31" s="26"/>
      <c r="APN31" s="55"/>
      <c r="APO31" s="26"/>
      <c r="APQ31" s="27"/>
      <c r="APR31" s="28"/>
      <c r="APS31" s="27"/>
      <c r="APT31" s="28"/>
      <c r="APU31" s="26"/>
      <c r="APW31" s="55"/>
      <c r="APX31" s="26"/>
      <c r="APZ31" s="27"/>
      <c r="AQA31" s="28"/>
      <c r="AQB31" s="27"/>
      <c r="AQC31" s="28"/>
      <c r="AQD31" s="26"/>
      <c r="AQF31" s="55"/>
      <c r="AQG31" s="26"/>
      <c r="AQI31" s="27"/>
      <c r="AQJ31" s="28"/>
      <c r="AQK31" s="27"/>
      <c r="AQL31" s="28"/>
      <c r="AQM31" s="26"/>
      <c r="AQO31" s="55"/>
      <c r="AQP31" s="26"/>
      <c r="AQR31" s="27"/>
      <c r="AQS31" s="28"/>
      <c r="AQT31" s="27"/>
      <c r="AQU31" s="28"/>
      <c r="AQV31" s="26"/>
      <c r="AQX31" s="55"/>
      <c r="AQY31" s="26"/>
      <c r="ARA31" s="27"/>
      <c r="ARB31" s="28"/>
      <c r="ARC31" s="27"/>
      <c r="ARD31" s="28"/>
      <c r="ARE31" s="26"/>
      <c r="ARG31" s="55"/>
      <c r="ARH31" s="26"/>
      <c r="ARJ31" s="27"/>
      <c r="ARK31" s="28"/>
      <c r="ARL31" s="27"/>
      <c r="ARM31" s="28"/>
      <c r="ARN31" s="26"/>
      <c r="ARP31" s="55"/>
      <c r="ARQ31" s="26"/>
      <c r="ARS31" s="27"/>
      <c r="ART31" s="28"/>
      <c r="ARU31" s="27"/>
      <c r="ARV31" s="28"/>
      <c r="ARW31" s="26"/>
      <c r="ARY31" s="55"/>
      <c r="ARZ31" s="26"/>
      <c r="ASB31" s="27"/>
      <c r="ASC31" s="28"/>
      <c r="ASD31" s="27"/>
      <c r="ASE31" s="28"/>
      <c r="ASF31" s="26"/>
      <c r="ASH31" s="55"/>
      <c r="ASI31" s="26"/>
      <c r="ASK31" s="27"/>
      <c r="ASL31" s="28"/>
      <c r="ASM31" s="27"/>
      <c r="ASN31" s="28"/>
      <c r="ASO31" s="26"/>
      <c r="ASQ31" s="55"/>
      <c r="ASR31" s="26"/>
      <c r="AST31" s="27"/>
      <c r="ASU31" s="28"/>
      <c r="ASV31" s="27"/>
      <c r="ASW31" s="28"/>
      <c r="ASX31" s="26"/>
      <c r="ASZ31" s="55"/>
      <c r="ATA31" s="26"/>
      <c r="ATC31" s="27"/>
      <c r="ATD31" s="28"/>
      <c r="ATE31" s="27"/>
      <c r="ATF31" s="28"/>
      <c r="ATG31" s="26"/>
      <c r="ATI31" s="55"/>
      <c r="ATJ31" s="26"/>
      <c r="ATL31" s="27"/>
      <c r="ATM31" s="28"/>
      <c r="ATN31" s="27"/>
      <c r="ATO31" s="28"/>
      <c r="ATP31" s="26"/>
      <c r="ATR31" s="55"/>
      <c r="ATS31" s="26"/>
      <c r="ATU31" s="27"/>
      <c r="ATV31" s="28"/>
      <c r="ATW31" s="27"/>
      <c r="ATX31" s="28"/>
      <c r="ATY31" s="26"/>
      <c r="AUA31" s="55"/>
      <c r="AUB31" s="26"/>
      <c r="AUD31" s="27"/>
      <c r="AUE31" s="28"/>
      <c r="AUF31" s="27"/>
      <c r="AUG31" s="28"/>
      <c r="AUH31" s="26"/>
      <c r="AUJ31" s="55"/>
      <c r="AUK31" s="26"/>
      <c r="AUM31" s="27"/>
      <c r="AUN31" s="28"/>
      <c r="AUO31" s="27"/>
      <c r="AUP31" s="28"/>
      <c r="AUQ31" s="26"/>
      <c r="AUS31" s="55"/>
      <c r="AUT31" s="26"/>
      <c r="AUV31" s="27"/>
      <c r="AUW31" s="28"/>
      <c r="AUX31" s="27"/>
      <c r="AUY31" s="28"/>
      <c r="AUZ31" s="26"/>
      <c r="AVB31" s="55"/>
      <c r="AVC31" s="26"/>
      <c r="AVE31" s="27"/>
      <c r="AVF31" s="28"/>
      <c r="AVG31" s="27"/>
      <c r="AVH31" s="28"/>
      <c r="AVI31" s="26"/>
      <c r="AVK31" s="55"/>
      <c r="AVL31" s="26"/>
      <c r="AVN31" s="27"/>
      <c r="AVO31" s="28"/>
      <c r="AVP31" s="27"/>
      <c r="AVQ31" s="28"/>
      <c r="AVR31" s="26"/>
      <c r="AVT31" s="55"/>
      <c r="AVU31" s="26"/>
      <c r="AVW31" s="27"/>
      <c r="AVX31" s="28"/>
      <c r="AVY31" s="27"/>
      <c r="AVZ31" s="28"/>
      <c r="AWA31" s="26"/>
      <c r="AWC31" s="55"/>
      <c r="AWD31" s="26"/>
      <c r="AWF31" s="27"/>
      <c r="AWG31" s="28"/>
      <c r="AWH31" s="27"/>
      <c r="AWI31" s="28"/>
      <c r="AWJ31" s="26"/>
      <c r="AWL31" s="55"/>
      <c r="AWM31" s="26"/>
      <c r="AWO31" s="27"/>
      <c r="AWP31" s="28"/>
      <c r="AWQ31" s="27"/>
      <c r="AWR31" s="28"/>
      <c r="AWS31" s="26"/>
      <c r="AWU31" s="55"/>
      <c r="AWV31" s="26"/>
      <c r="AWX31" s="27"/>
      <c r="AWY31" s="28"/>
      <c r="AWZ31" s="27"/>
      <c r="AXA31" s="28"/>
      <c r="AXB31" s="26"/>
      <c r="AXD31" s="55"/>
      <c r="AXE31" s="26"/>
      <c r="AXG31" s="27"/>
      <c r="AXH31" s="28"/>
      <c r="AXI31" s="27"/>
      <c r="AXJ31" s="28"/>
      <c r="AXK31" s="26"/>
      <c r="AXM31" s="55"/>
      <c r="AXN31" s="26"/>
      <c r="AXP31" s="27"/>
      <c r="AXQ31" s="28"/>
      <c r="AXR31" s="27"/>
      <c r="AXS31" s="28"/>
      <c r="AXT31" s="26"/>
      <c r="AXV31" s="55"/>
      <c r="AXW31" s="26"/>
      <c r="AXY31" s="27"/>
      <c r="AXZ31" s="28"/>
      <c r="AYA31" s="27"/>
      <c r="AYB31" s="28"/>
      <c r="AYC31" s="26"/>
      <c r="AYE31" s="55"/>
      <c r="AYF31" s="26"/>
      <c r="AYH31" s="27"/>
      <c r="AYI31" s="28"/>
      <c r="AYJ31" s="27"/>
      <c r="AYK31" s="28"/>
      <c r="AYL31" s="26"/>
      <c r="AYN31" s="55"/>
      <c r="AYO31" s="26"/>
      <c r="AYQ31" s="27"/>
      <c r="AYR31" s="28"/>
      <c r="AYS31" s="27"/>
      <c r="AYT31" s="28"/>
      <c r="AYU31" s="26"/>
      <c r="AYW31" s="55"/>
      <c r="AYX31" s="26"/>
      <c r="AYZ31" s="27"/>
      <c r="AZA31" s="28"/>
      <c r="AZB31" s="27"/>
      <c r="AZC31" s="28"/>
      <c r="AZD31" s="26"/>
      <c r="AZF31" s="55"/>
      <c r="AZG31" s="26"/>
      <c r="AZI31" s="27"/>
      <c r="AZJ31" s="28"/>
      <c r="AZK31" s="27"/>
      <c r="AZL31" s="28"/>
      <c r="AZM31" s="26"/>
      <c r="AZO31" s="55"/>
      <c r="AZP31" s="26"/>
      <c r="AZR31" s="27"/>
      <c r="AZS31" s="28"/>
      <c r="AZT31" s="27"/>
      <c r="AZU31" s="28"/>
      <c r="AZV31" s="26"/>
      <c r="AZX31" s="55"/>
      <c r="AZY31" s="26"/>
      <c r="BAA31" s="27"/>
      <c r="BAB31" s="28"/>
      <c r="BAC31" s="27"/>
      <c r="BAD31" s="28"/>
      <c r="BAE31" s="26"/>
      <c r="BAG31" s="55"/>
      <c r="BAH31" s="26"/>
      <c r="BAJ31" s="27"/>
      <c r="BAK31" s="28"/>
      <c r="BAL31" s="27"/>
      <c r="BAM31" s="28"/>
      <c r="BAN31" s="26"/>
      <c r="BAP31" s="55"/>
      <c r="BAQ31" s="26"/>
      <c r="BAS31" s="27"/>
      <c r="BAT31" s="28"/>
      <c r="BAU31" s="27"/>
      <c r="BAV31" s="28"/>
      <c r="BAW31" s="26"/>
      <c r="BAY31" s="55"/>
      <c r="BAZ31" s="26"/>
      <c r="BBB31" s="27"/>
      <c r="BBC31" s="28"/>
      <c r="BBD31" s="27"/>
      <c r="BBE31" s="28"/>
      <c r="BBF31" s="26"/>
      <c r="BBH31" s="55"/>
      <c r="BBI31" s="26"/>
      <c r="BBK31" s="27"/>
      <c r="BBL31" s="28"/>
      <c r="BBM31" s="27"/>
      <c r="BBN31" s="28"/>
      <c r="BBO31" s="26"/>
      <c r="BBQ31" s="55"/>
      <c r="BBR31" s="26"/>
      <c r="BBT31" s="27"/>
      <c r="BBU31" s="28"/>
      <c r="BBV31" s="27"/>
      <c r="BBW31" s="28"/>
      <c r="BBX31" s="26"/>
      <c r="BBZ31" s="55"/>
      <c r="BCA31" s="26"/>
      <c r="BCC31" s="27"/>
      <c r="BCD31" s="28"/>
      <c r="BCE31" s="27"/>
      <c r="BCF31" s="28"/>
      <c r="BCG31" s="26"/>
      <c r="BCI31" s="55"/>
      <c r="BCJ31" s="26"/>
      <c r="BCL31" s="27"/>
      <c r="BCM31" s="28"/>
      <c r="BCN31" s="27"/>
      <c r="BCO31" s="28"/>
      <c r="BCP31" s="26"/>
      <c r="BCR31" s="55"/>
      <c r="BCS31" s="26"/>
      <c r="BCU31" s="27"/>
      <c r="BCV31" s="28"/>
      <c r="BCW31" s="27"/>
      <c r="BCX31" s="28"/>
      <c r="BCY31" s="26"/>
      <c r="BDA31" s="55"/>
      <c r="BDB31" s="26"/>
      <c r="BDD31" s="27"/>
      <c r="BDE31" s="28"/>
      <c r="BDF31" s="27"/>
      <c r="BDG31" s="28"/>
      <c r="BDH31" s="26"/>
      <c r="BDJ31" s="55"/>
      <c r="BDK31" s="26"/>
      <c r="BDM31" s="27"/>
      <c r="BDN31" s="28"/>
      <c r="BDO31" s="27"/>
      <c r="BDP31" s="28"/>
      <c r="BDQ31" s="26"/>
      <c r="BDS31" s="55"/>
      <c r="BDT31" s="26"/>
      <c r="BDV31" s="27"/>
      <c r="BDW31" s="28"/>
      <c r="BDX31" s="27"/>
      <c r="BDY31" s="28"/>
      <c r="BDZ31" s="26"/>
      <c r="BEB31" s="55"/>
      <c r="BEC31" s="26"/>
      <c r="BEE31" s="27"/>
      <c r="BEF31" s="28"/>
      <c r="BEG31" s="27"/>
      <c r="BEH31" s="28"/>
      <c r="BEI31" s="26"/>
      <c r="BEK31" s="55"/>
      <c r="BEL31" s="26"/>
      <c r="BEN31" s="27"/>
      <c r="BEO31" s="28"/>
      <c r="BEP31" s="27"/>
      <c r="BEQ31" s="28"/>
      <c r="BER31" s="26"/>
      <c r="BET31" s="55"/>
      <c r="BEU31" s="26"/>
      <c r="BEW31" s="27"/>
      <c r="BEX31" s="28"/>
      <c r="BEY31" s="27"/>
      <c r="BEZ31" s="28"/>
      <c r="BFA31" s="26"/>
      <c r="BFC31" s="55"/>
      <c r="BFD31" s="26"/>
      <c r="BFF31" s="27"/>
      <c r="BFG31" s="28"/>
      <c r="BFH31" s="27"/>
      <c r="BFI31" s="28"/>
      <c r="BFJ31" s="26"/>
      <c r="BFL31" s="55"/>
      <c r="BFM31" s="26"/>
      <c r="BFO31" s="27"/>
      <c r="BFP31" s="28"/>
      <c r="BFQ31" s="27"/>
      <c r="BFR31" s="28"/>
      <c r="BFS31" s="26"/>
      <c r="BFU31" s="55"/>
      <c r="BFV31" s="26"/>
      <c r="BFX31" s="27"/>
      <c r="BFY31" s="28"/>
      <c r="BFZ31" s="27"/>
      <c r="BGA31" s="28"/>
      <c r="BGB31" s="26"/>
      <c r="BGD31" s="55"/>
      <c r="BGE31" s="26"/>
      <c r="BGG31" s="27"/>
      <c r="BGH31" s="28"/>
      <c r="BGI31" s="27"/>
      <c r="BGJ31" s="28"/>
      <c r="BGK31" s="26"/>
      <c r="BGM31" s="55"/>
      <c r="BGN31" s="26"/>
      <c r="BGP31" s="27"/>
      <c r="BGQ31" s="28"/>
      <c r="BGR31" s="27"/>
      <c r="BGS31" s="28"/>
      <c r="BGT31" s="26"/>
      <c r="BGV31" s="55"/>
      <c r="BGW31" s="26"/>
      <c r="BGY31" s="27"/>
      <c r="BGZ31" s="28"/>
      <c r="BHA31" s="27"/>
      <c r="BHB31" s="28"/>
      <c r="BHC31" s="26"/>
      <c r="BHE31" s="55"/>
      <c r="BHF31" s="26"/>
      <c r="BHH31" s="27"/>
      <c r="BHI31" s="28"/>
      <c r="BHJ31" s="27"/>
      <c r="BHK31" s="28"/>
      <c r="BHL31" s="26"/>
      <c r="BHN31" s="55"/>
      <c r="BHO31" s="26"/>
      <c r="BHQ31" s="27"/>
      <c r="BHR31" s="28"/>
      <c r="BHS31" s="27"/>
      <c r="BHT31" s="28"/>
      <c r="BHU31" s="26"/>
      <c r="BHW31" s="55"/>
      <c r="BHX31" s="26"/>
      <c r="BHZ31" s="27"/>
      <c r="BIA31" s="28"/>
      <c r="BIB31" s="27"/>
      <c r="BIC31" s="28"/>
      <c r="BID31" s="26"/>
      <c r="BIF31" s="55"/>
      <c r="BIG31" s="26"/>
      <c r="BII31" s="27"/>
      <c r="BIJ31" s="28"/>
      <c r="BIK31" s="27"/>
      <c r="BIL31" s="28"/>
      <c r="BIM31" s="26"/>
      <c r="BIO31" s="55"/>
      <c r="BIP31" s="26"/>
      <c r="BIR31" s="27"/>
      <c r="BIS31" s="28"/>
      <c r="BIT31" s="27"/>
      <c r="BIU31" s="28"/>
      <c r="BIV31" s="26"/>
      <c r="BIX31" s="55"/>
      <c r="BIY31" s="26"/>
      <c r="BJA31" s="27"/>
      <c r="BJB31" s="28"/>
      <c r="BJC31" s="27"/>
      <c r="BJD31" s="28"/>
      <c r="BJE31" s="26"/>
      <c r="BJG31" s="55"/>
      <c r="BJH31" s="26"/>
      <c r="BJJ31" s="27"/>
      <c r="BJK31" s="28"/>
      <c r="BJL31" s="27"/>
      <c r="BJM31" s="28"/>
      <c r="BJN31" s="26"/>
      <c r="BJP31" s="55"/>
      <c r="BJQ31" s="26"/>
      <c r="BJS31" s="27"/>
      <c r="BJT31" s="28"/>
      <c r="BJU31" s="27"/>
      <c r="BJV31" s="28"/>
      <c r="BJW31" s="26"/>
      <c r="BJY31" s="55"/>
      <c r="BJZ31" s="26"/>
      <c r="BKB31" s="27"/>
      <c r="BKC31" s="28"/>
      <c r="BKD31" s="27"/>
      <c r="BKE31" s="28"/>
      <c r="BKF31" s="26"/>
      <c r="BKH31" s="55"/>
      <c r="BKI31" s="26"/>
      <c r="BKK31" s="27"/>
      <c r="BKL31" s="28"/>
      <c r="BKM31" s="27"/>
      <c r="BKN31" s="28"/>
      <c r="BKO31" s="26"/>
      <c r="BKQ31" s="55"/>
      <c r="BKR31" s="26"/>
      <c r="BKT31" s="27"/>
      <c r="BKU31" s="28"/>
      <c r="BKV31" s="27"/>
      <c r="BKW31" s="28"/>
      <c r="BKX31" s="26"/>
      <c r="BKZ31" s="55"/>
      <c r="BLA31" s="26"/>
      <c r="BLC31" s="27"/>
      <c r="BLD31" s="28"/>
      <c r="BLE31" s="27"/>
      <c r="BLF31" s="28"/>
      <c r="BLG31" s="26"/>
      <c r="BLI31" s="55"/>
      <c r="BLJ31" s="26"/>
      <c r="BLL31" s="27"/>
      <c r="BLM31" s="28"/>
      <c r="BLN31" s="27"/>
      <c r="BLO31" s="28"/>
      <c r="BLP31" s="26"/>
      <c r="BLR31" s="55"/>
      <c r="BLS31" s="26"/>
      <c r="BLU31" s="27"/>
      <c r="BLV31" s="28"/>
      <c r="BLW31" s="27"/>
      <c r="BLX31" s="28"/>
      <c r="BLY31" s="26"/>
      <c r="BMA31" s="55"/>
      <c r="BMB31" s="26"/>
      <c r="BMD31" s="27"/>
      <c r="BME31" s="28"/>
      <c r="BMF31" s="27"/>
      <c r="BMG31" s="28"/>
      <c r="BMH31" s="26"/>
      <c r="BMJ31" s="55"/>
      <c r="BMK31" s="26"/>
      <c r="BMM31" s="27"/>
      <c r="BMN31" s="28"/>
      <c r="BMO31" s="27"/>
      <c r="BMP31" s="28"/>
      <c r="BMQ31" s="26"/>
      <c r="BMS31" s="55"/>
      <c r="BMT31" s="26"/>
      <c r="BMV31" s="27"/>
      <c r="BMW31" s="28"/>
      <c r="BMX31" s="27"/>
      <c r="BMY31" s="28"/>
      <c r="BMZ31" s="26"/>
      <c r="BNB31" s="55"/>
      <c r="BNC31" s="26"/>
      <c r="BNE31" s="27"/>
      <c r="BNF31" s="28"/>
      <c r="BNG31" s="27"/>
      <c r="BNH31" s="28"/>
      <c r="BNI31" s="26"/>
      <c r="BNK31" s="55"/>
      <c r="BNL31" s="26"/>
      <c r="BNN31" s="27"/>
      <c r="BNO31" s="28"/>
      <c r="BNP31" s="27"/>
      <c r="BNQ31" s="28"/>
      <c r="BNR31" s="26"/>
      <c r="BNT31" s="55"/>
      <c r="BNU31" s="26"/>
      <c r="BNW31" s="27"/>
      <c r="BNX31" s="28"/>
      <c r="BNY31" s="27"/>
      <c r="BNZ31" s="28"/>
      <c r="BOA31" s="26"/>
      <c r="BOC31" s="55"/>
      <c r="BOD31" s="26"/>
      <c r="BOF31" s="27"/>
      <c r="BOG31" s="28"/>
      <c r="BOH31" s="27"/>
      <c r="BOI31" s="28"/>
      <c r="BOJ31" s="26"/>
      <c r="BOL31" s="55"/>
      <c r="BOM31" s="26"/>
      <c r="BOO31" s="27"/>
      <c r="BOP31" s="28"/>
      <c r="BOQ31" s="27"/>
      <c r="BOR31" s="28"/>
      <c r="BOS31" s="26"/>
      <c r="BOU31" s="55"/>
      <c r="BOV31" s="26"/>
      <c r="BOX31" s="27"/>
      <c r="BOY31" s="28"/>
      <c r="BOZ31" s="27"/>
      <c r="BPA31" s="28"/>
      <c r="BPB31" s="26"/>
      <c r="BPD31" s="55"/>
      <c r="BPE31" s="26"/>
      <c r="BPG31" s="27"/>
      <c r="BPH31" s="28"/>
      <c r="BPI31" s="27"/>
      <c r="BPJ31" s="28"/>
      <c r="BPK31" s="26"/>
      <c r="BPM31" s="55"/>
      <c r="BPN31" s="26"/>
      <c r="BPP31" s="27"/>
      <c r="BPQ31" s="28"/>
      <c r="BPR31" s="27"/>
      <c r="BPS31" s="28"/>
      <c r="BPT31" s="26"/>
      <c r="BPV31" s="55"/>
      <c r="BPW31" s="26"/>
      <c r="BPY31" s="27"/>
      <c r="BPZ31" s="28"/>
      <c r="BQA31" s="27"/>
      <c r="BQB31" s="28"/>
      <c r="BQC31" s="26"/>
      <c r="BQE31" s="55"/>
      <c r="BQF31" s="26"/>
      <c r="BQH31" s="27"/>
      <c r="BQI31" s="28"/>
      <c r="BQJ31" s="27"/>
      <c r="BQK31" s="28"/>
      <c r="BQL31" s="26"/>
      <c r="BQN31" s="55"/>
      <c r="BQO31" s="26"/>
      <c r="BQQ31" s="27"/>
      <c r="BQR31" s="28"/>
      <c r="BQS31" s="27"/>
      <c r="BQT31" s="28"/>
      <c r="BQU31" s="26"/>
      <c r="BQW31" s="55"/>
      <c r="BQX31" s="26"/>
      <c r="BQZ31" s="27"/>
      <c r="BRA31" s="28"/>
      <c r="BRB31" s="27"/>
      <c r="BRC31" s="28"/>
      <c r="BRD31" s="26"/>
      <c r="BRF31" s="55"/>
      <c r="BRG31" s="26"/>
      <c r="BRI31" s="27"/>
      <c r="BRJ31" s="28"/>
      <c r="BRK31" s="27"/>
      <c r="BRL31" s="28"/>
      <c r="BRM31" s="26"/>
      <c r="BRO31" s="55"/>
      <c r="BRP31" s="26"/>
      <c r="BRR31" s="27"/>
      <c r="BRS31" s="28"/>
      <c r="BRT31" s="27"/>
      <c r="BRU31" s="28"/>
      <c r="BRV31" s="26"/>
      <c r="BRX31" s="55"/>
      <c r="BRY31" s="26"/>
      <c r="BSA31" s="27"/>
      <c r="BSB31" s="28"/>
      <c r="BSC31" s="27"/>
      <c r="BSD31" s="28"/>
      <c r="BSE31" s="26"/>
      <c r="BSG31" s="55"/>
      <c r="BSH31" s="26"/>
      <c r="BSJ31" s="27"/>
      <c r="BSK31" s="28"/>
      <c r="BSL31" s="27"/>
      <c r="BSM31" s="28"/>
      <c r="BSN31" s="26"/>
      <c r="BSP31" s="55"/>
      <c r="BSQ31" s="26"/>
      <c r="BSS31" s="27"/>
      <c r="BST31" s="28"/>
      <c r="BSU31" s="27"/>
      <c r="BSV31" s="28"/>
      <c r="BSW31" s="26"/>
      <c r="BSY31" s="55"/>
      <c r="BSZ31" s="26"/>
      <c r="BTB31" s="27"/>
      <c r="BTC31" s="28"/>
      <c r="BTD31" s="27"/>
      <c r="BTE31" s="28"/>
      <c r="BTF31" s="26"/>
      <c r="BTH31" s="55"/>
      <c r="BTI31" s="26"/>
      <c r="BTK31" s="27"/>
      <c r="BTL31" s="28"/>
      <c r="BTM31" s="27"/>
      <c r="BTN31" s="28"/>
      <c r="BTO31" s="26"/>
      <c r="BTQ31" s="55"/>
      <c r="BTR31" s="26"/>
      <c r="BTT31" s="27"/>
      <c r="BTU31" s="28"/>
      <c r="BTV31" s="27"/>
      <c r="BTW31" s="28"/>
      <c r="BTX31" s="26"/>
      <c r="BTZ31" s="55"/>
      <c r="BUA31" s="26"/>
      <c r="BUC31" s="27"/>
      <c r="BUD31" s="28"/>
      <c r="BUE31" s="27"/>
      <c r="BUF31" s="28"/>
      <c r="BUG31" s="26"/>
      <c r="BUI31" s="55"/>
      <c r="BUJ31" s="26"/>
      <c r="BUL31" s="27"/>
      <c r="BUM31" s="28"/>
      <c r="BUN31" s="27"/>
      <c r="BUO31" s="28"/>
      <c r="BUP31" s="26"/>
      <c r="BUR31" s="55"/>
      <c r="BUS31" s="26"/>
      <c r="BUU31" s="27"/>
      <c r="BUV31" s="28"/>
      <c r="BUW31" s="27"/>
      <c r="BUX31" s="28"/>
      <c r="BUY31" s="26"/>
      <c r="BVA31" s="55"/>
      <c r="BVB31" s="26"/>
      <c r="BVD31" s="27"/>
      <c r="BVE31" s="28"/>
      <c r="BVF31" s="27"/>
      <c r="BVG31" s="28"/>
      <c r="BVH31" s="26"/>
      <c r="BVJ31" s="55"/>
      <c r="BVK31" s="26"/>
      <c r="BVM31" s="27"/>
      <c r="BVN31" s="28"/>
      <c r="BVO31" s="27"/>
      <c r="BVP31" s="28"/>
      <c r="BVQ31" s="26"/>
      <c r="BVS31" s="55"/>
      <c r="BVT31" s="26"/>
      <c r="BVV31" s="27"/>
      <c r="BVW31" s="28"/>
      <c r="BVX31" s="27"/>
      <c r="BVY31" s="28"/>
      <c r="BVZ31" s="26"/>
      <c r="BWB31" s="55"/>
      <c r="BWC31" s="26"/>
      <c r="BWE31" s="27"/>
      <c r="BWF31" s="28"/>
      <c r="BWG31" s="27"/>
      <c r="BWH31" s="28"/>
      <c r="BWI31" s="26"/>
      <c r="BWK31" s="55"/>
      <c r="BWL31" s="26"/>
      <c r="BWN31" s="27"/>
      <c r="BWO31" s="28"/>
      <c r="BWP31" s="27"/>
      <c r="BWQ31" s="28"/>
      <c r="BWR31" s="26"/>
      <c r="BWT31" s="55"/>
      <c r="BWU31" s="26"/>
      <c r="BWW31" s="27"/>
      <c r="BWX31" s="28"/>
      <c r="BWY31" s="27"/>
      <c r="BWZ31" s="28"/>
      <c r="BXA31" s="26"/>
      <c r="BXC31" s="55"/>
      <c r="BXD31" s="26"/>
      <c r="BXF31" s="27"/>
      <c r="BXG31" s="28"/>
      <c r="BXH31" s="27"/>
      <c r="BXI31" s="28"/>
      <c r="BXJ31" s="26"/>
      <c r="BXL31" s="55"/>
      <c r="BXM31" s="26"/>
      <c r="BXO31" s="27"/>
      <c r="BXP31" s="28"/>
      <c r="BXQ31" s="27"/>
      <c r="BXR31" s="28"/>
      <c r="BXS31" s="26"/>
      <c r="BXU31" s="55"/>
      <c r="BXV31" s="26"/>
      <c r="BXX31" s="27"/>
      <c r="BXY31" s="28"/>
      <c r="BXZ31" s="27"/>
      <c r="BYA31" s="28"/>
      <c r="BYB31" s="26"/>
      <c r="BYD31" s="55"/>
      <c r="BYE31" s="26"/>
      <c r="BYG31" s="27"/>
      <c r="BYH31" s="28"/>
      <c r="BYI31" s="27"/>
      <c r="BYJ31" s="28"/>
      <c r="BYK31" s="26"/>
      <c r="BYM31" s="55"/>
      <c r="BYN31" s="26"/>
      <c r="BYP31" s="27"/>
      <c r="BYQ31" s="28"/>
      <c r="BYR31" s="27"/>
      <c r="BYS31" s="28"/>
      <c r="BYT31" s="26"/>
      <c r="BYV31" s="55"/>
      <c r="BYW31" s="26"/>
      <c r="BYY31" s="27"/>
      <c r="BYZ31" s="28"/>
      <c r="BZA31" s="27"/>
      <c r="BZB31" s="28"/>
      <c r="BZC31" s="26"/>
      <c r="BZE31" s="55"/>
      <c r="BZF31" s="26"/>
      <c r="BZH31" s="27"/>
      <c r="BZI31" s="28"/>
      <c r="BZJ31" s="27"/>
      <c r="BZK31" s="28"/>
      <c r="BZL31" s="26"/>
      <c r="BZN31" s="55"/>
      <c r="BZO31" s="26"/>
      <c r="BZQ31" s="27"/>
      <c r="BZR31" s="28"/>
      <c r="BZS31" s="27"/>
      <c r="BZT31" s="28"/>
      <c r="BZU31" s="26"/>
      <c r="BZW31" s="55"/>
      <c r="BZX31" s="26"/>
      <c r="BZZ31" s="27"/>
      <c r="CAA31" s="28"/>
      <c r="CAB31" s="27"/>
      <c r="CAC31" s="28"/>
      <c r="CAD31" s="26"/>
      <c r="CAF31" s="55"/>
      <c r="CAG31" s="26"/>
      <c r="CAI31" s="27"/>
      <c r="CAJ31" s="28"/>
      <c r="CAK31" s="27"/>
      <c r="CAL31" s="28"/>
      <c r="CAM31" s="26"/>
      <c r="CAO31" s="55"/>
      <c r="CAP31" s="26"/>
      <c r="CAR31" s="27"/>
      <c r="CAS31" s="28"/>
      <c r="CAT31" s="27"/>
      <c r="CAU31" s="28"/>
      <c r="CAV31" s="26"/>
      <c r="CAX31" s="55"/>
      <c r="CAY31" s="26"/>
      <c r="CBA31" s="27"/>
      <c r="CBB31" s="28"/>
      <c r="CBC31" s="27"/>
      <c r="CBD31" s="28"/>
      <c r="CBE31" s="26"/>
      <c r="CBG31" s="55"/>
      <c r="CBH31" s="26"/>
      <c r="CBJ31" s="27"/>
      <c r="CBK31" s="28"/>
      <c r="CBL31" s="27"/>
      <c r="CBM31" s="28"/>
      <c r="CBN31" s="26"/>
      <c r="CBP31" s="55"/>
      <c r="CBQ31" s="26"/>
      <c r="CBS31" s="27"/>
      <c r="CBT31" s="28"/>
      <c r="CBU31" s="27"/>
      <c r="CBV31" s="28"/>
      <c r="CBW31" s="26"/>
      <c r="CBY31" s="55"/>
      <c r="CBZ31" s="26"/>
      <c r="CCB31" s="27"/>
      <c r="CCC31" s="28"/>
      <c r="CCD31" s="27"/>
      <c r="CCE31" s="28"/>
      <c r="CCF31" s="26"/>
      <c r="CCH31" s="55"/>
      <c r="CCI31" s="26"/>
      <c r="CCK31" s="27"/>
      <c r="CCL31" s="28"/>
      <c r="CCM31" s="27"/>
      <c r="CCN31" s="28"/>
      <c r="CCO31" s="26"/>
      <c r="CCQ31" s="55"/>
      <c r="CCR31" s="26"/>
      <c r="CCT31" s="27"/>
      <c r="CCU31" s="28"/>
      <c r="CCV31" s="27"/>
      <c r="CCW31" s="28"/>
      <c r="CCX31" s="26"/>
      <c r="CCZ31" s="55"/>
      <c r="CDA31" s="26"/>
      <c r="CDC31" s="27"/>
      <c r="CDD31" s="28"/>
      <c r="CDE31" s="27"/>
      <c r="CDF31" s="28"/>
      <c r="CDG31" s="26"/>
      <c r="CDI31" s="55"/>
      <c r="CDJ31" s="26"/>
      <c r="CDL31" s="27"/>
      <c r="CDM31" s="28"/>
      <c r="CDN31" s="27"/>
      <c r="CDO31" s="28"/>
      <c r="CDP31" s="26"/>
      <c r="CDR31" s="55"/>
      <c r="CDS31" s="26"/>
      <c r="CDU31" s="27"/>
      <c r="CDV31" s="28"/>
      <c r="CDW31" s="27"/>
      <c r="CDX31" s="28"/>
      <c r="CDY31" s="26"/>
      <c r="CEA31" s="55"/>
      <c r="CEB31" s="26"/>
      <c r="CED31" s="27"/>
      <c r="CEE31" s="28"/>
      <c r="CEF31" s="27"/>
      <c r="CEG31" s="28"/>
      <c r="CEH31" s="26"/>
      <c r="CEJ31" s="55"/>
      <c r="CEK31" s="26"/>
      <c r="CEM31" s="27"/>
      <c r="CEN31" s="28"/>
      <c r="CEO31" s="27"/>
      <c r="CEP31" s="28"/>
      <c r="CEQ31" s="26"/>
      <c r="CES31" s="55"/>
      <c r="CET31" s="26"/>
      <c r="CEV31" s="27"/>
      <c r="CEW31" s="28"/>
      <c r="CEX31" s="27"/>
      <c r="CEY31" s="28"/>
      <c r="CEZ31" s="26"/>
      <c r="CFB31" s="55"/>
      <c r="CFC31" s="26"/>
      <c r="CFE31" s="27"/>
      <c r="CFF31" s="28"/>
      <c r="CFG31" s="27"/>
      <c r="CFH31" s="28"/>
      <c r="CFI31" s="26"/>
      <c r="CFK31" s="55"/>
      <c r="CFL31" s="26"/>
      <c r="CFN31" s="27"/>
      <c r="CFO31" s="28"/>
      <c r="CFP31" s="27"/>
      <c r="CFQ31" s="28"/>
      <c r="CFR31" s="26"/>
      <c r="CFT31" s="55"/>
      <c r="CFU31" s="26"/>
      <c r="CFW31" s="27"/>
      <c r="CFX31" s="28"/>
      <c r="CFY31" s="27"/>
      <c r="CFZ31" s="28"/>
      <c r="CGA31" s="26"/>
      <c r="CGC31" s="55"/>
      <c r="CGD31" s="26"/>
      <c r="CGF31" s="27"/>
      <c r="CGG31" s="28"/>
      <c r="CGH31" s="27"/>
      <c r="CGI31" s="28"/>
      <c r="CGJ31" s="26"/>
      <c r="CGL31" s="55"/>
      <c r="CGM31" s="26"/>
      <c r="CGO31" s="27"/>
      <c r="CGP31" s="28"/>
      <c r="CGQ31" s="27"/>
      <c r="CGR31" s="28"/>
      <c r="CGS31" s="26"/>
      <c r="CGU31" s="55"/>
      <c r="CGV31" s="26"/>
      <c r="CGX31" s="27"/>
      <c r="CGY31" s="28"/>
      <c r="CGZ31" s="27"/>
      <c r="CHA31" s="28"/>
      <c r="CHB31" s="26"/>
      <c r="CHD31" s="55"/>
      <c r="CHE31" s="26"/>
      <c r="CHG31" s="27"/>
      <c r="CHH31" s="28"/>
      <c r="CHI31" s="27"/>
      <c r="CHJ31" s="28"/>
      <c r="CHK31" s="26"/>
      <c r="CHM31" s="55"/>
      <c r="CHN31" s="26"/>
      <c r="CHP31" s="27"/>
      <c r="CHQ31" s="28"/>
      <c r="CHR31" s="27"/>
      <c r="CHS31" s="28"/>
      <c r="CHT31" s="26"/>
      <c r="CHV31" s="55"/>
      <c r="CHW31" s="26"/>
      <c r="CHY31" s="27"/>
      <c r="CHZ31" s="28"/>
      <c r="CIA31" s="27"/>
      <c r="CIB31" s="28"/>
      <c r="CIC31" s="26"/>
      <c r="CIE31" s="55"/>
      <c r="CIF31" s="26"/>
      <c r="CIH31" s="27"/>
      <c r="CII31" s="28"/>
      <c r="CIJ31" s="27"/>
      <c r="CIK31" s="28"/>
      <c r="CIL31" s="26"/>
      <c r="CIN31" s="55"/>
      <c r="CIO31" s="26"/>
      <c r="CIQ31" s="27"/>
      <c r="CIR31" s="28"/>
      <c r="CIS31" s="27"/>
      <c r="CIT31" s="28"/>
      <c r="CIU31" s="26"/>
      <c r="CIW31" s="55"/>
      <c r="CIX31" s="26"/>
      <c r="CIZ31" s="27"/>
      <c r="CJA31" s="28"/>
      <c r="CJB31" s="27"/>
      <c r="CJC31" s="28"/>
      <c r="CJD31" s="26"/>
      <c r="CJF31" s="55"/>
      <c r="CJG31" s="26"/>
      <c r="CJI31" s="27"/>
      <c r="CJJ31" s="28"/>
      <c r="CJK31" s="27"/>
      <c r="CJL31" s="28"/>
      <c r="CJM31" s="26"/>
      <c r="CJO31" s="55"/>
      <c r="CJP31" s="26"/>
      <c r="CJR31" s="27"/>
      <c r="CJS31" s="28"/>
      <c r="CJT31" s="27"/>
      <c r="CJU31" s="28"/>
      <c r="CJV31" s="26"/>
      <c r="CJX31" s="55"/>
      <c r="CJY31" s="26"/>
      <c r="CKA31" s="27"/>
      <c r="CKB31" s="28"/>
      <c r="CKC31" s="27"/>
      <c r="CKD31" s="28"/>
      <c r="CKE31" s="26"/>
      <c r="CKG31" s="55"/>
      <c r="CKH31" s="26"/>
      <c r="CKJ31" s="27"/>
      <c r="CKK31" s="28"/>
      <c r="CKL31" s="27"/>
      <c r="CKM31" s="28"/>
      <c r="CKN31" s="26"/>
      <c r="CKP31" s="55"/>
      <c r="CKQ31" s="26"/>
      <c r="CKS31" s="27"/>
      <c r="CKT31" s="28"/>
      <c r="CKU31" s="27"/>
      <c r="CKV31" s="28"/>
      <c r="CKW31" s="26"/>
      <c r="CKY31" s="55"/>
      <c r="CKZ31" s="26"/>
      <c r="CLB31" s="27"/>
      <c r="CLC31" s="28"/>
      <c r="CLD31" s="27"/>
      <c r="CLE31" s="28"/>
      <c r="CLF31" s="26"/>
      <c r="CLH31" s="55"/>
      <c r="CLI31" s="26"/>
      <c r="CLK31" s="27"/>
      <c r="CLL31" s="28"/>
      <c r="CLM31" s="27"/>
      <c r="CLN31" s="28"/>
      <c r="CLO31" s="26"/>
      <c r="CLQ31" s="55"/>
      <c r="CLR31" s="26"/>
      <c r="CLT31" s="27"/>
      <c r="CLU31" s="28"/>
      <c r="CLV31" s="27"/>
      <c r="CLW31" s="28"/>
      <c r="CLX31" s="26"/>
      <c r="CLZ31" s="55"/>
      <c r="CMA31" s="26"/>
      <c r="CMC31" s="27"/>
      <c r="CMD31" s="28"/>
      <c r="CME31" s="27"/>
      <c r="CMF31" s="28"/>
      <c r="CMG31" s="26"/>
      <c r="CMI31" s="55"/>
      <c r="CMJ31" s="26"/>
      <c r="CML31" s="27"/>
      <c r="CMM31" s="28"/>
      <c r="CMN31" s="27"/>
      <c r="CMO31" s="28"/>
      <c r="CMP31" s="26"/>
      <c r="CMR31" s="55"/>
      <c r="CMS31" s="26"/>
      <c r="CMU31" s="27"/>
      <c r="CMV31" s="28"/>
      <c r="CMW31" s="27"/>
      <c r="CMX31" s="28"/>
      <c r="CMY31" s="26"/>
      <c r="CNA31" s="55"/>
      <c r="CNB31" s="26"/>
      <c r="CND31" s="27"/>
      <c r="CNE31" s="28"/>
      <c r="CNF31" s="27"/>
      <c r="CNG31" s="28"/>
      <c r="CNH31" s="26"/>
      <c r="CNJ31" s="55"/>
      <c r="CNK31" s="26"/>
      <c r="CNM31" s="27"/>
      <c r="CNN31" s="28"/>
      <c r="CNO31" s="27"/>
      <c r="CNP31" s="28"/>
      <c r="CNQ31" s="26"/>
      <c r="CNS31" s="55"/>
      <c r="CNT31" s="26"/>
      <c r="CNV31" s="27"/>
      <c r="CNW31" s="28"/>
      <c r="CNX31" s="27"/>
      <c r="CNY31" s="28"/>
      <c r="CNZ31" s="26"/>
      <c r="COB31" s="55"/>
      <c r="COC31" s="26"/>
      <c r="COE31" s="27"/>
      <c r="COF31" s="28"/>
      <c r="COG31" s="27"/>
      <c r="COH31" s="28"/>
      <c r="COI31" s="26"/>
      <c r="COK31" s="55"/>
      <c r="COL31" s="26"/>
      <c r="CON31" s="27"/>
      <c r="COO31" s="28"/>
      <c r="COP31" s="27"/>
      <c r="COQ31" s="28"/>
      <c r="COR31" s="26"/>
      <c r="COT31" s="55"/>
      <c r="COU31" s="26"/>
      <c r="COW31" s="27"/>
      <c r="COX31" s="28"/>
      <c r="COY31" s="27"/>
      <c r="COZ31" s="28"/>
      <c r="CPA31" s="26"/>
      <c r="CPC31" s="55"/>
      <c r="CPD31" s="26"/>
      <c r="CPF31" s="27"/>
      <c r="CPG31" s="28"/>
      <c r="CPH31" s="27"/>
      <c r="CPI31" s="28"/>
      <c r="CPJ31" s="26"/>
      <c r="CPL31" s="55"/>
      <c r="CPM31" s="26"/>
      <c r="CPO31" s="27"/>
      <c r="CPP31" s="28"/>
      <c r="CPQ31" s="27"/>
      <c r="CPR31" s="28"/>
      <c r="CPS31" s="26"/>
      <c r="CPU31" s="55"/>
      <c r="CPV31" s="26"/>
      <c r="CPX31" s="27"/>
      <c r="CPY31" s="28"/>
      <c r="CPZ31" s="27"/>
      <c r="CQA31" s="28"/>
      <c r="CQB31" s="26"/>
      <c r="CQD31" s="55"/>
      <c r="CQE31" s="26"/>
      <c r="CQG31" s="27"/>
      <c r="CQH31" s="28"/>
      <c r="CQI31" s="27"/>
      <c r="CQJ31" s="28"/>
      <c r="CQK31" s="26"/>
      <c r="CQM31" s="55"/>
      <c r="CQN31" s="26"/>
      <c r="CQP31" s="27"/>
      <c r="CQQ31" s="28"/>
      <c r="CQR31" s="27"/>
      <c r="CQS31" s="28"/>
      <c r="CQT31" s="26"/>
      <c r="CQV31" s="55"/>
      <c r="CQW31" s="26"/>
      <c r="CQY31" s="27"/>
      <c r="CQZ31" s="28"/>
      <c r="CRA31" s="27"/>
      <c r="CRB31" s="28"/>
      <c r="CRC31" s="26"/>
      <c r="CRE31" s="55"/>
      <c r="CRF31" s="26"/>
      <c r="CRH31" s="27"/>
      <c r="CRI31" s="28"/>
      <c r="CRJ31" s="27"/>
      <c r="CRK31" s="28"/>
      <c r="CRL31" s="26"/>
      <c r="CRN31" s="55"/>
      <c r="CRO31" s="26"/>
      <c r="CRQ31" s="27"/>
      <c r="CRR31" s="28"/>
      <c r="CRS31" s="27"/>
      <c r="CRT31" s="28"/>
      <c r="CRU31" s="26"/>
      <c r="CRW31" s="55"/>
      <c r="CRX31" s="26"/>
      <c r="CRZ31" s="27"/>
      <c r="CSA31" s="28"/>
      <c r="CSB31" s="27"/>
      <c r="CSC31" s="28"/>
      <c r="CSD31" s="26"/>
      <c r="CSF31" s="55"/>
      <c r="CSG31" s="26"/>
      <c r="CSI31" s="27"/>
      <c r="CSJ31" s="28"/>
      <c r="CSK31" s="27"/>
      <c r="CSL31" s="28"/>
      <c r="CSM31" s="26"/>
      <c r="CSO31" s="55"/>
      <c r="CSP31" s="26"/>
      <c r="CSR31" s="27"/>
      <c r="CSS31" s="28"/>
      <c r="CST31" s="27"/>
      <c r="CSU31" s="28"/>
      <c r="CSV31" s="26"/>
      <c r="CSX31" s="55"/>
      <c r="CSY31" s="26"/>
      <c r="CTA31" s="27"/>
      <c r="CTB31" s="28"/>
      <c r="CTC31" s="27"/>
      <c r="CTD31" s="28"/>
      <c r="CTE31" s="26"/>
      <c r="CTG31" s="55"/>
      <c r="CTH31" s="26"/>
      <c r="CTJ31" s="27"/>
      <c r="CTK31" s="28"/>
      <c r="CTL31" s="27"/>
      <c r="CTM31" s="28"/>
      <c r="CTN31" s="26"/>
      <c r="CTP31" s="55"/>
      <c r="CTQ31" s="26"/>
      <c r="CTS31" s="27"/>
      <c r="CTT31" s="28"/>
      <c r="CTU31" s="27"/>
      <c r="CTV31" s="28"/>
      <c r="CTW31" s="26"/>
      <c r="CTY31" s="55"/>
      <c r="CTZ31" s="26"/>
      <c r="CUB31" s="27"/>
      <c r="CUC31" s="28"/>
      <c r="CUD31" s="27"/>
      <c r="CUE31" s="28"/>
      <c r="CUF31" s="26"/>
      <c r="CUH31" s="55"/>
      <c r="CUI31" s="26"/>
      <c r="CUK31" s="27"/>
      <c r="CUL31" s="28"/>
      <c r="CUM31" s="27"/>
      <c r="CUN31" s="28"/>
      <c r="CUO31" s="26"/>
      <c r="CUQ31" s="55"/>
      <c r="CUR31" s="26"/>
      <c r="CUT31" s="27"/>
      <c r="CUU31" s="28"/>
      <c r="CUV31" s="27"/>
      <c r="CUW31" s="28"/>
      <c r="CUX31" s="26"/>
      <c r="CUZ31" s="55"/>
      <c r="CVA31" s="26"/>
      <c r="CVC31" s="27"/>
      <c r="CVD31" s="28"/>
      <c r="CVE31" s="27"/>
      <c r="CVF31" s="28"/>
      <c r="CVG31" s="26"/>
      <c r="CVI31" s="55"/>
      <c r="CVJ31" s="26"/>
      <c r="CVL31" s="27"/>
      <c r="CVM31" s="28"/>
      <c r="CVN31" s="27"/>
      <c r="CVO31" s="28"/>
      <c r="CVP31" s="26"/>
      <c r="CVR31" s="55"/>
      <c r="CVS31" s="26"/>
      <c r="CVU31" s="27"/>
      <c r="CVV31" s="28"/>
      <c r="CVW31" s="27"/>
      <c r="CVX31" s="28"/>
      <c r="CVY31" s="26"/>
      <c r="CWA31" s="55"/>
      <c r="CWB31" s="26"/>
      <c r="CWD31" s="27"/>
      <c r="CWE31" s="28"/>
      <c r="CWF31" s="27"/>
      <c r="CWG31" s="28"/>
      <c r="CWH31" s="26"/>
      <c r="CWJ31" s="55"/>
      <c r="CWK31" s="26"/>
      <c r="CWM31" s="27"/>
      <c r="CWN31" s="28"/>
      <c r="CWO31" s="27"/>
      <c r="CWP31" s="28"/>
      <c r="CWQ31" s="26"/>
      <c r="CWS31" s="55"/>
      <c r="CWT31" s="26"/>
      <c r="CWV31" s="27"/>
      <c r="CWW31" s="28"/>
      <c r="CWX31" s="27"/>
      <c r="CWY31" s="28"/>
      <c r="CWZ31" s="26"/>
      <c r="CXB31" s="55"/>
      <c r="CXC31" s="26"/>
      <c r="CXE31" s="27"/>
      <c r="CXF31" s="28"/>
      <c r="CXG31" s="27"/>
      <c r="CXH31" s="28"/>
      <c r="CXI31" s="26"/>
      <c r="CXK31" s="55"/>
      <c r="CXL31" s="26"/>
      <c r="CXN31" s="27"/>
      <c r="CXO31" s="28"/>
      <c r="CXP31" s="27"/>
      <c r="CXQ31" s="28"/>
      <c r="CXR31" s="26"/>
      <c r="CXT31" s="55"/>
      <c r="CXU31" s="26"/>
      <c r="CXW31" s="27"/>
      <c r="CXX31" s="28"/>
      <c r="CXY31" s="27"/>
      <c r="CXZ31" s="28"/>
      <c r="CYA31" s="26"/>
      <c r="CYC31" s="55"/>
      <c r="CYD31" s="26"/>
      <c r="CYF31" s="27"/>
      <c r="CYG31" s="28"/>
      <c r="CYH31" s="27"/>
      <c r="CYI31" s="28"/>
      <c r="CYJ31" s="26"/>
      <c r="CYL31" s="55"/>
      <c r="CYM31" s="26"/>
      <c r="CYO31" s="27"/>
      <c r="CYP31" s="28"/>
      <c r="CYQ31" s="27"/>
      <c r="CYR31" s="28"/>
      <c r="CYS31" s="26"/>
      <c r="CYU31" s="55"/>
      <c r="CYV31" s="26"/>
      <c r="CYX31" s="27"/>
      <c r="CYY31" s="28"/>
      <c r="CYZ31" s="27"/>
      <c r="CZA31" s="28"/>
      <c r="CZB31" s="26"/>
      <c r="CZD31" s="55"/>
      <c r="CZE31" s="26"/>
      <c r="CZG31" s="27"/>
      <c r="CZH31" s="28"/>
      <c r="CZI31" s="27"/>
      <c r="CZJ31" s="28"/>
      <c r="CZK31" s="26"/>
      <c r="CZM31" s="55"/>
      <c r="CZN31" s="26"/>
      <c r="CZP31" s="27"/>
      <c r="CZQ31" s="28"/>
      <c r="CZR31" s="27"/>
      <c r="CZS31" s="28"/>
      <c r="CZT31" s="26"/>
      <c r="CZV31" s="55"/>
      <c r="CZW31" s="26"/>
      <c r="CZY31" s="27"/>
      <c r="CZZ31" s="28"/>
      <c r="DAA31" s="27"/>
      <c r="DAB31" s="28"/>
      <c r="DAC31" s="26"/>
      <c r="DAE31" s="55"/>
      <c r="DAF31" s="26"/>
      <c r="DAH31" s="27"/>
      <c r="DAI31" s="28"/>
      <c r="DAJ31" s="27"/>
      <c r="DAK31" s="28"/>
      <c r="DAL31" s="26"/>
      <c r="DAN31" s="55"/>
      <c r="DAO31" s="26"/>
      <c r="DAQ31" s="27"/>
      <c r="DAR31" s="28"/>
      <c r="DAS31" s="27"/>
      <c r="DAT31" s="28"/>
      <c r="DAU31" s="26"/>
      <c r="DAW31" s="55"/>
      <c r="DAX31" s="26"/>
      <c r="DAZ31" s="27"/>
      <c r="DBA31" s="28"/>
      <c r="DBB31" s="27"/>
      <c r="DBC31" s="28"/>
      <c r="DBD31" s="26"/>
      <c r="DBF31" s="55"/>
      <c r="DBG31" s="26"/>
      <c r="DBI31" s="27"/>
      <c r="DBJ31" s="28"/>
      <c r="DBK31" s="27"/>
      <c r="DBL31" s="28"/>
      <c r="DBM31" s="26"/>
      <c r="DBO31" s="55"/>
      <c r="DBP31" s="26"/>
      <c r="DBR31" s="27"/>
      <c r="DBS31" s="28"/>
      <c r="DBT31" s="27"/>
      <c r="DBU31" s="28"/>
      <c r="DBV31" s="26"/>
      <c r="DBX31" s="55"/>
      <c r="DBY31" s="26"/>
      <c r="DCA31" s="27"/>
      <c r="DCB31" s="28"/>
      <c r="DCC31" s="27"/>
      <c r="DCD31" s="28"/>
      <c r="DCE31" s="26"/>
      <c r="DCG31" s="55"/>
      <c r="DCH31" s="26"/>
      <c r="DCJ31" s="27"/>
      <c r="DCK31" s="28"/>
      <c r="DCL31" s="27"/>
      <c r="DCM31" s="28"/>
      <c r="DCN31" s="26"/>
      <c r="DCP31" s="55"/>
      <c r="DCQ31" s="26"/>
      <c r="DCS31" s="27"/>
      <c r="DCT31" s="28"/>
      <c r="DCU31" s="27"/>
      <c r="DCV31" s="28"/>
      <c r="DCW31" s="26"/>
      <c r="DCY31" s="55"/>
      <c r="DCZ31" s="26"/>
      <c r="DDB31" s="27"/>
      <c r="DDC31" s="28"/>
      <c r="DDD31" s="27"/>
      <c r="DDE31" s="28"/>
      <c r="DDF31" s="26"/>
      <c r="DDH31" s="55"/>
      <c r="DDI31" s="26"/>
      <c r="DDK31" s="27"/>
      <c r="DDL31" s="28"/>
      <c r="DDM31" s="27"/>
      <c r="DDN31" s="28"/>
      <c r="DDO31" s="26"/>
      <c r="DDQ31" s="55"/>
      <c r="DDR31" s="26"/>
      <c r="DDT31" s="27"/>
      <c r="DDU31" s="28"/>
      <c r="DDV31" s="27"/>
      <c r="DDW31" s="28"/>
      <c r="DDX31" s="26"/>
      <c r="DDZ31" s="55"/>
      <c r="DEA31" s="26"/>
      <c r="DEC31" s="27"/>
      <c r="DED31" s="28"/>
      <c r="DEE31" s="27"/>
      <c r="DEF31" s="28"/>
      <c r="DEG31" s="26"/>
      <c r="DEI31" s="55"/>
      <c r="DEJ31" s="26"/>
      <c r="DEL31" s="27"/>
      <c r="DEM31" s="28"/>
      <c r="DEN31" s="27"/>
      <c r="DEO31" s="28"/>
      <c r="DEP31" s="26"/>
      <c r="DER31" s="55"/>
      <c r="DES31" s="26"/>
      <c r="DEU31" s="27"/>
      <c r="DEV31" s="28"/>
      <c r="DEW31" s="27"/>
      <c r="DEX31" s="28"/>
      <c r="DEY31" s="26"/>
      <c r="DFA31" s="55"/>
      <c r="DFB31" s="26"/>
      <c r="DFD31" s="27"/>
      <c r="DFE31" s="28"/>
      <c r="DFF31" s="27"/>
      <c r="DFG31" s="28"/>
      <c r="DFH31" s="26"/>
      <c r="DFJ31" s="55"/>
      <c r="DFK31" s="26"/>
      <c r="DFM31" s="27"/>
      <c r="DFN31" s="28"/>
      <c r="DFO31" s="27"/>
      <c r="DFP31" s="28"/>
      <c r="DFQ31" s="26"/>
      <c r="DFS31" s="55"/>
      <c r="DFT31" s="26"/>
      <c r="DFV31" s="27"/>
      <c r="DFW31" s="28"/>
      <c r="DFX31" s="27"/>
      <c r="DFY31" s="28"/>
      <c r="DFZ31" s="26"/>
      <c r="DGB31" s="55"/>
      <c r="DGC31" s="26"/>
      <c r="DGE31" s="27"/>
      <c r="DGF31" s="28"/>
      <c r="DGG31" s="27"/>
      <c r="DGH31" s="28"/>
      <c r="DGI31" s="26"/>
      <c r="DGK31" s="55"/>
      <c r="DGL31" s="26"/>
      <c r="DGN31" s="27"/>
      <c r="DGO31" s="28"/>
      <c r="DGP31" s="27"/>
      <c r="DGQ31" s="28"/>
      <c r="DGR31" s="26"/>
      <c r="DGT31" s="55"/>
      <c r="DGU31" s="26"/>
      <c r="DGW31" s="27"/>
      <c r="DGX31" s="28"/>
      <c r="DGY31" s="27"/>
      <c r="DGZ31" s="28"/>
      <c r="DHA31" s="26"/>
      <c r="DHC31" s="55"/>
      <c r="DHD31" s="26"/>
      <c r="DHF31" s="27"/>
      <c r="DHG31" s="28"/>
      <c r="DHH31" s="27"/>
      <c r="DHI31" s="28"/>
      <c r="DHJ31" s="26"/>
      <c r="DHL31" s="55"/>
      <c r="DHM31" s="26"/>
      <c r="DHO31" s="27"/>
      <c r="DHP31" s="28"/>
      <c r="DHQ31" s="27"/>
      <c r="DHR31" s="28"/>
      <c r="DHS31" s="26"/>
      <c r="DHU31" s="55"/>
      <c r="DHV31" s="26"/>
      <c r="DHX31" s="27"/>
      <c r="DHY31" s="28"/>
      <c r="DHZ31" s="27"/>
      <c r="DIA31" s="28"/>
      <c r="DIB31" s="26"/>
      <c r="DID31" s="55"/>
      <c r="DIE31" s="26"/>
      <c r="DIG31" s="27"/>
      <c r="DIH31" s="28"/>
      <c r="DII31" s="27"/>
      <c r="DIJ31" s="28"/>
      <c r="DIK31" s="26"/>
      <c r="DIM31" s="55"/>
      <c r="DIN31" s="26"/>
      <c r="DIP31" s="27"/>
      <c r="DIQ31" s="28"/>
      <c r="DIR31" s="27"/>
      <c r="DIS31" s="28"/>
      <c r="DIT31" s="26"/>
      <c r="DIV31" s="55"/>
      <c r="DIW31" s="26"/>
      <c r="DIY31" s="27"/>
      <c r="DIZ31" s="28"/>
      <c r="DJA31" s="27"/>
      <c r="DJB31" s="28"/>
      <c r="DJC31" s="26"/>
      <c r="DJE31" s="55"/>
      <c r="DJF31" s="26"/>
      <c r="DJH31" s="27"/>
      <c r="DJI31" s="28"/>
      <c r="DJJ31" s="27"/>
      <c r="DJK31" s="28"/>
      <c r="DJL31" s="26"/>
      <c r="DJN31" s="55"/>
      <c r="DJO31" s="26"/>
      <c r="DJQ31" s="27"/>
      <c r="DJR31" s="28"/>
      <c r="DJS31" s="27"/>
      <c r="DJT31" s="28"/>
      <c r="DJU31" s="26"/>
      <c r="DJW31" s="55"/>
      <c r="DJX31" s="26"/>
      <c r="DJZ31" s="27"/>
      <c r="DKA31" s="28"/>
      <c r="DKB31" s="27"/>
      <c r="DKC31" s="28"/>
      <c r="DKD31" s="26"/>
      <c r="DKF31" s="55"/>
      <c r="DKG31" s="26"/>
      <c r="DKI31" s="27"/>
      <c r="DKJ31" s="28"/>
      <c r="DKK31" s="27"/>
      <c r="DKL31" s="28"/>
      <c r="DKM31" s="26"/>
      <c r="DKO31" s="55"/>
      <c r="DKP31" s="26"/>
      <c r="DKR31" s="27"/>
      <c r="DKS31" s="28"/>
      <c r="DKT31" s="27"/>
      <c r="DKU31" s="28"/>
      <c r="DKV31" s="26"/>
      <c r="DKX31" s="55"/>
      <c r="DKY31" s="26"/>
      <c r="DLA31" s="27"/>
      <c r="DLB31" s="28"/>
      <c r="DLC31" s="27"/>
      <c r="DLD31" s="28"/>
      <c r="DLE31" s="26"/>
      <c r="DLG31" s="55"/>
      <c r="DLH31" s="26"/>
      <c r="DLJ31" s="27"/>
      <c r="DLK31" s="28"/>
      <c r="DLL31" s="27"/>
      <c r="DLM31" s="28"/>
      <c r="DLN31" s="26"/>
      <c r="DLP31" s="55"/>
      <c r="DLQ31" s="26"/>
      <c r="DLS31" s="27"/>
      <c r="DLT31" s="28"/>
      <c r="DLU31" s="27"/>
      <c r="DLV31" s="28"/>
      <c r="DLW31" s="26"/>
      <c r="DLY31" s="55"/>
      <c r="DLZ31" s="26"/>
      <c r="DMB31" s="27"/>
      <c r="DMC31" s="28"/>
      <c r="DMD31" s="27"/>
      <c r="DME31" s="28"/>
      <c r="DMF31" s="26"/>
      <c r="DMH31" s="55"/>
      <c r="DMI31" s="26"/>
      <c r="DMK31" s="27"/>
      <c r="DML31" s="28"/>
      <c r="DMM31" s="27"/>
      <c r="DMN31" s="28"/>
      <c r="DMO31" s="26"/>
      <c r="DMQ31" s="55"/>
      <c r="DMR31" s="26"/>
      <c r="DMT31" s="27"/>
      <c r="DMU31" s="28"/>
      <c r="DMV31" s="27"/>
      <c r="DMW31" s="28"/>
      <c r="DMX31" s="26"/>
      <c r="DMZ31" s="55"/>
      <c r="DNA31" s="26"/>
      <c r="DNC31" s="27"/>
      <c r="DND31" s="28"/>
      <c r="DNE31" s="27"/>
      <c r="DNF31" s="28"/>
      <c r="DNG31" s="26"/>
      <c r="DNI31" s="55"/>
      <c r="DNJ31" s="26"/>
      <c r="DNL31" s="27"/>
      <c r="DNM31" s="28"/>
      <c r="DNN31" s="27"/>
      <c r="DNO31" s="28"/>
      <c r="DNP31" s="26"/>
      <c r="DNR31" s="55"/>
      <c r="DNS31" s="26"/>
      <c r="DNU31" s="27"/>
      <c r="DNV31" s="28"/>
      <c r="DNW31" s="27"/>
      <c r="DNX31" s="28"/>
      <c r="DNY31" s="26"/>
      <c r="DOA31" s="55"/>
      <c r="DOB31" s="26"/>
      <c r="DOD31" s="27"/>
      <c r="DOE31" s="28"/>
      <c r="DOF31" s="27"/>
      <c r="DOG31" s="28"/>
      <c r="DOH31" s="26"/>
      <c r="DOJ31" s="55"/>
      <c r="DOK31" s="26"/>
      <c r="DOM31" s="27"/>
      <c r="DON31" s="28"/>
      <c r="DOO31" s="27"/>
      <c r="DOP31" s="28"/>
      <c r="DOQ31" s="26"/>
      <c r="DOS31" s="55"/>
      <c r="DOT31" s="26"/>
      <c r="DOV31" s="27"/>
      <c r="DOW31" s="28"/>
      <c r="DOX31" s="27"/>
      <c r="DOY31" s="28"/>
      <c r="DOZ31" s="26"/>
      <c r="DPB31" s="55"/>
      <c r="DPC31" s="26"/>
      <c r="DPE31" s="27"/>
      <c r="DPF31" s="28"/>
      <c r="DPG31" s="27"/>
      <c r="DPH31" s="28"/>
      <c r="DPI31" s="26"/>
      <c r="DPK31" s="55"/>
      <c r="DPL31" s="26"/>
      <c r="DPN31" s="27"/>
      <c r="DPO31" s="28"/>
      <c r="DPP31" s="27"/>
      <c r="DPQ31" s="28"/>
      <c r="DPR31" s="26"/>
      <c r="DPT31" s="55"/>
      <c r="DPU31" s="26"/>
      <c r="DPW31" s="27"/>
      <c r="DPX31" s="28"/>
      <c r="DPY31" s="27"/>
      <c r="DPZ31" s="28"/>
      <c r="DQA31" s="26"/>
      <c r="DQC31" s="55"/>
      <c r="DQD31" s="26"/>
      <c r="DQF31" s="27"/>
      <c r="DQG31" s="28"/>
      <c r="DQH31" s="27"/>
      <c r="DQI31" s="28"/>
      <c r="DQJ31" s="26"/>
      <c r="DQL31" s="55"/>
      <c r="DQM31" s="26"/>
      <c r="DQO31" s="27"/>
      <c r="DQP31" s="28"/>
      <c r="DQQ31" s="27"/>
      <c r="DQR31" s="28"/>
      <c r="DQS31" s="26"/>
      <c r="DQU31" s="55"/>
      <c r="DQV31" s="26"/>
      <c r="DQX31" s="27"/>
      <c r="DQY31" s="28"/>
      <c r="DQZ31" s="27"/>
      <c r="DRA31" s="28"/>
      <c r="DRB31" s="26"/>
      <c r="DRD31" s="55"/>
      <c r="DRE31" s="26"/>
      <c r="DRG31" s="27"/>
      <c r="DRH31" s="28"/>
      <c r="DRI31" s="27"/>
      <c r="DRJ31" s="28"/>
      <c r="DRK31" s="26"/>
      <c r="DRM31" s="55"/>
      <c r="DRN31" s="26"/>
      <c r="DRP31" s="27"/>
      <c r="DRQ31" s="28"/>
      <c r="DRR31" s="27"/>
      <c r="DRS31" s="28"/>
      <c r="DRT31" s="26"/>
      <c r="DRV31" s="55"/>
      <c r="DRW31" s="26"/>
      <c r="DRY31" s="27"/>
      <c r="DRZ31" s="28"/>
      <c r="DSA31" s="27"/>
      <c r="DSB31" s="28"/>
      <c r="DSC31" s="26"/>
      <c r="DSE31" s="55"/>
      <c r="DSF31" s="26"/>
      <c r="DSH31" s="27"/>
      <c r="DSI31" s="28"/>
      <c r="DSJ31" s="27"/>
      <c r="DSK31" s="28"/>
      <c r="DSL31" s="26"/>
      <c r="DSN31" s="55"/>
      <c r="DSO31" s="26"/>
      <c r="DSQ31" s="27"/>
      <c r="DSR31" s="28"/>
      <c r="DSS31" s="27"/>
      <c r="DST31" s="28"/>
      <c r="DSU31" s="26"/>
      <c r="DSW31" s="55"/>
      <c r="DSX31" s="26"/>
      <c r="DSZ31" s="27"/>
      <c r="DTA31" s="28"/>
      <c r="DTB31" s="27"/>
      <c r="DTC31" s="28"/>
      <c r="DTD31" s="26"/>
      <c r="DTF31" s="55"/>
      <c r="DTG31" s="26"/>
      <c r="DTI31" s="27"/>
      <c r="DTJ31" s="28"/>
      <c r="DTK31" s="27"/>
      <c r="DTL31" s="28"/>
      <c r="DTM31" s="26"/>
      <c r="DTO31" s="55"/>
      <c r="DTP31" s="26"/>
      <c r="DTR31" s="27"/>
      <c r="DTS31" s="28"/>
      <c r="DTT31" s="27"/>
      <c r="DTU31" s="28"/>
      <c r="DTV31" s="26"/>
      <c r="DTX31" s="55"/>
      <c r="DTY31" s="26"/>
      <c r="DUA31" s="27"/>
      <c r="DUB31" s="28"/>
      <c r="DUC31" s="27"/>
      <c r="DUD31" s="28"/>
      <c r="DUE31" s="26"/>
      <c r="DUG31" s="55"/>
      <c r="DUH31" s="26"/>
      <c r="DUJ31" s="27"/>
      <c r="DUK31" s="28"/>
      <c r="DUL31" s="27"/>
      <c r="DUM31" s="28"/>
      <c r="DUN31" s="26"/>
      <c r="DUP31" s="55"/>
      <c r="DUQ31" s="26"/>
      <c r="DUS31" s="27"/>
      <c r="DUT31" s="28"/>
      <c r="DUU31" s="27"/>
      <c r="DUV31" s="28"/>
      <c r="DUW31" s="26"/>
      <c r="DUY31" s="55"/>
      <c r="DUZ31" s="26"/>
      <c r="DVB31" s="27"/>
      <c r="DVC31" s="28"/>
      <c r="DVD31" s="27"/>
      <c r="DVE31" s="28"/>
      <c r="DVF31" s="26"/>
      <c r="DVH31" s="55"/>
      <c r="DVI31" s="26"/>
      <c r="DVK31" s="27"/>
      <c r="DVL31" s="28"/>
      <c r="DVM31" s="27"/>
      <c r="DVN31" s="28"/>
      <c r="DVO31" s="26"/>
      <c r="DVQ31" s="55"/>
      <c r="DVR31" s="26"/>
      <c r="DVT31" s="27"/>
      <c r="DVU31" s="28"/>
      <c r="DVV31" s="27"/>
      <c r="DVW31" s="28"/>
      <c r="DVX31" s="26"/>
      <c r="DVZ31" s="55"/>
      <c r="DWA31" s="26"/>
      <c r="DWC31" s="27"/>
      <c r="DWD31" s="28"/>
      <c r="DWE31" s="27"/>
      <c r="DWF31" s="28"/>
      <c r="DWG31" s="26"/>
      <c r="DWI31" s="55"/>
      <c r="DWJ31" s="26"/>
      <c r="DWL31" s="27"/>
      <c r="DWM31" s="28"/>
      <c r="DWN31" s="27"/>
      <c r="DWO31" s="28"/>
      <c r="DWP31" s="26"/>
      <c r="DWR31" s="55"/>
      <c r="DWS31" s="26"/>
      <c r="DWU31" s="27"/>
      <c r="DWV31" s="28"/>
      <c r="DWW31" s="27"/>
      <c r="DWX31" s="28"/>
      <c r="DWY31" s="26"/>
      <c r="DXA31" s="55"/>
      <c r="DXB31" s="26"/>
      <c r="DXD31" s="27"/>
      <c r="DXE31" s="28"/>
      <c r="DXF31" s="27"/>
      <c r="DXG31" s="28"/>
      <c r="DXH31" s="26"/>
      <c r="DXJ31" s="55"/>
      <c r="DXK31" s="26"/>
      <c r="DXM31" s="27"/>
      <c r="DXN31" s="28"/>
      <c r="DXO31" s="27"/>
      <c r="DXP31" s="28"/>
      <c r="DXQ31" s="26"/>
      <c r="DXS31" s="55"/>
      <c r="DXT31" s="26"/>
      <c r="DXV31" s="27"/>
      <c r="DXW31" s="28"/>
      <c r="DXX31" s="27"/>
      <c r="DXY31" s="28"/>
      <c r="DXZ31" s="26"/>
      <c r="DYB31" s="55"/>
      <c r="DYC31" s="26"/>
      <c r="DYE31" s="27"/>
      <c r="DYF31" s="28"/>
      <c r="DYG31" s="27"/>
      <c r="DYH31" s="28"/>
      <c r="DYI31" s="26"/>
      <c r="DYK31" s="55"/>
      <c r="DYL31" s="26"/>
      <c r="DYN31" s="27"/>
      <c r="DYO31" s="28"/>
      <c r="DYP31" s="27"/>
      <c r="DYQ31" s="28"/>
      <c r="DYR31" s="26"/>
      <c r="DYT31" s="55"/>
      <c r="DYU31" s="26"/>
      <c r="DYW31" s="27"/>
      <c r="DYX31" s="28"/>
      <c r="DYY31" s="27"/>
      <c r="DYZ31" s="28"/>
      <c r="DZA31" s="26"/>
      <c r="DZC31" s="55"/>
      <c r="DZD31" s="26"/>
      <c r="DZF31" s="27"/>
      <c r="DZG31" s="28"/>
      <c r="DZH31" s="27"/>
      <c r="DZI31" s="28"/>
      <c r="DZJ31" s="26"/>
      <c r="DZL31" s="55"/>
      <c r="DZM31" s="26"/>
      <c r="DZO31" s="27"/>
      <c r="DZP31" s="28"/>
      <c r="DZQ31" s="27"/>
      <c r="DZR31" s="28"/>
      <c r="DZS31" s="26"/>
      <c r="DZU31" s="55"/>
      <c r="DZV31" s="26"/>
      <c r="DZX31" s="27"/>
      <c r="DZY31" s="28"/>
      <c r="DZZ31" s="27"/>
      <c r="EAA31" s="28"/>
      <c r="EAB31" s="26"/>
      <c r="EAD31" s="55"/>
      <c r="EAE31" s="26"/>
      <c r="EAG31" s="27"/>
      <c r="EAH31" s="28"/>
      <c r="EAI31" s="27"/>
      <c r="EAJ31" s="28"/>
      <c r="EAK31" s="26"/>
      <c r="EAM31" s="55"/>
      <c r="EAN31" s="26"/>
      <c r="EAP31" s="27"/>
      <c r="EAQ31" s="28"/>
      <c r="EAR31" s="27"/>
      <c r="EAS31" s="28"/>
      <c r="EAT31" s="26"/>
      <c r="EAV31" s="55"/>
      <c r="EAW31" s="26"/>
      <c r="EAY31" s="27"/>
      <c r="EAZ31" s="28"/>
      <c r="EBA31" s="27"/>
      <c r="EBB31" s="28"/>
      <c r="EBC31" s="26"/>
      <c r="EBE31" s="55"/>
      <c r="EBF31" s="26"/>
      <c r="EBH31" s="27"/>
      <c r="EBI31" s="28"/>
      <c r="EBJ31" s="27"/>
      <c r="EBK31" s="28"/>
      <c r="EBL31" s="26"/>
      <c r="EBN31" s="55"/>
      <c r="EBO31" s="26"/>
      <c r="EBQ31" s="27"/>
      <c r="EBR31" s="28"/>
      <c r="EBS31" s="27"/>
      <c r="EBT31" s="28"/>
      <c r="EBU31" s="26"/>
      <c r="EBW31" s="55"/>
      <c r="EBX31" s="26"/>
      <c r="EBZ31" s="27"/>
      <c r="ECA31" s="28"/>
      <c r="ECB31" s="27"/>
      <c r="ECC31" s="28"/>
      <c r="ECD31" s="26"/>
      <c r="ECF31" s="55"/>
      <c r="ECG31" s="26"/>
      <c r="ECI31" s="27"/>
      <c r="ECJ31" s="28"/>
      <c r="ECK31" s="27"/>
      <c r="ECL31" s="28"/>
      <c r="ECM31" s="26"/>
      <c r="ECO31" s="55"/>
      <c r="ECP31" s="26"/>
      <c r="ECR31" s="27"/>
      <c r="ECS31" s="28"/>
      <c r="ECT31" s="27"/>
      <c r="ECU31" s="28"/>
      <c r="ECV31" s="26"/>
      <c r="ECX31" s="55"/>
      <c r="ECY31" s="26"/>
      <c r="EDA31" s="27"/>
      <c r="EDB31" s="28"/>
      <c r="EDC31" s="27"/>
      <c r="EDD31" s="28"/>
      <c r="EDE31" s="26"/>
      <c r="EDG31" s="55"/>
      <c r="EDH31" s="26"/>
      <c r="EDJ31" s="27"/>
      <c r="EDK31" s="28"/>
      <c r="EDL31" s="27"/>
      <c r="EDM31" s="28"/>
      <c r="EDN31" s="26"/>
      <c r="EDP31" s="55"/>
      <c r="EDQ31" s="26"/>
      <c r="EDS31" s="27"/>
      <c r="EDT31" s="28"/>
      <c r="EDU31" s="27"/>
      <c r="EDV31" s="28"/>
      <c r="EDW31" s="26"/>
      <c r="EDY31" s="55"/>
      <c r="EDZ31" s="26"/>
      <c r="EEB31" s="27"/>
      <c r="EEC31" s="28"/>
      <c r="EED31" s="27"/>
      <c r="EEE31" s="28"/>
      <c r="EEF31" s="26"/>
      <c r="EEH31" s="55"/>
      <c r="EEI31" s="26"/>
      <c r="EEK31" s="27"/>
      <c r="EEL31" s="28"/>
      <c r="EEM31" s="27"/>
      <c r="EEN31" s="28"/>
      <c r="EEO31" s="26"/>
      <c r="EEQ31" s="55"/>
      <c r="EER31" s="26"/>
      <c r="EET31" s="27"/>
      <c r="EEU31" s="28"/>
      <c r="EEV31" s="27"/>
      <c r="EEW31" s="28"/>
      <c r="EEX31" s="26"/>
      <c r="EEZ31" s="55"/>
      <c r="EFA31" s="26"/>
      <c r="EFC31" s="27"/>
      <c r="EFD31" s="28"/>
      <c r="EFE31" s="27"/>
      <c r="EFF31" s="28"/>
      <c r="EFG31" s="26"/>
      <c r="EFI31" s="55"/>
      <c r="EFJ31" s="26"/>
      <c r="EFL31" s="27"/>
      <c r="EFM31" s="28"/>
      <c r="EFN31" s="27"/>
      <c r="EFO31" s="28"/>
      <c r="EFP31" s="26"/>
      <c r="EFR31" s="55"/>
      <c r="EFS31" s="26"/>
      <c r="EFU31" s="27"/>
      <c r="EFV31" s="28"/>
      <c r="EFW31" s="27"/>
      <c r="EFX31" s="28"/>
      <c r="EFY31" s="26"/>
      <c r="EGA31" s="55"/>
      <c r="EGB31" s="26"/>
      <c r="EGD31" s="27"/>
      <c r="EGE31" s="28"/>
      <c r="EGF31" s="27"/>
      <c r="EGG31" s="28"/>
      <c r="EGH31" s="26"/>
      <c r="EGJ31" s="55"/>
      <c r="EGK31" s="26"/>
      <c r="EGM31" s="27"/>
      <c r="EGN31" s="28"/>
      <c r="EGO31" s="27"/>
      <c r="EGP31" s="28"/>
      <c r="EGQ31" s="26"/>
      <c r="EGS31" s="55"/>
      <c r="EGT31" s="26"/>
      <c r="EGV31" s="27"/>
      <c r="EGW31" s="28"/>
      <c r="EGX31" s="27"/>
      <c r="EGY31" s="28"/>
      <c r="EGZ31" s="26"/>
      <c r="EHB31" s="55"/>
      <c r="EHC31" s="26"/>
      <c r="EHE31" s="27"/>
      <c r="EHF31" s="28"/>
      <c r="EHG31" s="27"/>
      <c r="EHH31" s="28"/>
      <c r="EHI31" s="26"/>
      <c r="EHK31" s="55"/>
      <c r="EHL31" s="26"/>
      <c r="EHN31" s="27"/>
      <c r="EHO31" s="28"/>
      <c r="EHP31" s="27"/>
      <c r="EHQ31" s="28"/>
      <c r="EHR31" s="26"/>
      <c r="EHT31" s="55"/>
      <c r="EHU31" s="26"/>
      <c r="EHW31" s="27"/>
      <c r="EHX31" s="28"/>
      <c r="EHY31" s="27"/>
      <c r="EHZ31" s="28"/>
      <c r="EIA31" s="26"/>
      <c r="EIC31" s="55"/>
      <c r="EID31" s="26"/>
      <c r="EIF31" s="27"/>
      <c r="EIG31" s="28"/>
      <c r="EIH31" s="27"/>
      <c r="EII31" s="28"/>
      <c r="EIJ31" s="26"/>
      <c r="EIL31" s="55"/>
      <c r="EIM31" s="26"/>
      <c r="EIO31" s="27"/>
      <c r="EIP31" s="28"/>
      <c r="EIQ31" s="27"/>
      <c r="EIR31" s="28"/>
      <c r="EIS31" s="26"/>
      <c r="EIU31" s="55"/>
      <c r="EIV31" s="26"/>
      <c r="EIX31" s="27"/>
      <c r="EIY31" s="28"/>
      <c r="EIZ31" s="27"/>
      <c r="EJA31" s="28"/>
      <c r="EJB31" s="26"/>
      <c r="EJD31" s="55"/>
      <c r="EJE31" s="26"/>
      <c r="EJG31" s="27"/>
      <c r="EJH31" s="28"/>
      <c r="EJI31" s="27"/>
      <c r="EJJ31" s="28"/>
      <c r="EJK31" s="26"/>
      <c r="EJM31" s="55"/>
      <c r="EJN31" s="26"/>
      <c r="EJP31" s="27"/>
      <c r="EJQ31" s="28"/>
      <c r="EJR31" s="27"/>
      <c r="EJS31" s="28"/>
      <c r="EJT31" s="26"/>
      <c r="EJV31" s="55"/>
      <c r="EJW31" s="26"/>
      <c r="EJY31" s="27"/>
      <c r="EJZ31" s="28"/>
      <c r="EKA31" s="27"/>
      <c r="EKB31" s="28"/>
      <c r="EKC31" s="26"/>
      <c r="EKE31" s="55"/>
      <c r="EKF31" s="26"/>
      <c r="EKH31" s="27"/>
      <c r="EKI31" s="28"/>
      <c r="EKJ31" s="27"/>
      <c r="EKK31" s="28"/>
      <c r="EKL31" s="26"/>
      <c r="EKN31" s="55"/>
      <c r="EKO31" s="26"/>
      <c r="EKQ31" s="27"/>
      <c r="EKR31" s="28"/>
      <c r="EKS31" s="27"/>
      <c r="EKT31" s="28"/>
      <c r="EKU31" s="26"/>
      <c r="EKW31" s="55"/>
      <c r="EKX31" s="26"/>
      <c r="EKZ31" s="27"/>
      <c r="ELA31" s="28"/>
      <c r="ELB31" s="27"/>
      <c r="ELC31" s="28"/>
      <c r="ELD31" s="26"/>
      <c r="ELF31" s="55"/>
      <c r="ELG31" s="26"/>
      <c r="ELI31" s="27"/>
      <c r="ELJ31" s="28"/>
      <c r="ELK31" s="27"/>
      <c r="ELL31" s="28"/>
      <c r="ELM31" s="26"/>
      <c r="ELO31" s="55"/>
      <c r="ELP31" s="26"/>
      <c r="ELR31" s="27"/>
      <c r="ELS31" s="28"/>
      <c r="ELT31" s="27"/>
      <c r="ELU31" s="28"/>
      <c r="ELV31" s="26"/>
      <c r="ELX31" s="55"/>
      <c r="ELY31" s="26"/>
      <c r="EMA31" s="27"/>
      <c r="EMB31" s="28"/>
      <c r="EMC31" s="27"/>
      <c r="EMD31" s="28"/>
      <c r="EME31" s="26"/>
      <c r="EMG31" s="55"/>
      <c r="EMH31" s="26"/>
      <c r="EMJ31" s="27"/>
      <c r="EMK31" s="28"/>
      <c r="EML31" s="27"/>
      <c r="EMM31" s="28"/>
      <c r="EMN31" s="26"/>
      <c r="EMP31" s="55"/>
      <c r="EMQ31" s="26"/>
      <c r="EMS31" s="27"/>
      <c r="EMT31" s="28"/>
      <c r="EMU31" s="27"/>
      <c r="EMV31" s="28"/>
      <c r="EMW31" s="26"/>
      <c r="EMY31" s="55"/>
      <c r="EMZ31" s="26"/>
      <c r="ENB31" s="27"/>
      <c r="ENC31" s="28"/>
      <c r="END31" s="27"/>
      <c r="ENE31" s="28"/>
      <c r="ENF31" s="26"/>
      <c r="ENH31" s="55"/>
      <c r="ENI31" s="26"/>
      <c r="ENK31" s="27"/>
      <c r="ENL31" s="28"/>
      <c r="ENM31" s="27"/>
      <c r="ENN31" s="28"/>
      <c r="ENO31" s="26"/>
      <c r="ENQ31" s="55"/>
      <c r="ENR31" s="26"/>
      <c r="ENT31" s="27"/>
      <c r="ENU31" s="28"/>
      <c r="ENV31" s="27"/>
      <c r="ENW31" s="28"/>
      <c r="ENX31" s="26"/>
      <c r="ENZ31" s="55"/>
      <c r="EOA31" s="26"/>
      <c r="EOC31" s="27"/>
      <c r="EOD31" s="28"/>
      <c r="EOE31" s="27"/>
      <c r="EOF31" s="28"/>
      <c r="EOG31" s="26"/>
      <c r="EOI31" s="55"/>
      <c r="EOJ31" s="26"/>
      <c r="EOL31" s="27"/>
      <c r="EOM31" s="28"/>
      <c r="EON31" s="27"/>
      <c r="EOO31" s="28"/>
      <c r="EOP31" s="26"/>
      <c r="EOR31" s="55"/>
      <c r="EOS31" s="26"/>
      <c r="EOU31" s="27"/>
      <c r="EOV31" s="28"/>
      <c r="EOW31" s="27"/>
      <c r="EOX31" s="28"/>
      <c r="EOY31" s="26"/>
      <c r="EPA31" s="55"/>
      <c r="EPB31" s="26"/>
      <c r="EPD31" s="27"/>
      <c r="EPE31" s="28"/>
      <c r="EPF31" s="27"/>
      <c r="EPG31" s="28"/>
      <c r="EPH31" s="26"/>
      <c r="EPJ31" s="55"/>
      <c r="EPK31" s="26"/>
      <c r="EPM31" s="27"/>
      <c r="EPN31" s="28"/>
      <c r="EPO31" s="27"/>
      <c r="EPP31" s="28"/>
      <c r="EPQ31" s="26"/>
      <c r="EPS31" s="55"/>
      <c r="EPT31" s="26"/>
      <c r="EPV31" s="27"/>
      <c r="EPW31" s="28"/>
      <c r="EPX31" s="27"/>
      <c r="EPY31" s="28"/>
      <c r="EPZ31" s="26"/>
      <c r="EQB31" s="55"/>
      <c r="EQC31" s="26"/>
      <c r="EQE31" s="27"/>
      <c r="EQF31" s="28"/>
      <c r="EQG31" s="27"/>
      <c r="EQH31" s="28"/>
      <c r="EQI31" s="26"/>
      <c r="EQK31" s="55"/>
      <c r="EQL31" s="26"/>
      <c r="EQN31" s="27"/>
      <c r="EQO31" s="28"/>
      <c r="EQP31" s="27"/>
      <c r="EQQ31" s="28"/>
      <c r="EQR31" s="26"/>
      <c r="EQT31" s="55"/>
      <c r="EQU31" s="26"/>
      <c r="EQW31" s="27"/>
      <c r="EQX31" s="28"/>
      <c r="EQY31" s="27"/>
      <c r="EQZ31" s="28"/>
      <c r="ERA31" s="26"/>
      <c r="ERC31" s="55"/>
      <c r="ERD31" s="26"/>
      <c r="ERF31" s="27"/>
      <c r="ERG31" s="28"/>
      <c r="ERH31" s="27"/>
      <c r="ERI31" s="28"/>
      <c r="ERJ31" s="26"/>
      <c r="ERL31" s="55"/>
      <c r="ERM31" s="26"/>
      <c r="ERO31" s="27"/>
      <c r="ERP31" s="28"/>
      <c r="ERQ31" s="27"/>
      <c r="ERR31" s="28"/>
      <c r="ERS31" s="26"/>
      <c r="ERU31" s="55"/>
      <c r="ERV31" s="26"/>
      <c r="ERX31" s="27"/>
      <c r="ERY31" s="28"/>
      <c r="ERZ31" s="27"/>
      <c r="ESA31" s="28"/>
      <c r="ESB31" s="26"/>
      <c r="ESD31" s="55"/>
      <c r="ESE31" s="26"/>
      <c r="ESG31" s="27"/>
      <c r="ESH31" s="28"/>
      <c r="ESI31" s="27"/>
      <c r="ESJ31" s="28"/>
      <c r="ESK31" s="26"/>
      <c r="ESM31" s="55"/>
      <c r="ESN31" s="26"/>
      <c r="ESP31" s="27"/>
      <c r="ESQ31" s="28"/>
      <c r="ESR31" s="27"/>
      <c r="ESS31" s="28"/>
      <c r="EST31" s="26"/>
      <c r="ESV31" s="55"/>
      <c r="ESW31" s="26"/>
      <c r="ESY31" s="27"/>
      <c r="ESZ31" s="28"/>
      <c r="ETA31" s="27"/>
      <c r="ETB31" s="28"/>
      <c r="ETC31" s="26"/>
      <c r="ETE31" s="55"/>
      <c r="ETF31" s="26"/>
      <c r="ETH31" s="27"/>
      <c r="ETI31" s="28"/>
      <c r="ETJ31" s="27"/>
      <c r="ETK31" s="28"/>
      <c r="ETL31" s="26"/>
      <c r="ETN31" s="55"/>
      <c r="ETO31" s="26"/>
      <c r="ETQ31" s="27"/>
      <c r="ETR31" s="28"/>
      <c r="ETS31" s="27"/>
      <c r="ETT31" s="28"/>
      <c r="ETU31" s="26"/>
      <c r="ETW31" s="55"/>
      <c r="ETX31" s="26"/>
      <c r="ETZ31" s="27"/>
      <c r="EUA31" s="28"/>
      <c r="EUB31" s="27"/>
      <c r="EUC31" s="28"/>
      <c r="EUD31" s="26"/>
      <c r="EUF31" s="55"/>
      <c r="EUG31" s="26"/>
      <c r="EUI31" s="27"/>
      <c r="EUJ31" s="28"/>
      <c r="EUK31" s="27"/>
      <c r="EUL31" s="28"/>
      <c r="EUM31" s="26"/>
      <c r="EUO31" s="55"/>
      <c r="EUP31" s="26"/>
      <c r="EUR31" s="27"/>
      <c r="EUS31" s="28"/>
      <c r="EUT31" s="27"/>
      <c r="EUU31" s="28"/>
      <c r="EUV31" s="26"/>
      <c r="EUX31" s="55"/>
      <c r="EUY31" s="26"/>
      <c r="EVA31" s="27"/>
      <c r="EVB31" s="28"/>
      <c r="EVC31" s="27"/>
      <c r="EVD31" s="28"/>
      <c r="EVE31" s="26"/>
      <c r="EVG31" s="55"/>
      <c r="EVH31" s="26"/>
      <c r="EVJ31" s="27"/>
      <c r="EVK31" s="28"/>
      <c r="EVL31" s="27"/>
      <c r="EVM31" s="28"/>
      <c r="EVN31" s="26"/>
      <c r="EVP31" s="55"/>
      <c r="EVQ31" s="26"/>
      <c r="EVS31" s="27"/>
      <c r="EVT31" s="28"/>
      <c r="EVU31" s="27"/>
      <c r="EVV31" s="28"/>
      <c r="EVW31" s="26"/>
      <c r="EVY31" s="55"/>
      <c r="EVZ31" s="26"/>
      <c r="EWB31" s="27"/>
      <c r="EWC31" s="28"/>
      <c r="EWD31" s="27"/>
      <c r="EWE31" s="28"/>
      <c r="EWF31" s="26"/>
      <c r="EWH31" s="55"/>
      <c r="EWI31" s="26"/>
      <c r="EWK31" s="27"/>
      <c r="EWL31" s="28"/>
      <c r="EWM31" s="27"/>
      <c r="EWN31" s="28"/>
      <c r="EWO31" s="26"/>
      <c r="EWQ31" s="55"/>
      <c r="EWR31" s="26"/>
      <c r="EWT31" s="27"/>
      <c r="EWU31" s="28"/>
      <c r="EWV31" s="27"/>
      <c r="EWW31" s="28"/>
      <c r="EWX31" s="26"/>
      <c r="EWZ31" s="55"/>
      <c r="EXA31" s="26"/>
      <c r="EXC31" s="27"/>
      <c r="EXD31" s="28"/>
      <c r="EXE31" s="27"/>
      <c r="EXF31" s="28"/>
      <c r="EXG31" s="26"/>
      <c r="EXI31" s="55"/>
      <c r="EXJ31" s="26"/>
      <c r="EXL31" s="27"/>
      <c r="EXM31" s="28"/>
      <c r="EXN31" s="27"/>
      <c r="EXO31" s="28"/>
      <c r="EXP31" s="26"/>
      <c r="EXR31" s="55"/>
      <c r="EXS31" s="26"/>
      <c r="EXU31" s="27"/>
      <c r="EXV31" s="28"/>
      <c r="EXW31" s="27"/>
      <c r="EXX31" s="28"/>
      <c r="EXY31" s="26"/>
      <c r="EYA31" s="55"/>
      <c r="EYB31" s="26"/>
      <c r="EYD31" s="27"/>
      <c r="EYE31" s="28"/>
      <c r="EYF31" s="27"/>
      <c r="EYG31" s="28"/>
      <c r="EYH31" s="26"/>
      <c r="EYJ31" s="55"/>
      <c r="EYK31" s="26"/>
      <c r="EYM31" s="27"/>
      <c r="EYN31" s="28"/>
      <c r="EYO31" s="27"/>
      <c r="EYP31" s="28"/>
      <c r="EYQ31" s="26"/>
      <c r="EYS31" s="55"/>
      <c r="EYT31" s="26"/>
      <c r="EYV31" s="27"/>
      <c r="EYW31" s="28"/>
      <c r="EYX31" s="27"/>
      <c r="EYY31" s="28"/>
      <c r="EYZ31" s="26"/>
      <c r="EZB31" s="55"/>
      <c r="EZC31" s="26"/>
      <c r="EZE31" s="27"/>
      <c r="EZF31" s="28"/>
      <c r="EZG31" s="27"/>
      <c r="EZH31" s="28"/>
      <c r="EZI31" s="26"/>
      <c r="EZK31" s="55"/>
      <c r="EZL31" s="26"/>
      <c r="EZN31" s="27"/>
      <c r="EZO31" s="28"/>
      <c r="EZP31" s="27"/>
      <c r="EZQ31" s="28"/>
      <c r="EZR31" s="26"/>
      <c r="EZT31" s="55"/>
      <c r="EZU31" s="26"/>
      <c r="EZW31" s="27"/>
      <c r="EZX31" s="28"/>
      <c r="EZY31" s="27"/>
      <c r="EZZ31" s="28"/>
      <c r="FAA31" s="26"/>
      <c r="FAC31" s="55"/>
      <c r="FAD31" s="26"/>
      <c r="FAF31" s="27"/>
      <c r="FAG31" s="28"/>
      <c r="FAH31" s="27"/>
      <c r="FAI31" s="28"/>
      <c r="FAJ31" s="26"/>
      <c r="FAL31" s="55"/>
      <c r="FAM31" s="26"/>
      <c r="FAO31" s="27"/>
      <c r="FAP31" s="28"/>
      <c r="FAQ31" s="27"/>
      <c r="FAR31" s="28"/>
      <c r="FAS31" s="26"/>
      <c r="FAU31" s="55"/>
      <c r="FAV31" s="26"/>
      <c r="FAX31" s="27"/>
      <c r="FAY31" s="28"/>
      <c r="FAZ31" s="27"/>
      <c r="FBA31" s="28"/>
      <c r="FBB31" s="26"/>
      <c r="FBD31" s="55"/>
      <c r="FBE31" s="26"/>
      <c r="FBG31" s="27"/>
      <c r="FBH31" s="28"/>
      <c r="FBI31" s="27"/>
      <c r="FBJ31" s="28"/>
      <c r="FBK31" s="26"/>
      <c r="FBM31" s="55"/>
      <c r="FBN31" s="26"/>
      <c r="FBP31" s="27"/>
      <c r="FBQ31" s="28"/>
      <c r="FBR31" s="27"/>
      <c r="FBS31" s="28"/>
      <c r="FBT31" s="26"/>
      <c r="FBV31" s="55"/>
      <c r="FBW31" s="26"/>
      <c r="FBY31" s="27"/>
      <c r="FBZ31" s="28"/>
      <c r="FCA31" s="27"/>
      <c r="FCB31" s="28"/>
      <c r="FCC31" s="26"/>
      <c r="FCE31" s="55"/>
      <c r="FCF31" s="26"/>
      <c r="FCH31" s="27"/>
      <c r="FCI31" s="28"/>
      <c r="FCJ31" s="27"/>
      <c r="FCK31" s="28"/>
      <c r="FCL31" s="26"/>
      <c r="FCN31" s="55"/>
      <c r="FCO31" s="26"/>
      <c r="FCQ31" s="27"/>
      <c r="FCR31" s="28"/>
      <c r="FCS31" s="27"/>
      <c r="FCT31" s="28"/>
      <c r="FCU31" s="26"/>
      <c r="FCW31" s="55"/>
      <c r="FCX31" s="26"/>
      <c r="FCZ31" s="27"/>
      <c r="FDA31" s="28"/>
      <c r="FDB31" s="27"/>
      <c r="FDC31" s="28"/>
      <c r="FDD31" s="26"/>
      <c r="FDF31" s="55"/>
      <c r="FDG31" s="26"/>
      <c r="FDI31" s="27"/>
      <c r="FDJ31" s="28"/>
      <c r="FDK31" s="27"/>
      <c r="FDL31" s="28"/>
      <c r="FDM31" s="26"/>
      <c r="FDO31" s="55"/>
      <c r="FDP31" s="26"/>
      <c r="FDR31" s="27"/>
      <c r="FDS31" s="28"/>
      <c r="FDT31" s="27"/>
      <c r="FDU31" s="28"/>
      <c r="FDV31" s="26"/>
      <c r="FDX31" s="55"/>
      <c r="FDY31" s="26"/>
      <c r="FEA31" s="27"/>
      <c r="FEB31" s="28"/>
      <c r="FEC31" s="27"/>
      <c r="FED31" s="28"/>
      <c r="FEE31" s="26"/>
      <c r="FEG31" s="55"/>
      <c r="FEH31" s="26"/>
      <c r="FEJ31" s="27"/>
      <c r="FEK31" s="28"/>
      <c r="FEL31" s="27"/>
      <c r="FEM31" s="28"/>
      <c r="FEN31" s="26"/>
      <c r="FEP31" s="55"/>
      <c r="FEQ31" s="26"/>
      <c r="FES31" s="27"/>
      <c r="FET31" s="28"/>
      <c r="FEU31" s="27"/>
      <c r="FEV31" s="28"/>
      <c r="FEW31" s="26"/>
      <c r="FEY31" s="55"/>
      <c r="FEZ31" s="26"/>
      <c r="FFB31" s="27"/>
      <c r="FFC31" s="28"/>
      <c r="FFD31" s="27"/>
      <c r="FFE31" s="28"/>
      <c r="FFF31" s="26"/>
      <c r="FFH31" s="55"/>
      <c r="FFI31" s="26"/>
      <c r="FFK31" s="27"/>
      <c r="FFL31" s="28"/>
      <c r="FFM31" s="27"/>
      <c r="FFN31" s="28"/>
      <c r="FFO31" s="26"/>
      <c r="FFQ31" s="55"/>
      <c r="FFR31" s="26"/>
      <c r="FFT31" s="27"/>
      <c r="FFU31" s="28"/>
      <c r="FFV31" s="27"/>
      <c r="FFW31" s="28"/>
      <c r="FFX31" s="26"/>
      <c r="FFZ31" s="55"/>
      <c r="FGA31" s="26"/>
      <c r="FGC31" s="27"/>
      <c r="FGD31" s="28"/>
      <c r="FGE31" s="27"/>
      <c r="FGF31" s="28"/>
      <c r="FGG31" s="26"/>
      <c r="FGI31" s="55"/>
      <c r="FGJ31" s="26"/>
      <c r="FGL31" s="27"/>
      <c r="FGM31" s="28"/>
      <c r="FGN31" s="27"/>
      <c r="FGO31" s="28"/>
      <c r="FGP31" s="26"/>
      <c r="FGR31" s="55"/>
      <c r="FGS31" s="26"/>
      <c r="FGU31" s="27"/>
      <c r="FGV31" s="28"/>
      <c r="FGW31" s="27"/>
      <c r="FGX31" s="28"/>
      <c r="FGY31" s="26"/>
      <c r="FHA31" s="55"/>
      <c r="FHB31" s="26"/>
      <c r="FHD31" s="27"/>
      <c r="FHE31" s="28"/>
      <c r="FHF31" s="27"/>
      <c r="FHG31" s="28"/>
      <c r="FHH31" s="26"/>
      <c r="FHJ31" s="55"/>
      <c r="FHK31" s="26"/>
      <c r="FHM31" s="27"/>
      <c r="FHN31" s="28"/>
      <c r="FHO31" s="27"/>
      <c r="FHP31" s="28"/>
      <c r="FHQ31" s="26"/>
      <c r="FHS31" s="55"/>
      <c r="FHT31" s="26"/>
      <c r="FHV31" s="27"/>
      <c r="FHW31" s="28"/>
      <c r="FHX31" s="27"/>
      <c r="FHY31" s="28"/>
      <c r="FHZ31" s="26"/>
      <c r="FIB31" s="55"/>
      <c r="FIC31" s="26"/>
      <c r="FIE31" s="27"/>
      <c r="FIF31" s="28"/>
      <c r="FIG31" s="27"/>
      <c r="FIH31" s="28"/>
      <c r="FII31" s="26"/>
      <c r="FIK31" s="55"/>
      <c r="FIL31" s="26"/>
      <c r="FIN31" s="27"/>
      <c r="FIO31" s="28"/>
      <c r="FIP31" s="27"/>
      <c r="FIQ31" s="28"/>
      <c r="FIR31" s="26"/>
      <c r="FIT31" s="55"/>
      <c r="FIU31" s="26"/>
      <c r="FIW31" s="27"/>
      <c r="FIX31" s="28"/>
      <c r="FIY31" s="27"/>
      <c r="FIZ31" s="28"/>
      <c r="FJA31" s="26"/>
      <c r="FJC31" s="55"/>
      <c r="FJD31" s="26"/>
      <c r="FJF31" s="27"/>
      <c r="FJG31" s="28"/>
      <c r="FJH31" s="27"/>
      <c r="FJI31" s="28"/>
      <c r="FJJ31" s="26"/>
      <c r="FJL31" s="55"/>
      <c r="FJM31" s="26"/>
      <c r="FJO31" s="27"/>
      <c r="FJP31" s="28"/>
      <c r="FJQ31" s="27"/>
      <c r="FJR31" s="28"/>
      <c r="FJS31" s="26"/>
      <c r="FJU31" s="55"/>
      <c r="FJV31" s="26"/>
      <c r="FJX31" s="27"/>
      <c r="FJY31" s="28"/>
      <c r="FJZ31" s="27"/>
      <c r="FKA31" s="28"/>
      <c r="FKB31" s="26"/>
      <c r="FKD31" s="55"/>
      <c r="FKE31" s="26"/>
      <c r="FKG31" s="27"/>
      <c r="FKH31" s="28"/>
      <c r="FKI31" s="27"/>
      <c r="FKJ31" s="28"/>
      <c r="FKK31" s="26"/>
      <c r="FKM31" s="55"/>
      <c r="FKN31" s="26"/>
      <c r="FKP31" s="27"/>
      <c r="FKQ31" s="28"/>
      <c r="FKR31" s="27"/>
      <c r="FKS31" s="28"/>
      <c r="FKT31" s="26"/>
      <c r="FKV31" s="55"/>
      <c r="FKW31" s="26"/>
      <c r="FKY31" s="27"/>
      <c r="FKZ31" s="28"/>
      <c r="FLA31" s="27"/>
      <c r="FLB31" s="28"/>
      <c r="FLC31" s="26"/>
      <c r="FLE31" s="55"/>
      <c r="FLF31" s="26"/>
      <c r="FLH31" s="27"/>
      <c r="FLI31" s="28"/>
      <c r="FLJ31" s="27"/>
      <c r="FLK31" s="28"/>
      <c r="FLL31" s="26"/>
      <c r="FLN31" s="55"/>
      <c r="FLO31" s="26"/>
      <c r="FLQ31" s="27"/>
      <c r="FLR31" s="28"/>
      <c r="FLS31" s="27"/>
      <c r="FLT31" s="28"/>
      <c r="FLU31" s="26"/>
      <c r="FLW31" s="55"/>
      <c r="FLX31" s="26"/>
      <c r="FLZ31" s="27"/>
      <c r="FMA31" s="28"/>
      <c r="FMB31" s="27"/>
      <c r="FMC31" s="28"/>
      <c r="FMD31" s="26"/>
      <c r="FMF31" s="55"/>
      <c r="FMG31" s="26"/>
      <c r="FMI31" s="27"/>
      <c r="FMJ31" s="28"/>
      <c r="FMK31" s="27"/>
      <c r="FML31" s="28"/>
      <c r="FMM31" s="26"/>
      <c r="FMO31" s="55"/>
      <c r="FMP31" s="26"/>
      <c r="FMR31" s="27"/>
      <c r="FMS31" s="28"/>
      <c r="FMT31" s="27"/>
      <c r="FMU31" s="28"/>
      <c r="FMV31" s="26"/>
      <c r="FMX31" s="55"/>
      <c r="FMY31" s="26"/>
      <c r="FNA31" s="27"/>
      <c r="FNB31" s="28"/>
      <c r="FNC31" s="27"/>
      <c r="FND31" s="28"/>
      <c r="FNE31" s="26"/>
      <c r="FNG31" s="55"/>
      <c r="FNH31" s="26"/>
      <c r="FNJ31" s="27"/>
      <c r="FNK31" s="28"/>
      <c r="FNL31" s="27"/>
      <c r="FNM31" s="28"/>
      <c r="FNN31" s="26"/>
      <c r="FNP31" s="55"/>
      <c r="FNQ31" s="26"/>
      <c r="FNS31" s="27"/>
      <c r="FNT31" s="28"/>
      <c r="FNU31" s="27"/>
      <c r="FNV31" s="28"/>
      <c r="FNW31" s="26"/>
      <c r="FNY31" s="55"/>
      <c r="FNZ31" s="26"/>
      <c r="FOB31" s="27"/>
      <c r="FOC31" s="28"/>
      <c r="FOD31" s="27"/>
      <c r="FOE31" s="28"/>
      <c r="FOF31" s="26"/>
      <c r="FOH31" s="55"/>
      <c r="FOI31" s="26"/>
      <c r="FOK31" s="27"/>
      <c r="FOL31" s="28"/>
      <c r="FOM31" s="27"/>
      <c r="FON31" s="28"/>
      <c r="FOO31" s="26"/>
      <c r="FOQ31" s="55"/>
      <c r="FOR31" s="26"/>
      <c r="FOT31" s="27"/>
      <c r="FOU31" s="28"/>
      <c r="FOV31" s="27"/>
      <c r="FOW31" s="28"/>
      <c r="FOX31" s="26"/>
      <c r="FOZ31" s="55"/>
      <c r="FPA31" s="26"/>
      <c r="FPC31" s="27"/>
      <c r="FPD31" s="28"/>
      <c r="FPE31" s="27"/>
      <c r="FPF31" s="28"/>
      <c r="FPG31" s="26"/>
      <c r="FPI31" s="55"/>
      <c r="FPJ31" s="26"/>
      <c r="FPL31" s="27"/>
      <c r="FPM31" s="28"/>
      <c r="FPN31" s="27"/>
      <c r="FPO31" s="28"/>
      <c r="FPP31" s="26"/>
      <c r="FPR31" s="55"/>
      <c r="FPS31" s="26"/>
      <c r="FPU31" s="27"/>
      <c r="FPV31" s="28"/>
      <c r="FPW31" s="27"/>
      <c r="FPX31" s="28"/>
      <c r="FPY31" s="26"/>
      <c r="FQA31" s="55"/>
      <c r="FQB31" s="26"/>
      <c r="FQD31" s="27"/>
      <c r="FQE31" s="28"/>
      <c r="FQF31" s="27"/>
      <c r="FQG31" s="28"/>
      <c r="FQH31" s="26"/>
      <c r="FQJ31" s="55"/>
      <c r="FQK31" s="26"/>
      <c r="FQM31" s="27"/>
      <c r="FQN31" s="28"/>
      <c r="FQO31" s="27"/>
      <c r="FQP31" s="28"/>
      <c r="FQQ31" s="26"/>
      <c r="FQS31" s="55"/>
      <c r="FQT31" s="26"/>
      <c r="FQV31" s="27"/>
      <c r="FQW31" s="28"/>
      <c r="FQX31" s="27"/>
      <c r="FQY31" s="28"/>
      <c r="FQZ31" s="26"/>
      <c r="FRB31" s="55"/>
      <c r="FRC31" s="26"/>
      <c r="FRE31" s="27"/>
      <c r="FRF31" s="28"/>
      <c r="FRG31" s="27"/>
      <c r="FRH31" s="28"/>
      <c r="FRI31" s="26"/>
      <c r="FRK31" s="55"/>
      <c r="FRL31" s="26"/>
      <c r="FRN31" s="27"/>
      <c r="FRO31" s="28"/>
      <c r="FRP31" s="27"/>
      <c r="FRQ31" s="28"/>
      <c r="FRR31" s="26"/>
      <c r="FRT31" s="55"/>
      <c r="FRU31" s="26"/>
      <c r="FRW31" s="27"/>
      <c r="FRX31" s="28"/>
      <c r="FRY31" s="27"/>
      <c r="FRZ31" s="28"/>
      <c r="FSA31" s="26"/>
      <c r="FSC31" s="55"/>
      <c r="FSD31" s="26"/>
      <c r="FSF31" s="27"/>
      <c r="FSG31" s="28"/>
      <c r="FSH31" s="27"/>
      <c r="FSI31" s="28"/>
      <c r="FSJ31" s="26"/>
      <c r="FSL31" s="55"/>
      <c r="FSM31" s="26"/>
      <c r="FSO31" s="27"/>
      <c r="FSP31" s="28"/>
      <c r="FSQ31" s="27"/>
      <c r="FSR31" s="28"/>
      <c r="FSS31" s="26"/>
      <c r="FSU31" s="55"/>
      <c r="FSV31" s="26"/>
      <c r="FSX31" s="27"/>
      <c r="FSY31" s="28"/>
      <c r="FSZ31" s="27"/>
      <c r="FTA31" s="28"/>
      <c r="FTB31" s="26"/>
      <c r="FTD31" s="55"/>
      <c r="FTE31" s="26"/>
      <c r="FTG31" s="27"/>
      <c r="FTH31" s="28"/>
      <c r="FTI31" s="27"/>
      <c r="FTJ31" s="28"/>
      <c r="FTK31" s="26"/>
      <c r="FTM31" s="55"/>
      <c r="FTN31" s="26"/>
      <c r="FTP31" s="27"/>
      <c r="FTQ31" s="28"/>
      <c r="FTR31" s="27"/>
      <c r="FTS31" s="28"/>
      <c r="FTT31" s="26"/>
      <c r="FTV31" s="55"/>
      <c r="FTW31" s="26"/>
      <c r="FTY31" s="27"/>
      <c r="FTZ31" s="28"/>
      <c r="FUA31" s="27"/>
      <c r="FUB31" s="28"/>
      <c r="FUC31" s="26"/>
      <c r="FUE31" s="55"/>
      <c r="FUF31" s="26"/>
      <c r="FUH31" s="27"/>
      <c r="FUI31" s="28"/>
      <c r="FUJ31" s="27"/>
      <c r="FUK31" s="28"/>
      <c r="FUL31" s="26"/>
      <c r="FUN31" s="55"/>
      <c r="FUO31" s="26"/>
      <c r="FUQ31" s="27"/>
      <c r="FUR31" s="28"/>
      <c r="FUS31" s="27"/>
      <c r="FUT31" s="28"/>
      <c r="FUU31" s="26"/>
      <c r="FUW31" s="55"/>
      <c r="FUX31" s="26"/>
      <c r="FUZ31" s="27"/>
      <c r="FVA31" s="28"/>
      <c r="FVB31" s="27"/>
      <c r="FVC31" s="28"/>
      <c r="FVD31" s="26"/>
      <c r="FVF31" s="55"/>
      <c r="FVG31" s="26"/>
      <c r="FVI31" s="27"/>
      <c r="FVJ31" s="28"/>
      <c r="FVK31" s="27"/>
      <c r="FVL31" s="28"/>
      <c r="FVM31" s="26"/>
      <c r="FVO31" s="55"/>
      <c r="FVP31" s="26"/>
      <c r="FVR31" s="27"/>
      <c r="FVS31" s="28"/>
      <c r="FVT31" s="27"/>
      <c r="FVU31" s="28"/>
      <c r="FVV31" s="26"/>
      <c r="FVX31" s="55"/>
      <c r="FVY31" s="26"/>
      <c r="FWA31" s="27"/>
      <c r="FWB31" s="28"/>
      <c r="FWC31" s="27"/>
      <c r="FWD31" s="28"/>
      <c r="FWE31" s="26"/>
      <c r="FWG31" s="55"/>
      <c r="FWH31" s="26"/>
      <c r="FWJ31" s="27"/>
      <c r="FWK31" s="28"/>
      <c r="FWL31" s="27"/>
      <c r="FWM31" s="28"/>
      <c r="FWN31" s="26"/>
      <c r="FWP31" s="55"/>
      <c r="FWQ31" s="26"/>
      <c r="FWS31" s="27"/>
      <c r="FWT31" s="28"/>
      <c r="FWU31" s="27"/>
      <c r="FWV31" s="28"/>
      <c r="FWW31" s="26"/>
      <c r="FWY31" s="55"/>
      <c r="FWZ31" s="26"/>
      <c r="FXB31" s="27"/>
      <c r="FXC31" s="28"/>
      <c r="FXD31" s="27"/>
      <c r="FXE31" s="28"/>
      <c r="FXF31" s="26"/>
      <c r="FXH31" s="55"/>
      <c r="FXI31" s="26"/>
      <c r="FXK31" s="27"/>
      <c r="FXL31" s="28"/>
      <c r="FXM31" s="27"/>
      <c r="FXN31" s="28"/>
      <c r="FXO31" s="26"/>
      <c r="FXQ31" s="55"/>
      <c r="FXR31" s="26"/>
      <c r="FXT31" s="27"/>
      <c r="FXU31" s="28"/>
      <c r="FXV31" s="27"/>
      <c r="FXW31" s="28"/>
      <c r="FXX31" s="26"/>
      <c r="FXZ31" s="55"/>
      <c r="FYA31" s="26"/>
      <c r="FYC31" s="27"/>
      <c r="FYD31" s="28"/>
      <c r="FYE31" s="27"/>
      <c r="FYF31" s="28"/>
      <c r="FYG31" s="26"/>
      <c r="FYI31" s="55"/>
      <c r="FYJ31" s="26"/>
      <c r="FYL31" s="27"/>
      <c r="FYM31" s="28"/>
      <c r="FYN31" s="27"/>
      <c r="FYO31" s="28"/>
      <c r="FYP31" s="26"/>
      <c r="FYR31" s="55"/>
      <c r="FYS31" s="26"/>
      <c r="FYU31" s="27"/>
      <c r="FYV31" s="28"/>
      <c r="FYW31" s="27"/>
      <c r="FYX31" s="28"/>
      <c r="FYY31" s="26"/>
      <c r="FZA31" s="55"/>
      <c r="FZB31" s="26"/>
      <c r="FZD31" s="27"/>
      <c r="FZE31" s="28"/>
      <c r="FZF31" s="27"/>
      <c r="FZG31" s="28"/>
      <c r="FZH31" s="26"/>
      <c r="FZJ31" s="55"/>
      <c r="FZK31" s="26"/>
      <c r="FZM31" s="27"/>
      <c r="FZN31" s="28"/>
      <c r="FZO31" s="27"/>
      <c r="FZP31" s="28"/>
      <c r="FZQ31" s="26"/>
      <c r="FZS31" s="55"/>
      <c r="FZT31" s="26"/>
      <c r="FZV31" s="27"/>
      <c r="FZW31" s="28"/>
      <c r="FZX31" s="27"/>
      <c r="FZY31" s="28"/>
      <c r="FZZ31" s="26"/>
      <c r="GAB31" s="55"/>
      <c r="GAC31" s="26"/>
      <c r="GAE31" s="27"/>
      <c r="GAF31" s="28"/>
      <c r="GAG31" s="27"/>
      <c r="GAH31" s="28"/>
      <c r="GAI31" s="26"/>
      <c r="GAK31" s="55"/>
      <c r="GAL31" s="26"/>
      <c r="GAN31" s="27"/>
      <c r="GAO31" s="28"/>
      <c r="GAP31" s="27"/>
      <c r="GAQ31" s="28"/>
      <c r="GAR31" s="26"/>
      <c r="GAT31" s="55"/>
      <c r="GAU31" s="26"/>
      <c r="GAW31" s="27"/>
      <c r="GAX31" s="28"/>
      <c r="GAY31" s="27"/>
      <c r="GAZ31" s="28"/>
      <c r="GBA31" s="26"/>
      <c r="GBC31" s="55"/>
      <c r="GBD31" s="26"/>
      <c r="GBF31" s="27"/>
      <c r="GBG31" s="28"/>
      <c r="GBH31" s="27"/>
      <c r="GBI31" s="28"/>
      <c r="GBJ31" s="26"/>
      <c r="GBL31" s="55"/>
      <c r="GBM31" s="26"/>
      <c r="GBO31" s="27"/>
      <c r="GBP31" s="28"/>
      <c r="GBQ31" s="27"/>
      <c r="GBR31" s="28"/>
      <c r="GBS31" s="26"/>
      <c r="GBU31" s="55"/>
      <c r="GBV31" s="26"/>
      <c r="GBX31" s="27"/>
      <c r="GBY31" s="28"/>
      <c r="GBZ31" s="27"/>
      <c r="GCA31" s="28"/>
      <c r="GCB31" s="26"/>
      <c r="GCD31" s="55"/>
      <c r="GCE31" s="26"/>
      <c r="GCG31" s="27"/>
      <c r="GCH31" s="28"/>
      <c r="GCI31" s="27"/>
      <c r="GCJ31" s="28"/>
      <c r="GCK31" s="26"/>
      <c r="GCM31" s="55"/>
      <c r="GCN31" s="26"/>
      <c r="GCP31" s="27"/>
      <c r="GCQ31" s="28"/>
      <c r="GCR31" s="27"/>
      <c r="GCS31" s="28"/>
      <c r="GCT31" s="26"/>
      <c r="GCV31" s="55"/>
      <c r="GCW31" s="26"/>
      <c r="GCY31" s="27"/>
      <c r="GCZ31" s="28"/>
      <c r="GDA31" s="27"/>
      <c r="GDB31" s="28"/>
      <c r="GDC31" s="26"/>
      <c r="GDE31" s="55"/>
      <c r="GDF31" s="26"/>
      <c r="GDH31" s="27"/>
      <c r="GDI31" s="28"/>
      <c r="GDJ31" s="27"/>
      <c r="GDK31" s="28"/>
      <c r="GDL31" s="26"/>
      <c r="GDN31" s="55"/>
      <c r="GDO31" s="26"/>
      <c r="GDQ31" s="27"/>
      <c r="GDR31" s="28"/>
      <c r="GDS31" s="27"/>
      <c r="GDT31" s="28"/>
      <c r="GDU31" s="26"/>
      <c r="GDW31" s="55"/>
      <c r="GDX31" s="26"/>
      <c r="GDZ31" s="27"/>
      <c r="GEA31" s="28"/>
      <c r="GEB31" s="27"/>
      <c r="GEC31" s="28"/>
      <c r="GED31" s="26"/>
      <c r="GEF31" s="55"/>
      <c r="GEG31" s="26"/>
      <c r="GEI31" s="27"/>
      <c r="GEJ31" s="28"/>
      <c r="GEK31" s="27"/>
      <c r="GEL31" s="28"/>
      <c r="GEM31" s="26"/>
      <c r="GEO31" s="55"/>
      <c r="GEP31" s="26"/>
      <c r="GER31" s="27"/>
      <c r="GES31" s="28"/>
      <c r="GET31" s="27"/>
      <c r="GEU31" s="28"/>
      <c r="GEV31" s="26"/>
      <c r="GEX31" s="55"/>
      <c r="GEY31" s="26"/>
      <c r="GFA31" s="27"/>
      <c r="GFB31" s="28"/>
      <c r="GFC31" s="27"/>
      <c r="GFD31" s="28"/>
      <c r="GFE31" s="26"/>
      <c r="GFG31" s="55"/>
      <c r="GFH31" s="26"/>
      <c r="GFJ31" s="27"/>
      <c r="GFK31" s="28"/>
      <c r="GFL31" s="27"/>
      <c r="GFM31" s="28"/>
      <c r="GFN31" s="26"/>
      <c r="GFP31" s="55"/>
      <c r="GFQ31" s="26"/>
      <c r="GFS31" s="27"/>
      <c r="GFT31" s="28"/>
      <c r="GFU31" s="27"/>
      <c r="GFV31" s="28"/>
      <c r="GFW31" s="26"/>
      <c r="GFY31" s="55"/>
      <c r="GFZ31" s="26"/>
      <c r="GGB31" s="27"/>
      <c r="GGC31" s="28"/>
      <c r="GGD31" s="27"/>
      <c r="GGE31" s="28"/>
      <c r="GGF31" s="26"/>
      <c r="GGH31" s="55"/>
      <c r="GGI31" s="26"/>
      <c r="GGK31" s="27"/>
      <c r="GGL31" s="28"/>
      <c r="GGM31" s="27"/>
      <c r="GGN31" s="28"/>
      <c r="GGO31" s="26"/>
      <c r="GGQ31" s="55"/>
      <c r="GGR31" s="26"/>
      <c r="GGT31" s="27"/>
      <c r="GGU31" s="28"/>
      <c r="GGV31" s="27"/>
      <c r="GGW31" s="28"/>
      <c r="GGX31" s="26"/>
      <c r="GGZ31" s="55"/>
      <c r="GHA31" s="26"/>
      <c r="GHC31" s="27"/>
      <c r="GHD31" s="28"/>
      <c r="GHE31" s="27"/>
      <c r="GHF31" s="28"/>
      <c r="GHG31" s="26"/>
      <c r="GHI31" s="55"/>
      <c r="GHJ31" s="26"/>
      <c r="GHL31" s="27"/>
      <c r="GHM31" s="28"/>
      <c r="GHN31" s="27"/>
      <c r="GHO31" s="28"/>
      <c r="GHP31" s="26"/>
      <c r="GHR31" s="55"/>
      <c r="GHS31" s="26"/>
      <c r="GHU31" s="27"/>
      <c r="GHV31" s="28"/>
      <c r="GHW31" s="27"/>
      <c r="GHX31" s="28"/>
      <c r="GHY31" s="26"/>
      <c r="GIA31" s="55"/>
      <c r="GIB31" s="26"/>
      <c r="GID31" s="27"/>
      <c r="GIE31" s="28"/>
      <c r="GIF31" s="27"/>
      <c r="GIG31" s="28"/>
      <c r="GIH31" s="26"/>
      <c r="GIJ31" s="55"/>
      <c r="GIK31" s="26"/>
      <c r="GIM31" s="27"/>
      <c r="GIN31" s="28"/>
      <c r="GIO31" s="27"/>
      <c r="GIP31" s="28"/>
      <c r="GIQ31" s="26"/>
      <c r="GIS31" s="55"/>
      <c r="GIT31" s="26"/>
      <c r="GIV31" s="27"/>
      <c r="GIW31" s="28"/>
      <c r="GIX31" s="27"/>
      <c r="GIY31" s="28"/>
      <c r="GIZ31" s="26"/>
      <c r="GJB31" s="55"/>
      <c r="GJC31" s="26"/>
      <c r="GJE31" s="27"/>
      <c r="GJF31" s="28"/>
      <c r="GJG31" s="27"/>
      <c r="GJH31" s="28"/>
      <c r="GJI31" s="26"/>
      <c r="GJK31" s="55"/>
      <c r="GJL31" s="26"/>
      <c r="GJN31" s="27"/>
      <c r="GJO31" s="28"/>
      <c r="GJP31" s="27"/>
      <c r="GJQ31" s="28"/>
      <c r="GJR31" s="26"/>
      <c r="GJT31" s="55"/>
      <c r="GJU31" s="26"/>
      <c r="GJW31" s="27"/>
      <c r="GJX31" s="28"/>
      <c r="GJY31" s="27"/>
      <c r="GJZ31" s="28"/>
      <c r="GKA31" s="26"/>
      <c r="GKC31" s="55"/>
      <c r="GKD31" s="26"/>
      <c r="GKF31" s="27"/>
      <c r="GKG31" s="28"/>
      <c r="GKH31" s="27"/>
      <c r="GKI31" s="28"/>
      <c r="GKJ31" s="26"/>
      <c r="GKL31" s="55"/>
      <c r="GKM31" s="26"/>
      <c r="GKO31" s="27"/>
      <c r="GKP31" s="28"/>
      <c r="GKQ31" s="27"/>
      <c r="GKR31" s="28"/>
      <c r="GKS31" s="26"/>
      <c r="GKU31" s="55"/>
      <c r="GKV31" s="26"/>
      <c r="GKX31" s="27"/>
      <c r="GKY31" s="28"/>
      <c r="GKZ31" s="27"/>
      <c r="GLA31" s="28"/>
      <c r="GLB31" s="26"/>
      <c r="GLD31" s="55"/>
      <c r="GLE31" s="26"/>
      <c r="GLG31" s="27"/>
      <c r="GLH31" s="28"/>
      <c r="GLI31" s="27"/>
      <c r="GLJ31" s="28"/>
      <c r="GLK31" s="26"/>
      <c r="GLM31" s="55"/>
      <c r="GLN31" s="26"/>
      <c r="GLP31" s="27"/>
      <c r="GLQ31" s="28"/>
      <c r="GLR31" s="27"/>
      <c r="GLS31" s="28"/>
      <c r="GLT31" s="26"/>
      <c r="GLV31" s="55"/>
      <c r="GLW31" s="26"/>
      <c r="GLY31" s="27"/>
      <c r="GLZ31" s="28"/>
      <c r="GMA31" s="27"/>
      <c r="GMB31" s="28"/>
      <c r="GMC31" s="26"/>
      <c r="GME31" s="55"/>
      <c r="GMF31" s="26"/>
      <c r="GMH31" s="27"/>
      <c r="GMI31" s="28"/>
      <c r="GMJ31" s="27"/>
      <c r="GMK31" s="28"/>
      <c r="GML31" s="26"/>
      <c r="GMN31" s="55"/>
      <c r="GMO31" s="26"/>
      <c r="GMQ31" s="27"/>
      <c r="GMR31" s="28"/>
      <c r="GMS31" s="27"/>
      <c r="GMT31" s="28"/>
      <c r="GMU31" s="26"/>
      <c r="GMW31" s="55"/>
      <c r="GMX31" s="26"/>
      <c r="GMZ31" s="27"/>
      <c r="GNA31" s="28"/>
      <c r="GNB31" s="27"/>
      <c r="GNC31" s="28"/>
      <c r="GND31" s="26"/>
      <c r="GNF31" s="55"/>
      <c r="GNG31" s="26"/>
      <c r="GNI31" s="27"/>
      <c r="GNJ31" s="28"/>
      <c r="GNK31" s="27"/>
      <c r="GNL31" s="28"/>
      <c r="GNM31" s="26"/>
      <c r="GNO31" s="55"/>
      <c r="GNP31" s="26"/>
      <c r="GNR31" s="27"/>
      <c r="GNS31" s="28"/>
      <c r="GNT31" s="27"/>
      <c r="GNU31" s="28"/>
      <c r="GNV31" s="26"/>
      <c r="GNX31" s="55"/>
      <c r="GNY31" s="26"/>
      <c r="GOA31" s="27"/>
      <c r="GOB31" s="28"/>
      <c r="GOC31" s="27"/>
      <c r="GOD31" s="28"/>
      <c r="GOE31" s="26"/>
      <c r="GOG31" s="55"/>
      <c r="GOH31" s="26"/>
      <c r="GOJ31" s="27"/>
      <c r="GOK31" s="28"/>
      <c r="GOL31" s="27"/>
      <c r="GOM31" s="28"/>
      <c r="GON31" s="26"/>
      <c r="GOP31" s="55"/>
      <c r="GOQ31" s="26"/>
      <c r="GOS31" s="27"/>
      <c r="GOT31" s="28"/>
      <c r="GOU31" s="27"/>
      <c r="GOV31" s="28"/>
      <c r="GOW31" s="26"/>
      <c r="GOY31" s="55"/>
      <c r="GOZ31" s="26"/>
      <c r="GPB31" s="27"/>
      <c r="GPC31" s="28"/>
      <c r="GPD31" s="27"/>
      <c r="GPE31" s="28"/>
      <c r="GPF31" s="26"/>
      <c r="GPH31" s="55"/>
      <c r="GPI31" s="26"/>
      <c r="GPK31" s="27"/>
      <c r="GPL31" s="28"/>
      <c r="GPM31" s="27"/>
      <c r="GPN31" s="28"/>
      <c r="GPO31" s="26"/>
      <c r="GPQ31" s="55"/>
      <c r="GPR31" s="26"/>
      <c r="GPT31" s="27"/>
      <c r="GPU31" s="28"/>
      <c r="GPV31" s="27"/>
      <c r="GPW31" s="28"/>
      <c r="GPX31" s="26"/>
      <c r="GPZ31" s="55"/>
      <c r="GQA31" s="26"/>
      <c r="GQC31" s="27"/>
      <c r="GQD31" s="28"/>
      <c r="GQE31" s="27"/>
      <c r="GQF31" s="28"/>
      <c r="GQG31" s="26"/>
      <c r="GQI31" s="55"/>
      <c r="GQJ31" s="26"/>
      <c r="GQL31" s="27"/>
      <c r="GQM31" s="28"/>
      <c r="GQN31" s="27"/>
      <c r="GQO31" s="28"/>
      <c r="GQP31" s="26"/>
      <c r="GQR31" s="55"/>
      <c r="GQS31" s="26"/>
      <c r="GQU31" s="27"/>
      <c r="GQV31" s="28"/>
      <c r="GQW31" s="27"/>
      <c r="GQX31" s="28"/>
      <c r="GQY31" s="26"/>
      <c r="GRA31" s="55"/>
      <c r="GRB31" s="26"/>
      <c r="GRD31" s="27"/>
      <c r="GRE31" s="28"/>
      <c r="GRF31" s="27"/>
      <c r="GRG31" s="28"/>
      <c r="GRH31" s="26"/>
      <c r="GRJ31" s="55"/>
      <c r="GRK31" s="26"/>
      <c r="GRM31" s="27"/>
      <c r="GRN31" s="28"/>
      <c r="GRO31" s="27"/>
      <c r="GRP31" s="28"/>
      <c r="GRQ31" s="26"/>
      <c r="GRS31" s="55"/>
      <c r="GRT31" s="26"/>
      <c r="GRV31" s="27"/>
      <c r="GRW31" s="28"/>
      <c r="GRX31" s="27"/>
      <c r="GRY31" s="28"/>
      <c r="GRZ31" s="26"/>
      <c r="GSB31" s="55"/>
      <c r="GSC31" s="26"/>
      <c r="GSE31" s="27"/>
      <c r="GSF31" s="28"/>
      <c r="GSG31" s="27"/>
      <c r="GSH31" s="28"/>
      <c r="GSI31" s="26"/>
      <c r="GSK31" s="55"/>
      <c r="GSL31" s="26"/>
      <c r="GSN31" s="27"/>
      <c r="GSO31" s="28"/>
      <c r="GSP31" s="27"/>
      <c r="GSQ31" s="28"/>
      <c r="GSR31" s="26"/>
      <c r="GST31" s="55"/>
      <c r="GSU31" s="26"/>
      <c r="GSW31" s="27"/>
      <c r="GSX31" s="28"/>
      <c r="GSY31" s="27"/>
      <c r="GSZ31" s="28"/>
      <c r="GTA31" s="26"/>
      <c r="GTC31" s="55"/>
      <c r="GTD31" s="26"/>
      <c r="GTF31" s="27"/>
      <c r="GTG31" s="28"/>
      <c r="GTH31" s="27"/>
      <c r="GTI31" s="28"/>
      <c r="GTJ31" s="26"/>
      <c r="GTL31" s="55"/>
      <c r="GTM31" s="26"/>
      <c r="GTO31" s="27"/>
      <c r="GTP31" s="28"/>
      <c r="GTQ31" s="27"/>
      <c r="GTR31" s="28"/>
      <c r="GTS31" s="26"/>
      <c r="GTU31" s="55"/>
      <c r="GTV31" s="26"/>
      <c r="GTX31" s="27"/>
      <c r="GTY31" s="28"/>
      <c r="GTZ31" s="27"/>
      <c r="GUA31" s="28"/>
      <c r="GUB31" s="26"/>
      <c r="GUD31" s="55"/>
      <c r="GUE31" s="26"/>
      <c r="GUG31" s="27"/>
      <c r="GUH31" s="28"/>
      <c r="GUI31" s="27"/>
      <c r="GUJ31" s="28"/>
      <c r="GUK31" s="26"/>
      <c r="GUM31" s="55"/>
      <c r="GUN31" s="26"/>
      <c r="GUP31" s="27"/>
      <c r="GUQ31" s="28"/>
      <c r="GUR31" s="27"/>
      <c r="GUS31" s="28"/>
      <c r="GUT31" s="26"/>
      <c r="GUV31" s="55"/>
      <c r="GUW31" s="26"/>
      <c r="GUY31" s="27"/>
      <c r="GUZ31" s="28"/>
      <c r="GVA31" s="27"/>
      <c r="GVB31" s="28"/>
      <c r="GVC31" s="26"/>
      <c r="GVE31" s="55"/>
      <c r="GVF31" s="26"/>
      <c r="GVH31" s="27"/>
      <c r="GVI31" s="28"/>
      <c r="GVJ31" s="27"/>
      <c r="GVK31" s="28"/>
      <c r="GVL31" s="26"/>
      <c r="GVN31" s="55"/>
      <c r="GVO31" s="26"/>
      <c r="GVQ31" s="27"/>
      <c r="GVR31" s="28"/>
      <c r="GVS31" s="27"/>
      <c r="GVT31" s="28"/>
      <c r="GVU31" s="26"/>
      <c r="GVW31" s="55"/>
      <c r="GVX31" s="26"/>
      <c r="GVZ31" s="27"/>
      <c r="GWA31" s="28"/>
      <c r="GWB31" s="27"/>
      <c r="GWC31" s="28"/>
      <c r="GWD31" s="26"/>
      <c r="GWF31" s="55"/>
      <c r="GWG31" s="26"/>
      <c r="GWI31" s="27"/>
      <c r="GWJ31" s="28"/>
      <c r="GWK31" s="27"/>
      <c r="GWL31" s="28"/>
      <c r="GWM31" s="26"/>
      <c r="GWO31" s="55"/>
      <c r="GWP31" s="26"/>
      <c r="GWR31" s="27"/>
      <c r="GWS31" s="28"/>
      <c r="GWT31" s="27"/>
      <c r="GWU31" s="28"/>
      <c r="GWV31" s="26"/>
      <c r="GWX31" s="55"/>
      <c r="GWY31" s="26"/>
      <c r="GXA31" s="27"/>
      <c r="GXB31" s="28"/>
      <c r="GXC31" s="27"/>
      <c r="GXD31" s="28"/>
      <c r="GXE31" s="26"/>
      <c r="GXG31" s="55"/>
      <c r="GXH31" s="26"/>
      <c r="GXJ31" s="27"/>
      <c r="GXK31" s="28"/>
      <c r="GXL31" s="27"/>
      <c r="GXM31" s="28"/>
      <c r="GXN31" s="26"/>
      <c r="GXP31" s="55"/>
      <c r="GXQ31" s="26"/>
      <c r="GXS31" s="27"/>
      <c r="GXT31" s="28"/>
      <c r="GXU31" s="27"/>
      <c r="GXV31" s="28"/>
      <c r="GXW31" s="26"/>
      <c r="GXY31" s="55"/>
      <c r="GXZ31" s="26"/>
      <c r="GYB31" s="27"/>
      <c r="GYC31" s="28"/>
      <c r="GYD31" s="27"/>
      <c r="GYE31" s="28"/>
      <c r="GYF31" s="26"/>
      <c r="GYH31" s="55"/>
      <c r="GYI31" s="26"/>
      <c r="GYK31" s="27"/>
      <c r="GYL31" s="28"/>
      <c r="GYM31" s="27"/>
      <c r="GYN31" s="28"/>
      <c r="GYO31" s="26"/>
      <c r="GYQ31" s="55"/>
      <c r="GYR31" s="26"/>
      <c r="GYT31" s="27"/>
      <c r="GYU31" s="28"/>
      <c r="GYV31" s="27"/>
      <c r="GYW31" s="28"/>
      <c r="GYX31" s="26"/>
      <c r="GYZ31" s="55"/>
      <c r="GZA31" s="26"/>
      <c r="GZC31" s="27"/>
      <c r="GZD31" s="28"/>
      <c r="GZE31" s="27"/>
      <c r="GZF31" s="28"/>
      <c r="GZG31" s="26"/>
      <c r="GZI31" s="55"/>
      <c r="GZJ31" s="26"/>
      <c r="GZL31" s="27"/>
      <c r="GZM31" s="28"/>
      <c r="GZN31" s="27"/>
      <c r="GZO31" s="28"/>
      <c r="GZP31" s="26"/>
      <c r="GZR31" s="55"/>
      <c r="GZS31" s="26"/>
      <c r="GZU31" s="27"/>
      <c r="GZV31" s="28"/>
      <c r="GZW31" s="27"/>
      <c r="GZX31" s="28"/>
      <c r="GZY31" s="26"/>
      <c r="HAA31" s="55"/>
      <c r="HAB31" s="26"/>
      <c r="HAD31" s="27"/>
      <c r="HAE31" s="28"/>
      <c r="HAF31" s="27"/>
      <c r="HAG31" s="28"/>
      <c r="HAH31" s="26"/>
      <c r="HAJ31" s="55"/>
      <c r="HAK31" s="26"/>
      <c r="HAM31" s="27"/>
      <c r="HAN31" s="28"/>
      <c r="HAO31" s="27"/>
      <c r="HAP31" s="28"/>
      <c r="HAQ31" s="26"/>
      <c r="HAS31" s="55"/>
      <c r="HAT31" s="26"/>
      <c r="HAV31" s="27"/>
      <c r="HAW31" s="28"/>
      <c r="HAX31" s="27"/>
      <c r="HAY31" s="28"/>
      <c r="HAZ31" s="26"/>
      <c r="HBB31" s="55"/>
      <c r="HBC31" s="26"/>
      <c r="HBE31" s="27"/>
      <c r="HBF31" s="28"/>
      <c r="HBG31" s="27"/>
      <c r="HBH31" s="28"/>
      <c r="HBI31" s="26"/>
      <c r="HBK31" s="55"/>
      <c r="HBL31" s="26"/>
      <c r="HBN31" s="27"/>
      <c r="HBO31" s="28"/>
      <c r="HBP31" s="27"/>
      <c r="HBQ31" s="28"/>
      <c r="HBR31" s="26"/>
      <c r="HBT31" s="55"/>
      <c r="HBU31" s="26"/>
      <c r="HBW31" s="27"/>
      <c r="HBX31" s="28"/>
      <c r="HBY31" s="27"/>
      <c r="HBZ31" s="28"/>
      <c r="HCA31" s="26"/>
      <c r="HCC31" s="55"/>
      <c r="HCD31" s="26"/>
      <c r="HCF31" s="27"/>
      <c r="HCG31" s="28"/>
      <c r="HCH31" s="27"/>
      <c r="HCI31" s="28"/>
      <c r="HCJ31" s="26"/>
      <c r="HCL31" s="55"/>
      <c r="HCM31" s="26"/>
      <c r="HCO31" s="27"/>
      <c r="HCP31" s="28"/>
      <c r="HCQ31" s="27"/>
      <c r="HCR31" s="28"/>
      <c r="HCS31" s="26"/>
      <c r="HCU31" s="55"/>
      <c r="HCV31" s="26"/>
      <c r="HCX31" s="27"/>
      <c r="HCY31" s="28"/>
      <c r="HCZ31" s="27"/>
      <c r="HDA31" s="28"/>
      <c r="HDB31" s="26"/>
      <c r="HDD31" s="55"/>
      <c r="HDE31" s="26"/>
      <c r="HDG31" s="27"/>
      <c r="HDH31" s="28"/>
      <c r="HDI31" s="27"/>
      <c r="HDJ31" s="28"/>
      <c r="HDK31" s="26"/>
      <c r="HDM31" s="55"/>
      <c r="HDN31" s="26"/>
      <c r="HDP31" s="27"/>
      <c r="HDQ31" s="28"/>
      <c r="HDR31" s="27"/>
      <c r="HDS31" s="28"/>
      <c r="HDT31" s="26"/>
      <c r="HDV31" s="55"/>
      <c r="HDW31" s="26"/>
      <c r="HDY31" s="27"/>
      <c r="HDZ31" s="28"/>
      <c r="HEA31" s="27"/>
      <c r="HEB31" s="28"/>
      <c r="HEC31" s="26"/>
      <c r="HEE31" s="55"/>
      <c r="HEF31" s="26"/>
      <c r="HEH31" s="27"/>
      <c r="HEI31" s="28"/>
      <c r="HEJ31" s="27"/>
      <c r="HEK31" s="28"/>
      <c r="HEL31" s="26"/>
      <c r="HEN31" s="55"/>
      <c r="HEO31" s="26"/>
      <c r="HEQ31" s="27"/>
      <c r="HER31" s="28"/>
      <c r="HES31" s="27"/>
      <c r="HET31" s="28"/>
      <c r="HEU31" s="26"/>
      <c r="HEW31" s="55"/>
      <c r="HEX31" s="26"/>
      <c r="HEZ31" s="27"/>
      <c r="HFA31" s="28"/>
      <c r="HFB31" s="27"/>
      <c r="HFC31" s="28"/>
      <c r="HFD31" s="26"/>
      <c r="HFF31" s="55"/>
      <c r="HFG31" s="26"/>
      <c r="HFI31" s="27"/>
      <c r="HFJ31" s="28"/>
      <c r="HFK31" s="27"/>
      <c r="HFL31" s="28"/>
      <c r="HFM31" s="26"/>
      <c r="HFO31" s="55"/>
      <c r="HFP31" s="26"/>
      <c r="HFR31" s="27"/>
      <c r="HFS31" s="28"/>
      <c r="HFT31" s="27"/>
      <c r="HFU31" s="28"/>
      <c r="HFV31" s="26"/>
      <c r="HFX31" s="55"/>
      <c r="HFY31" s="26"/>
      <c r="HGA31" s="27"/>
      <c r="HGB31" s="28"/>
      <c r="HGC31" s="27"/>
      <c r="HGD31" s="28"/>
      <c r="HGE31" s="26"/>
      <c r="HGG31" s="55"/>
      <c r="HGH31" s="26"/>
      <c r="HGJ31" s="27"/>
      <c r="HGK31" s="28"/>
      <c r="HGL31" s="27"/>
      <c r="HGM31" s="28"/>
      <c r="HGN31" s="26"/>
      <c r="HGP31" s="55"/>
      <c r="HGQ31" s="26"/>
      <c r="HGS31" s="27"/>
      <c r="HGT31" s="28"/>
      <c r="HGU31" s="27"/>
      <c r="HGV31" s="28"/>
      <c r="HGW31" s="26"/>
      <c r="HGY31" s="55"/>
      <c r="HGZ31" s="26"/>
      <c r="HHB31" s="27"/>
      <c r="HHC31" s="28"/>
      <c r="HHD31" s="27"/>
      <c r="HHE31" s="28"/>
      <c r="HHF31" s="26"/>
      <c r="HHH31" s="55"/>
      <c r="HHI31" s="26"/>
      <c r="HHK31" s="27"/>
      <c r="HHL31" s="28"/>
      <c r="HHM31" s="27"/>
      <c r="HHN31" s="28"/>
      <c r="HHO31" s="26"/>
      <c r="HHQ31" s="55"/>
      <c r="HHR31" s="26"/>
      <c r="HHT31" s="27"/>
      <c r="HHU31" s="28"/>
      <c r="HHV31" s="27"/>
      <c r="HHW31" s="28"/>
      <c r="HHX31" s="26"/>
      <c r="HHZ31" s="55"/>
      <c r="HIA31" s="26"/>
      <c r="HIC31" s="27"/>
      <c r="HID31" s="28"/>
      <c r="HIE31" s="27"/>
      <c r="HIF31" s="28"/>
      <c r="HIG31" s="26"/>
      <c r="HII31" s="55"/>
      <c r="HIJ31" s="26"/>
      <c r="HIL31" s="27"/>
      <c r="HIM31" s="28"/>
      <c r="HIN31" s="27"/>
      <c r="HIO31" s="28"/>
      <c r="HIP31" s="26"/>
      <c r="HIR31" s="55"/>
      <c r="HIS31" s="26"/>
      <c r="HIU31" s="27"/>
      <c r="HIV31" s="28"/>
      <c r="HIW31" s="27"/>
      <c r="HIX31" s="28"/>
      <c r="HIY31" s="26"/>
      <c r="HJA31" s="55"/>
      <c r="HJB31" s="26"/>
      <c r="HJD31" s="27"/>
      <c r="HJE31" s="28"/>
      <c r="HJF31" s="27"/>
      <c r="HJG31" s="28"/>
      <c r="HJH31" s="26"/>
      <c r="HJJ31" s="55"/>
      <c r="HJK31" s="26"/>
      <c r="HJM31" s="27"/>
      <c r="HJN31" s="28"/>
      <c r="HJO31" s="27"/>
      <c r="HJP31" s="28"/>
      <c r="HJQ31" s="26"/>
      <c r="HJS31" s="55"/>
      <c r="HJT31" s="26"/>
      <c r="HJV31" s="27"/>
      <c r="HJW31" s="28"/>
      <c r="HJX31" s="27"/>
      <c r="HJY31" s="28"/>
      <c r="HJZ31" s="26"/>
      <c r="HKB31" s="55"/>
      <c r="HKC31" s="26"/>
      <c r="HKE31" s="27"/>
      <c r="HKF31" s="28"/>
      <c r="HKG31" s="27"/>
      <c r="HKH31" s="28"/>
      <c r="HKI31" s="26"/>
      <c r="HKK31" s="55"/>
      <c r="HKL31" s="26"/>
      <c r="HKN31" s="27"/>
      <c r="HKO31" s="28"/>
      <c r="HKP31" s="27"/>
      <c r="HKQ31" s="28"/>
      <c r="HKR31" s="26"/>
      <c r="HKT31" s="55"/>
      <c r="HKU31" s="26"/>
      <c r="HKW31" s="27"/>
      <c r="HKX31" s="28"/>
      <c r="HKY31" s="27"/>
      <c r="HKZ31" s="28"/>
      <c r="HLA31" s="26"/>
      <c r="HLC31" s="55"/>
      <c r="HLD31" s="26"/>
      <c r="HLF31" s="27"/>
      <c r="HLG31" s="28"/>
      <c r="HLH31" s="27"/>
      <c r="HLI31" s="28"/>
      <c r="HLJ31" s="26"/>
      <c r="HLL31" s="55"/>
      <c r="HLM31" s="26"/>
      <c r="HLO31" s="27"/>
      <c r="HLP31" s="28"/>
      <c r="HLQ31" s="27"/>
      <c r="HLR31" s="28"/>
      <c r="HLS31" s="26"/>
      <c r="HLU31" s="55"/>
      <c r="HLV31" s="26"/>
      <c r="HLX31" s="27"/>
      <c r="HLY31" s="28"/>
      <c r="HLZ31" s="27"/>
      <c r="HMA31" s="28"/>
      <c r="HMB31" s="26"/>
      <c r="HMD31" s="55"/>
      <c r="HME31" s="26"/>
      <c r="HMG31" s="27"/>
      <c r="HMH31" s="28"/>
      <c r="HMI31" s="27"/>
      <c r="HMJ31" s="28"/>
      <c r="HMK31" s="26"/>
      <c r="HMM31" s="55"/>
      <c r="HMN31" s="26"/>
      <c r="HMP31" s="27"/>
      <c r="HMQ31" s="28"/>
      <c r="HMR31" s="27"/>
      <c r="HMS31" s="28"/>
      <c r="HMT31" s="26"/>
      <c r="HMV31" s="55"/>
      <c r="HMW31" s="26"/>
      <c r="HMY31" s="27"/>
      <c r="HMZ31" s="28"/>
      <c r="HNA31" s="27"/>
      <c r="HNB31" s="28"/>
      <c r="HNC31" s="26"/>
      <c r="HNE31" s="55"/>
      <c r="HNF31" s="26"/>
      <c r="HNH31" s="27"/>
      <c r="HNI31" s="28"/>
      <c r="HNJ31" s="27"/>
      <c r="HNK31" s="28"/>
      <c r="HNL31" s="26"/>
      <c r="HNN31" s="55"/>
      <c r="HNO31" s="26"/>
      <c r="HNQ31" s="27"/>
      <c r="HNR31" s="28"/>
      <c r="HNS31" s="27"/>
      <c r="HNT31" s="28"/>
      <c r="HNU31" s="26"/>
      <c r="HNW31" s="55"/>
      <c r="HNX31" s="26"/>
      <c r="HNZ31" s="27"/>
      <c r="HOA31" s="28"/>
      <c r="HOB31" s="27"/>
      <c r="HOC31" s="28"/>
      <c r="HOD31" s="26"/>
      <c r="HOF31" s="55"/>
      <c r="HOG31" s="26"/>
      <c r="HOI31" s="27"/>
      <c r="HOJ31" s="28"/>
      <c r="HOK31" s="27"/>
      <c r="HOL31" s="28"/>
      <c r="HOM31" s="26"/>
      <c r="HOO31" s="55"/>
      <c r="HOP31" s="26"/>
      <c r="HOR31" s="27"/>
      <c r="HOS31" s="28"/>
      <c r="HOT31" s="27"/>
      <c r="HOU31" s="28"/>
      <c r="HOV31" s="26"/>
      <c r="HOX31" s="55"/>
      <c r="HOY31" s="26"/>
      <c r="HPA31" s="27"/>
      <c r="HPB31" s="28"/>
      <c r="HPC31" s="27"/>
      <c r="HPD31" s="28"/>
      <c r="HPE31" s="26"/>
      <c r="HPG31" s="55"/>
      <c r="HPH31" s="26"/>
      <c r="HPJ31" s="27"/>
      <c r="HPK31" s="28"/>
      <c r="HPL31" s="27"/>
      <c r="HPM31" s="28"/>
      <c r="HPN31" s="26"/>
      <c r="HPP31" s="55"/>
      <c r="HPQ31" s="26"/>
      <c r="HPS31" s="27"/>
      <c r="HPT31" s="28"/>
      <c r="HPU31" s="27"/>
      <c r="HPV31" s="28"/>
      <c r="HPW31" s="26"/>
      <c r="HPY31" s="55"/>
      <c r="HPZ31" s="26"/>
      <c r="HQB31" s="27"/>
      <c r="HQC31" s="28"/>
      <c r="HQD31" s="27"/>
      <c r="HQE31" s="28"/>
      <c r="HQF31" s="26"/>
      <c r="HQH31" s="55"/>
      <c r="HQI31" s="26"/>
      <c r="HQK31" s="27"/>
      <c r="HQL31" s="28"/>
      <c r="HQM31" s="27"/>
      <c r="HQN31" s="28"/>
      <c r="HQO31" s="26"/>
      <c r="HQQ31" s="55"/>
      <c r="HQR31" s="26"/>
      <c r="HQT31" s="27"/>
      <c r="HQU31" s="28"/>
      <c r="HQV31" s="27"/>
      <c r="HQW31" s="28"/>
      <c r="HQX31" s="26"/>
      <c r="HQZ31" s="55"/>
      <c r="HRA31" s="26"/>
      <c r="HRC31" s="27"/>
      <c r="HRD31" s="28"/>
      <c r="HRE31" s="27"/>
      <c r="HRF31" s="28"/>
      <c r="HRG31" s="26"/>
      <c r="HRI31" s="55"/>
      <c r="HRJ31" s="26"/>
      <c r="HRL31" s="27"/>
      <c r="HRM31" s="28"/>
      <c r="HRN31" s="27"/>
      <c r="HRO31" s="28"/>
      <c r="HRP31" s="26"/>
      <c r="HRR31" s="55"/>
      <c r="HRS31" s="26"/>
      <c r="HRU31" s="27"/>
      <c r="HRV31" s="28"/>
      <c r="HRW31" s="27"/>
      <c r="HRX31" s="28"/>
      <c r="HRY31" s="26"/>
      <c r="HSA31" s="55"/>
      <c r="HSB31" s="26"/>
      <c r="HSD31" s="27"/>
      <c r="HSE31" s="28"/>
      <c r="HSF31" s="27"/>
      <c r="HSG31" s="28"/>
      <c r="HSH31" s="26"/>
      <c r="HSJ31" s="55"/>
      <c r="HSK31" s="26"/>
      <c r="HSM31" s="27"/>
      <c r="HSN31" s="28"/>
      <c r="HSO31" s="27"/>
      <c r="HSP31" s="28"/>
      <c r="HSQ31" s="26"/>
      <c r="HSS31" s="55"/>
      <c r="HST31" s="26"/>
      <c r="HSV31" s="27"/>
      <c r="HSW31" s="28"/>
      <c r="HSX31" s="27"/>
      <c r="HSY31" s="28"/>
      <c r="HSZ31" s="26"/>
      <c r="HTB31" s="55"/>
      <c r="HTC31" s="26"/>
      <c r="HTE31" s="27"/>
      <c r="HTF31" s="28"/>
      <c r="HTG31" s="27"/>
      <c r="HTH31" s="28"/>
      <c r="HTI31" s="26"/>
      <c r="HTK31" s="55"/>
      <c r="HTL31" s="26"/>
      <c r="HTN31" s="27"/>
      <c r="HTO31" s="28"/>
      <c r="HTP31" s="27"/>
      <c r="HTQ31" s="28"/>
      <c r="HTR31" s="26"/>
      <c r="HTT31" s="55"/>
      <c r="HTU31" s="26"/>
      <c r="HTW31" s="27"/>
      <c r="HTX31" s="28"/>
      <c r="HTY31" s="27"/>
      <c r="HTZ31" s="28"/>
      <c r="HUA31" s="26"/>
      <c r="HUC31" s="55"/>
      <c r="HUD31" s="26"/>
      <c r="HUF31" s="27"/>
      <c r="HUG31" s="28"/>
      <c r="HUH31" s="27"/>
      <c r="HUI31" s="28"/>
      <c r="HUJ31" s="26"/>
      <c r="HUL31" s="55"/>
      <c r="HUM31" s="26"/>
      <c r="HUO31" s="27"/>
      <c r="HUP31" s="28"/>
      <c r="HUQ31" s="27"/>
      <c r="HUR31" s="28"/>
      <c r="HUS31" s="26"/>
      <c r="HUU31" s="55"/>
      <c r="HUV31" s="26"/>
      <c r="HUX31" s="27"/>
      <c r="HUY31" s="28"/>
      <c r="HUZ31" s="27"/>
      <c r="HVA31" s="28"/>
      <c r="HVB31" s="26"/>
      <c r="HVD31" s="55"/>
      <c r="HVE31" s="26"/>
      <c r="HVG31" s="27"/>
      <c r="HVH31" s="28"/>
      <c r="HVI31" s="27"/>
      <c r="HVJ31" s="28"/>
      <c r="HVK31" s="26"/>
      <c r="HVM31" s="55"/>
      <c r="HVN31" s="26"/>
      <c r="HVP31" s="27"/>
      <c r="HVQ31" s="28"/>
      <c r="HVR31" s="27"/>
      <c r="HVS31" s="28"/>
      <c r="HVT31" s="26"/>
      <c r="HVV31" s="55"/>
      <c r="HVW31" s="26"/>
      <c r="HVY31" s="27"/>
      <c r="HVZ31" s="28"/>
      <c r="HWA31" s="27"/>
      <c r="HWB31" s="28"/>
      <c r="HWC31" s="26"/>
      <c r="HWE31" s="55"/>
      <c r="HWF31" s="26"/>
      <c r="HWH31" s="27"/>
      <c r="HWI31" s="28"/>
      <c r="HWJ31" s="27"/>
      <c r="HWK31" s="28"/>
      <c r="HWL31" s="26"/>
      <c r="HWN31" s="55"/>
      <c r="HWO31" s="26"/>
      <c r="HWQ31" s="27"/>
      <c r="HWR31" s="28"/>
      <c r="HWS31" s="27"/>
      <c r="HWT31" s="28"/>
      <c r="HWU31" s="26"/>
      <c r="HWW31" s="55"/>
      <c r="HWX31" s="26"/>
      <c r="HWZ31" s="27"/>
      <c r="HXA31" s="28"/>
      <c r="HXB31" s="27"/>
      <c r="HXC31" s="28"/>
      <c r="HXD31" s="26"/>
      <c r="HXF31" s="55"/>
      <c r="HXG31" s="26"/>
      <c r="HXI31" s="27"/>
      <c r="HXJ31" s="28"/>
      <c r="HXK31" s="27"/>
      <c r="HXL31" s="28"/>
      <c r="HXM31" s="26"/>
      <c r="HXO31" s="55"/>
      <c r="HXP31" s="26"/>
      <c r="HXR31" s="27"/>
      <c r="HXS31" s="28"/>
      <c r="HXT31" s="27"/>
      <c r="HXU31" s="28"/>
      <c r="HXV31" s="26"/>
      <c r="HXX31" s="55"/>
      <c r="HXY31" s="26"/>
      <c r="HYA31" s="27"/>
      <c r="HYB31" s="28"/>
      <c r="HYC31" s="27"/>
      <c r="HYD31" s="28"/>
      <c r="HYE31" s="26"/>
      <c r="HYG31" s="55"/>
      <c r="HYH31" s="26"/>
      <c r="HYJ31" s="27"/>
      <c r="HYK31" s="28"/>
      <c r="HYL31" s="27"/>
      <c r="HYM31" s="28"/>
      <c r="HYN31" s="26"/>
      <c r="HYP31" s="55"/>
      <c r="HYQ31" s="26"/>
      <c r="HYS31" s="27"/>
      <c r="HYT31" s="28"/>
      <c r="HYU31" s="27"/>
      <c r="HYV31" s="28"/>
      <c r="HYW31" s="26"/>
      <c r="HYY31" s="55"/>
      <c r="HYZ31" s="26"/>
      <c r="HZB31" s="27"/>
      <c r="HZC31" s="28"/>
      <c r="HZD31" s="27"/>
      <c r="HZE31" s="28"/>
      <c r="HZF31" s="26"/>
      <c r="HZH31" s="55"/>
      <c r="HZI31" s="26"/>
      <c r="HZK31" s="27"/>
      <c r="HZL31" s="28"/>
      <c r="HZM31" s="27"/>
      <c r="HZN31" s="28"/>
      <c r="HZO31" s="26"/>
      <c r="HZQ31" s="55"/>
      <c r="HZR31" s="26"/>
      <c r="HZT31" s="27"/>
      <c r="HZU31" s="28"/>
      <c r="HZV31" s="27"/>
      <c r="HZW31" s="28"/>
      <c r="HZX31" s="26"/>
      <c r="HZZ31" s="55"/>
      <c r="IAA31" s="26"/>
      <c r="IAC31" s="27"/>
      <c r="IAD31" s="28"/>
      <c r="IAE31" s="27"/>
      <c r="IAF31" s="28"/>
      <c r="IAG31" s="26"/>
      <c r="IAI31" s="55"/>
      <c r="IAJ31" s="26"/>
      <c r="IAL31" s="27"/>
      <c r="IAM31" s="28"/>
      <c r="IAN31" s="27"/>
      <c r="IAO31" s="28"/>
      <c r="IAP31" s="26"/>
      <c r="IAR31" s="55"/>
      <c r="IAS31" s="26"/>
      <c r="IAU31" s="27"/>
      <c r="IAV31" s="28"/>
      <c r="IAW31" s="27"/>
      <c r="IAX31" s="28"/>
      <c r="IAY31" s="26"/>
      <c r="IBA31" s="55"/>
      <c r="IBB31" s="26"/>
      <c r="IBD31" s="27"/>
      <c r="IBE31" s="28"/>
      <c r="IBF31" s="27"/>
      <c r="IBG31" s="28"/>
      <c r="IBH31" s="26"/>
      <c r="IBJ31" s="55"/>
      <c r="IBK31" s="26"/>
      <c r="IBM31" s="27"/>
      <c r="IBN31" s="28"/>
      <c r="IBO31" s="27"/>
      <c r="IBP31" s="28"/>
      <c r="IBQ31" s="26"/>
      <c r="IBS31" s="55"/>
      <c r="IBT31" s="26"/>
      <c r="IBV31" s="27"/>
      <c r="IBW31" s="28"/>
      <c r="IBX31" s="27"/>
      <c r="IBY31" s="28"/>
      <c r="IBZ31" s="26"/>
      <c r="ICB31" s="55"/>
      <c r="ICC31" s="26"/>
      <c r="ICE31" s="27"/>
      <c r="ICF31" s="28"/>
      <c r="ICG31" s="27"/>
      <c r="ICH31" s="28"/>
      <c r="ICI31" s="26"/>
      <c r="ICK31" s="55"/>
      <c r="ICL31" s="26"/>
      <c r="ICN31" s="27"/>
      <c r="ICO31" s="28"/>
      <c r="ICP31" s="27"/>
      <c r="ICQ31" s="28"/>
      <c r="ICR31" s="26"/>
      <c r="ICT31" s="55"/>
      <c r="ICU31" s="26"/>
      <c r="ICW31" s="27"/>
      <c r="ICX31" s="28"/>
      <c r="ICY31" s="27"/>
      <c r="ICZ31" s="28"/>
      <c r="IDA31" s="26"/>
      <c r="IDC31" s="55"/>
      <c r="IDD31" s="26"/>
      <c r="IDF31" s="27"/>
      <c r="IDG31" s="28"/>
      <c r="IDH31" s="27"/>
      <c r="IDI31" s="28"/>
      <c r="IDJ31" s="26"/>
      <c r="IDL31" s="55"/>
      <c r="IDM31" s="26"/>
      <c r="IDO31" s="27"/>
      <c r="IDP31" s="28"/>
      <c r="IDQ31" s="27"/>
      <c r="IDR31" s="28"/>
      <c r="IDS31" s="26"/>
      <c r="IDU31" s="55"/>
      <c r="IDV31" s="26"/>
      <c r="IDX31" s="27"/>
      <c r="IDY31" s="28"/>
      <c r="IDZ31" s="27"/>
      <c r="IEA31" s="28"/>
      <c r="IEB31" s="26"/>
      <c r="IED31" s="55"/>
      <c r="IEE31" s="26"/>
      <c r="IEG31" s="27"/>
      <c r="IEH31" s="28"/>
      <c r="IEI31" s="27"/>
      <c r="IEJ31" s="28"/>
      <c r="IEK31" s="26"/>
      <c r="IEM31" s="55"/>
      <c r="IEN31" s="26"/>
      <c r="IEP31" s="27"/>
      <c r="IEQ31" s="28"/>
      <c r="IER31" s="27"/>
      <c r="IES31" s="28"/>
      <c r="IET31" s="26"/>
      <c r="IEV31" s="55"/>
      <c r="IEW31" s="26"/>
      <c r="IEY31" s="27"/>
      <c r="IEZ31" s="28"/>
      <c r="IFA31" s="27"/>
      <c r="IFB31" s="28"/>
      <c r="IFC31" s="26"/>
      <c r="IFE31" s="55"/>
      <c r="IFF31" s="26"/>
      <c r="IFH31" s="27"/>
      <c r="IFI31" s="28"/>
      <c r="IFJ31" s="27"/>
      <c r="IFK31" s="28"/>
      <c r="IFL31" s="26"/>
      <c r="IFN31" s="55"/>
      <c r="IFO31" s="26"/>
      <c r="IFQ31" s="27"/>
      <c r="IFR31" s="28"/>
      <c r="IFS31" s="27"/>
      <c r="IFT31" s="28"/>
      <c r="IFU31" s="26"/>
      <c r="IFW31" s="55"/>
      <c r="IFX31" s="26"/>
      <c r="IFZ31" s="27"/>
      <c r="IGA31" s="28"/>
      <c r="IGB31" s="27"/>
      <c r="IGC31" s="28"/>
      <c r="IGD31" s="26"/>
      <c r="IGF31" s="55"/>
      <c r="IGG31" s="26"/>
      <c r="IGI31" s="27"/>
      <c r="IGJ31" s="28"/>
      <c r="IGK31" s="27"/>
      <c r="IGL31" s="28"/>
      <c r="IGM31" s="26"/>
      <c r="IGO31" s="55"/>
      <c r="IGP31" s="26"/>
      <c r="IGR31" s="27"/>
      <c r="IGS31" s="28"/>
      <c r="IGT31" s="27"/>
      <c r="IGU31" s="28"/>
      <c r="IGV31" s="26"/>
      <c r="IGX31" s="55"/>
      <c r="IGY31" s="26"/>
      <c r="IHA31" s="27"/>
      <c r="IHB31" s="28"/>
      <c r="IHC31" s="27"/>
      <c r="IHD31" s="28"/>
      <c r="IHE31" s="26"/>
      <c r="IHG31" s="55"/>
      <c r="IHH31" s="26"/>
      <c r="IHJ31" s="27"/>
      <c r="IHK31" s="28"/>
      <c r="IHL31" s="27"/>
      <c r="IHM31" s="28"/>
      <c r="IHN31" s="26"/>
      <c r="IHP31" s="55"/>
      <c r="IHQ31" s="26"/>
      <c r="IHS31" s="27"/>
      <c r="IHT31" s="28"/>
      <c r="IHU31" s="27"/>
      <c r="IHV31" s="28"/>
      <c r="IHW31" s="26"/>
      <c r="IHY31" s="55"/>
      <c r="IHZ31" s="26"/>
      <c r="IIB31" s="27"/>
      <c r="IIC31" s="28"/>
      <c r="IID31" s="27"/>
      <c r="IIE31" s="28"/>
      <c r="IIF31" s="26"/>
      <c r="IIH31" s="55"/>
      <c r="III31" s="26"/>
      <c r="IIK31" s="27"/>
      <c r="IIL31" s="28"/>
      <c r="IIM31" s="27"/>
      <c r="IIN31" s="28"/>
      <c r="IIO31" s="26"/>
      <c r="IIQ31" s="55"/>
      <c r="IIR31" s="26"/>
      <c r="IIT31" s="27"/>
      <c r="IIU31" s="28"/>
      <c r="IIV31" s="27"/>
      <c r="IIW31" s="28"/>
      <c r="IIX31" s="26"/>
      <c r="IIZ31" s="55"/>
      <c r="IJA31" s="26"/>
      <c r="IJC31" s="27"/>
      <c r="IJD31" s="28"/>
      <c r="IJE31" s="27"/>
      <c r="IJF31" s="28"/>
      <c r="IJG31" s="26"/>
      <c r="IJI31" s="55"/>
      <c r="IJJ31" s="26"/>
      <c r="IJL31" s="27"/>
      <c r="IJM31" s="28"/>
      <c r="IJN31" s="27"/>
      <c r="IJO31" s="28"/>
      <c r="IJP31" s="26"/>
      <c r="IJR31" s="55"/>
      <c r="IJS31" s="26"/>
      <c r="IJU31" s="27"/>
      <c r="IJV31" s="28"/>
      <c r="IJW31" s="27"/>
      <c r="IJX31" s="28"/>
      <c r="IJY31" s="26"/>
      <c r="IKA31" s="55"/>
      <c r="IKB31" s="26"/>
      <c r="IKD31" s="27"/>
      <c r="IKE31" s="28"/>
      <c r="IKF31" s="27"/>
      <c r="IKG31" s="28"/>
      <c r="IKH31" s="26"/>
      <c r="IKJ31" s="55"/>
      <c r="IKK31" s="26"/>
      <c r="IKM31" s="27"/>
      <c r="IKN31" s="28"/>
      <c r="IKO31" s="27"/>
      <c r="IKP31" s="28"/>
      <c r="IKQ31" s="26"/>
      <c r="IKS31" s="55"/>
      <c r="IKT31" s="26"/>
      <c r="IKV31" s="27"/>
      <c r="IKW31" s="28"/>
      <c r="IKX31" s="27"/>
      <c r="IKY31" s="28"/>
      <c r="IKZ31" s="26"/>
      <c r="ILB31" s="55"/>
      <c r="ILC31" s="26"/>
      <c r="ILE31" s="27"/>
      <c r="ILF31" s="28"/>
      <c r="ILG31" s="27"/>
      <c r="ILH31" s="28"/>
      <c r="ILI31" s="26"/>
      <c r="ILK31" s="55"/>
      <c r="ILL31" s="26"/>
      <c r="ILN31" s="27"/>
      <c r="ILO31" s="28"/>
      <c r="ILP31" s="27"/>
      <c r="ILQ31" s="28"/>
      <c r="ILR31" s="26"/>
      <c r="ILT31" s="55"/>
      <c r="ILU31" s="26"/>
      <c r="ILW31" s="27"/>
      <c r="ILX31" s="28"/>
      <c r="ILY31" s="27"/>
      <c r="ILZ31" s="28"/>
      <c r="IMA31" s="26"/>
      <c r="IMC31" s="55"/>
      <c r="IMD31" s="26"/>
      <c r="IMF31" s="27"/>
      <c r="IMG31" s="28"/>
      <c r="IMH31" s="27"/>
      <c r="IMI31" s="28"/>
      <c r="IMJ31" s="26"/>
      <c r="IML31" s="55"/>
      <c r="IMM31" s="26"/>
      <c r="IMO31" s="27"/>
      <c r="IMP31" s="28"/>
      <c r="IMQ31" s="27"/>
      <c r="IMR31" s="28"/>
      <c r="IMS31" s="26"/>
      <c r="IMU31" s="55"/>
      <c r="IMV31" s="26"/>
      <c r="IMX31" s="27"/>
      <c r="IMY31" s="28"/>
      <c r="IMZ31" s="27"/>
      <c r="INA31" s="28"/>
      <c r="INB31" s="26"/>
      <c r="IND31" s="55"/>
      <c r="INE31" s="26"/>
      <c r="ING31" s="27"/>
      <c r="INH31" s="28"/>
      <c r="INI31" s="27"/>
      <c r="INJ31" s="28"/>
      <c r="INK31" s="26"/>
      <c r="INM31" s="55"/>
      <c r="INN31" s="26"/>
      <c r="INP31" s="27"/>
      <c r="INQ31" s="28"/>
      <c r="INR31" s="27"/>
      <c r="INS31" s="28"/>
      <c r="INT31" s="26"/>
      <c r="INV31" s="55"/>
      <c r="INW31" s="26"/>
      <c r="INY31" s="27"/>
      <c r="INZ31" s="28"/>
      <c r="IOA31" s="27"/>
      <c r="IOB31" s="28"/>
      <c r="IOC31" s="26"/>
      <c r="IOE31" s="55"/>
      <c r="IOF31" s="26"/>
      <c r="IOH31" s="27"/>
      <c r="IOI31" s="28"/>
      <c r="IOJ31" s="27"/>
      <c r="IOK31" s="28"/>
      <c r="IOL31" s="26"/>
      <c r="ION31" s="55"/>
      <c r="IOO31" s="26"/>
      <c r="IOQ31" s="27"/>
      <c r="IOR31" s="28"/>
      <c r="IOS31" s="27"/>
      <c r="IOT31" s="28"/>
      <c r="IOU31" s="26"/>
      <c r="IOW31" s="55"/>
      <c r="IOX31" s="26"/>
      <c r="IOZ31" s="27"/>
      <c r="IPA31" s="28"/>
      <c r="IPB31" s="27"/>
      <c r="IPC31" s="28"/>
      <c r="IPD31" s="26"/>
      <c r="IPF31" s="55"/>
      <c r="IPG31" s="26"/>
      <c r="IPI31" s="27"/>
      <c r="IPJ31" s="28"/>
      <c r="IPK31" s="27"/>
      <c r="IPL31" s="28"/>
      <c r="IPM31" s="26"/>
      <c r="IPO31" s="55"/>
      <c r="IPP31" s="26"/>
      <c r="IPR31" s="27"/>
      <c r="IPS31" s="28"/>
      <c r="IPT31" s="27"/>
      <c r="IPU31" s="28"/>
      <c r="IPV31" s="26"/>
      <c r="IPX31" s="55"/>
      <c r="IPY31" s="26"/>
      <c r="IQA31" s="27"/>
      <c r="IQB31" s="28"/>
      <c r="IQC31" s="27"/>
      <c r="IQD31" s="28"/>
      <c r="IQE31" s="26"/>
      <c r="IQG31" s="55"/>
      <c r="IQH31" s="26"/>
      <c r="IQJ31" s="27"/>
      <c r="IQK31" s="28"/>
      <c r="IQL31" s="27"/>
      <c r="IQM31" s="28"/>
      <c r="IQN31" s="26"/>
      <c r="IQP31" s="55"/>
      <c r="IQQ31" s="26"/>
      <c r="IQS31" s="27"/>
      <c r="IQT31" s="28"/>
      <c r="IQU31" s="27"/>
      <c r="IQV31" s="28"/>
      <c r="IQW31" s="26"/>
      <c r="IQY31" s="55"/>
      <c r="IQZ31" s="26"/>
      <c r="IRB31" s="27"/>
      <c r="IRC31" s="28"/>
      <c r="IRD31" s="27"/>
      <c r="IRE31" s="28"/>
      <c r="IRF31" s="26"/>
      <c r="IRH31" s="55"/>
      <c r="IRI31" s="26"/>
      <c r="IRK31" s="27"/>
      <c r="IRL31" s="28"/>
      <c r="IRM31" s="27"/>
      <c r="IRN31" s="28"/>
      <c r="IRO31" s="26"/>
      <c r="IRQ31" s="55"/>
      <c r="IRR31" s="26"/>
      <c r="IRT31" s="27"/>
      <c r="IRU31" s="28"/>
      <c r="IRV31" s="27"/>
      <c r="IRW31" s="28"/>
      <c r="IRX31" s="26"/>
      <c r="IRZ31" s="55"/>
      <c r="ISA31" s="26"/>
      <c r="ISC31" s="27"/>
      <c r="ISD31" s="28"/>
      <c r="ISE31" s="27"/>
      <c r="ISF31" s="28"/>
      <c r="ISG31" s="26"/>
      <c r="ISI31" s="55"/>
      <c r="ISJ31" s="26"/>
      <c r="ISL31" s="27"/>
      <c r="ISM31" s="28"/>
      <c r="ISN31" s="27"/>
      <c r="ISO31" s="28"/>
      <c r="ISP31" s="26"/>
      <c r="ISR31" s="55"/>
      <c r="ISS31" s="26"/>
      <c r="ISU31" s="27"/>
      <c r="ISV31" s="28"/>
      <c r="ISW31" s="27"/>
      <c r="ISX31" s="28"/>
      <c r="ISY31" s="26"/>
      <c r="ITA31" s="55"/>
      <c r="ITB31" s="26"/>
      <c r="ITD31" s="27"/>
      <c r="ITE31" s="28"/>
      <c r="ITF31" s="27"/>
      <c r="ITG31" s="28"/>
      <c r="ITH31" s="26"/>
      <c r="ITJ31" s="55"/>
      <c r="ITK31" s="26"/>
      <c r="ITM31" s="27"/>
      <c r="ITN31" s="28"/>
      <c r="ITO31" s="27"/>
      <c r="ITP31" s="28"/>
      <c r="ITQ31" s="26"/>
      <c r="ITS31" s="55"/>
      <c r="ITT31" s="26"/>
      <c r="ITV31" s="27"/>
      <c r="ITW31" s="28"/>
      <c r="ITX31" s="27"/>
      <c r="ITY31" s="28"/>
      <c r="ITZ31" s="26"/>
      <c r="IUB31" s="55"/>
      <c r="IUC31" s="26"/>
      <c r="IUE31" s="27"/>
      <c r="IUF31" s="28"/>
      <c r="IUG31" s="27"/>
      <c r="IUH31" s="28"/>
      <c r="IUI31" s="26"/>
      <c r="IUK31" s="55"/>
      <c r="IUL31" s="26"/>
      <c r="IUN31" s="27"/>
      <c r="IUO31" s="28"/>
      <c r="IUP31" s="27"/>
      <c r="IUQ31" s="28"/>
      <c r="IUR31" s="26"/>
      <c r="IUT31" s="55"/>
      <c r="IUU31" s="26"/>
      <c r="IUW31" s="27"/>
      <c r="IUX31" s="28"/>
      <c r="IUY31" s="27"/>
      <c r="IUZ31" s="28"/>
      <c r="IVA31" s="26"/>
      <c r="IVC31" s="55"/>
      <c r="IVD31" s="26"/>
      <c r="IVF31" s="27"/>
      <c r="IVG31" s="28"/>
      <c r="IVH31" s="27"/>
      <c r="IVI31" s="28"/>
      <c r="IVJ31" s="26"/>
      <c r="IVL31" s="55"/>
      <c r="IVM31" s="26"/>
      <c r="IVO31" s="27"/>
      <c r="IVP31" s="28"/>
      <c r="IVQ31" s="27"/>
      <c r="IVR31" s="28"/>
      <c r="IVS31" s="26"/>
      <c r="IVU31" s="55"/>
      <c r="IVV31" s="26"/>
      <c r="IVX31" s="27"/>
      <c r="IVY31" s="28"/>
      <c r="IVZ31" s="27"/>
      <c r="IWA31" s="28"/>
      <c r="IWB31" s="26"/>
      <c r="IWD31" s="55"/>
      <c r="IWE31" s="26"/>
      <c r="IWG31" s="27"/>
      <c r="IWH31" s="28"/>
      <c r="IWI31" s="27"/>
      <c r="IWJ31" s="28"/>
      <c r="IWK31" s="26"/>
      <c r="IWM31" s="55"/>
      <c r="IWN31" s="26"/>
      <c r="IWP31" s="27"/>
      <c r="IWQ31" s="28"/>
      <c r="IWR31" s="27"/>
      <c r="IWS31" s="28"/>
      <c r="IWT31" s="26"/>
      <c r="IWV31" s="55"/>
      <c r="IWW31" s="26"/>
      <c r="IWY31" s="27"/>
      <c r="IWZ31" s="28"/>
      <c r="IXA31" s="27"/>
      <c r="IXB31" s="28"/>
      <c r="IXC31" s="26"/>
      <c r="IXE31" s="55"/>
      <c r="IXF31" s="26"/>
      <c r="IXH31" s="27"/>
      <c r="IXI31" s="28"/>
      <c r="IXJ31" s="27"/>
      <c r="IXK31" s="28"/>
      <c r="IXL31" s="26"/>
      <c r="IXN31" s="55"/>
      <c r="IXO31" s="26"/>
      <c r="IXQ31" s="27"/>
      <c r="IXR31" s="28"/>
      <c r="IXS31" s="27"/>
      <c r="IXT31" s="28"/>
      <c r="IXU31" s="26"/>
      <c r="IXW31" s="55"/>
      <c r="IXX31" s="26"/>
      <c r="IXZ31" s="27"/>
      <c r="IYA31" s="28"/>
      <c r="IYB31" s="27"/>
      <c r="IYC31" s="28"/>
      <c r="IYD31" s="26"/>
      <c r="IYF31" s="55"/>
      <c r="IYG31" s="26"/>
      <c r="IYI31" s="27"/>
      <c r="IYJ31" s="28"/>
      <c r="IYK31" s="27"/>
      <c r="IYL31" s="28"/>
      <c r="IYM31" s="26"/>
      <c r="IYO31" s="55"/>
      <c r="IYP31" s="26"/>
      <c r="IYR31" s="27"/>
      <c r="IYS31" s="28"/>
      <c r="IYT31" s="27"/>
      <c r="IYU31" s="28"/>
      <c r="IYV31" s="26"/>
      <c r="IYX31" s="55"/>
      <c r="IYY31" s="26"/>
      <c r="IZA31" s="27"/>
      <c r="IZB31" s="28"/>
      <c r="IZC31" s="27"/>
      <c r="IZD31" s="28"/>
      <c r="IZE31" s="26"/>
      <c r="IZG31" s="55"/>
      <c r="IZH31" s="26"/>
      <c r="IZJ31" s="27"/>
      <c r="IZK31" s="28"/>
      <c r="IZL31" s="27"/>
      <c r="IZM31" s="28"/>
      <c r="IZN31" s="26"/>
      <c r="IZP31" s="55"/>
      <c r="IZQ31" s="26"/>
      <c r="IZS31" s="27"/>
      <c r="IZT31" s="28"/>
      <c r="IZU31" s="27"/>
      <c r="IZV31" s="28"/>
      <c r="IZW31" s="26"/>
      <c r="IZY31" s="55"/>
      <c r="IZZ31" s="26"/>
      <c r="JAB31" s="27"/>
      <c r="JAC31" s="28"/>
      <c r="JAD31" s="27"/>
      <c r="JAE31" s="28"/>
      <c r="JAF31" s="26"/>
      <c r="JAH31" s="55"/>
      <c r="JAI31" s="26"/>
      <c r="JAK31" s="27"/>
      <c r="JAL31" s="28"/>
      <c r="JAM31" s="27"/>
      <c r="JAN31" s="28"/>
      <c r="JAO31" s="26"/>
      <c r="JAQ31" s="55"/>
      <c r="JAR31" s="26"/>
      <c r="JAT31" s="27"/>
      <c r="JAU31" s="28"/>
      <c r="JAV31" s="27"/>
      <c r="JAW31" s="28"/>
      <c r="JAX31" s="26"/>
      <c r="JAZ31" s="55"/>
      <c r="JBA31" s="26"/>
      <c r="JBC31" s="27"/>
      <c r="JBD31" s="28"/>
      <c r="JBE31" s="27"/>
      <c r="JBF31" s="28"/>
      <c r="JBG31" s="26"/>
      <c r="JBI31" s="55"/>
      <c r="JBJ31" s="26"/>
      <c r="JBL31" s="27"/>
      <c r="JBM31" s="28"/>
      <c r="JBN31" s="27"/>
      <c r="JBO31" s="28"/>
      <c r="JBP31" s="26"/>
      <c r="JBR31" s="55"/>
      <c r="JBS31" s="26"/>
      <c r="JBU31" s="27"/>
      <c r="JBV31" s="28"/>
      <c r="JBW31" s="27"/>
      <c r="JBX31" s="28"/>
      <c r="JBY31" s="26"/>
      <c r="JCA31" s="55"/>
      <c r="JCB31" s="26"/>
      <c r="JCD31" s="27"/>
      <c r="JCE31" s="28"/>
      <c r="JCF31" s="27"/>
      <c r="JCG31" s="28"/>
      <c r="JCH31" s="26"/>
      <c r="JCJ31" s="55"/>
      <c r="JCK31" s="26"/>
      <c r="JCM31" s="27"/>
      <c r="JCN31" s="28"/>
      <c r="JCO31" s="27"/>
      <c r="JCP31" s="28"/>
      <c r="JCQ31" s="26"/>
      <c r="JCS31" s="55"/>
      <c r="JCT31" s="26"/>
      <c r="JCV31" s="27"/>
      <c r="JCW31" s="28"/>
      <c r="JCX31" s="27"/>
      <c r="JCY31" s="28"/>
      <c r="JCZ31" s="26"/>
      <c r="JDB31" s="55"/>
      <c r="JDC31" s="26"/>
      <c r="JDE31" s="27"/>
      <c r="JDF31" s="28"/>
      <c r="JDG31" s="27"/>
      <c r="JDH31" s="28"/>
      <c r="JDI31" s="26"/>
      <c r="JDK31" s="55"/>
      <c r="JDL31" s="26"/>
      <c r="JDN31" s="27"/>
      <c r="JDO31" s="28"/>
      <c r="JDP31" s="27"/>
      <c r="JDQ31" s="28"/>
      <c r="JDR31" s="26"/>
      <c r="JDT31" s="55"/>
      <c r="JDU31" s="26"/>
      <c r="JDW31" s="27"/>
      <c r="JDX31" s="28"/>
      <c r="JDY31" s="27"/>
      <c r="JDZ31" s="28"/>
      <c r="JEA31" s="26"/>
      <c r="JEC31" s="55"/>
      <c r="JED31" s="26"/>
      <c r="JEF31" s="27"/>
      <c r="JEG31" s="28"/>
      <c r="JEH31" s="27"/>
      <c r="JEI31" s="28"/>
      <c r="JEJ31" s="26"/>
      <c r="JEL31" s="55"/>
      <c r="JEM31" s="26"/>
      <c r="JEO31" s="27"/>
      <c r="JEP31" s="28"/>
      <c r="JEQ31" s="27"/>
      <c r="JER31" s="28"/>
      <c r="JES31" s="26"/>
      <c r="JEU31" s="55"/>
      <c r="JEV31" s="26"/>
      <c r="JEX31" s="27"/>
      <c r="JEY31" s="28"/>
      <c r="JEZ31" s="27"/>
      <c r="JFA31" s="28"/>
      <c r="JFB31" s="26"/>
      <c r="JFD31" s="55"/>
      <c r="JFE31" s="26"/>
      <c r="JFG31" s="27"/>
      <c r="JFH31" s="28"/>
      <c r="JFI31" s="27"/>
      <c r="JFJ31" s="28"/>
      <c r="JFK31" s="26"/>
      <c r="JFM31" s="55"/>
      <c r="JFN31" s="26"/>
      <c r="JFP31" s="27"/>
      <c r="JFQ31" s="28"/>
      <c r="JFR31" s="27"/>
      <c r="JFS31" s="28"/>
      <c r="JFT31" s="26"/>
      <c r="JFV31" s="55"/>
      <c r="JFW31" s="26"/>
      <c r="JFY31" s="27"/>
      <c r="JFZ31" s="28"/>
      <c r="JGA31" s="27"/>
      <c r="JGB31" s="28"/>
      <c r="JGC31" s="26"/>
      <c r="JGE31" s="55"/>
      <c r="JGF31" s="26"/>
      <c r="JGH31" s="27"/>
      <c r="JGI31" s="28"/>
      <c r="JGJ31" s="27"/>
      <c r="JGK31" s="28"/>
      <c r="JGL31" s="26"/>
      <c r="JGN31" s="55"/>
      <c r="JGO31" s="26"/>
      <c r="JGQ31" s="27"/>
      <c r="JGR31" s="28"/>
      <c r="JGS31" s="27"/>
      <c r="JGT31" s="28"/>
      <c r="JGU31" s="26"/>
      <c r="JGW31" s="55"/>
      <c r="JGX31" s="26"/>
      <c r="JGZ31" s="27"/>
      <c r="JHA31" s="28"/>
      <c r="JHB31" s="27"/>
      <c r="JHC31" s="28"/>
      <c r="JHD31" s="26"/>
      <c r="JHF31" s="55"/>
      <c r="JHG31" s="26"/>
      <c r="JHI31" s="27"/>
      <c r="JHJ31" s="28"/>
      <c r="JHK31" s="27"/>
      <c r="JHL31" s="28"/>
      <c r="JHM31" s="26"/>
      <c r="JHO31" s="55"/>
      <c r="JHP31" s="26"/>
      <c r="JHR31" s="27"/>
      <c r="JHS31" s="28"/>
      <c r="JHT31" s="27"/>
      <c r="JHU31" s="28"/>
      <c r="JHV31" s="26"/>
      <c r="JHX31" s="55"/>
      <c r="JHY31" s="26"/>
      <c r="JIA31" s="27"/>
      <c r="JIB31" s="28"/>
      <c r="JIC31" s="27"/>
      <c r="JID31" s="28"/>
      <c r="JIE31" s="26"/>
      <c r="JIG31" s="55"/>
      <c r="JIH31" s="26"/>
      <c r="JIJ31" s="27"/>
      <c r="JIK31" s="28"/>
      <c r="JIL31" s="27"/>
      <c r="JIM31" s="28"/>
      <c r="JIN31" s="26"/>
      <c r="JIP31" s="55"/>
      <c r="JIQ31" s="26"/>
      <c r="JIS31" s="27"/>
      <c r="JIT31" s="28"/>
      <c r="JIU31" s="27"/>
      <c r="JIV31" s="28"/>
      <c r="JIW31" s="26"/>
      <c r="JIY31" s="55"/>
      <c r="JIZ31" s="26"/>
      <c r="JJB31" s="27"/>
      <c r="JJC31" s="28"/>
      <c r="JJD31" s="27"/>
      <c r="JJE31" s="28"/>
      <c r="JJF31" s="26"/>
      <c r="JJH31" s="55"/>
      <c r="JJI31" s="26"/>
      <c r="JJK31" s="27"/>
      <c r="JJL31" s="28"/>
      <c r="JJM31" s="27"/>
      <c r="JJN31" s="28"/>
      <c r="JJO31" s="26"/>
      <c r="JJQ31" s="55"/>
      <c r="JJR31" s="26"/>
      <c r="JJT31" s="27"/>
      <c r="JJU31" s="28"/>
      <c r="JJV31" s="27"/>
      <c r="JJW31" s="28"/>
      <c r="JJX31" s="26"/>
      <c r="JJZ31" s="55"/>
      <c r="JKA31" s="26"/>
      <c r="JKC31" s="27"/>
      <c r="JKD31" s="28"/>
      <c r="JKE31" s="27"/>
      <c r="JKF31" s="28"/>
      <c r="JKG31" s="26"/>
      <c r="JKI31" s="55"/>
      <c r="JKJ31" s="26"/>
      <c r="JKL31" s="27"/>
      <c r="JKM31" s="28"/>
      <c r="JKN31" s="27"/>
      <c r="JKO31" s="28"/>
      <c r="JKP31" s="26"/>
      <c r="JKR31" s="55"/>
      <c r="JKS31" s="26"/>
      <c r="JKU31" s="27"/>
      <c r="JKV31" s="28"/>
      <c r="JKW31" s="27"/>
      <c r="JKX31" s="28"/>
      <c r="JKY31" s="26"/>
      <c r="JLA31" s="55"/>
      <c r="JLB31" s="26"/>
      <c r="JLD31" s="27"/>
      <c r="JLE31" s="28"/>
      <c r="JLF31" s="27"/>
      <c r="JLG31" s="28"/>
      <c r="JLH31" s="26"/>
      <c r="JLJ31" s="55"/>
      <c r="JLK31" s="26"/>
      <c r="JLM31" s="27"/>
      <c r="JLN31" s="28"/>
      <c r="JLO31" s="27"/>
      <c r="JLP31" s="28"/>
      <c r="JLQ31" s="26"/>
      <c r="JLS31" s="55"/>
      <c r="JLT31" s="26"/>
      <c r="JLV31" s="27"/>
      <c r="JLW31" s="28"/>
      <c r="JLX31" s="27"/>
      <c r="JLY31" s="28"/>
      <c r="JLZ31" s="26"/>
      <c r="JMB31" s="55"/>
      <c r="JMC31" s="26"/>
      <c r="JME31" s="27"/>
      <c r="JMF31" s="28"/>
      <c r="JMG31" s="27"/>
      <c r="JMH31" s="28"/>
      <c r="JMI31" s="26"/>
      <c r="JMK31" s="55"/>
      <c r="JML31" s="26"/>
      <c r="JMN31" s="27"/>
      <c r="JMO31" s="28"/>
      <c r="JMP31" s="27"/>
      <c r="JMQ31" s="28"/>
      <c r="JMR31" s="26"/>
      <c r="JMT31" s="55"/>
      <c r="JMU31" s="26"/>
      <c r="JMW31" s="27"/>
      <c r="JMX31" s="28"/>
      <c r="JMY31" s="27"/>
      <c r="JMZ31" s="28"/>
      <c r="JNA31" s="26"/>
      <c r="JNC31" s="55"/>
      <c r="JND31" s="26"/>
      <c r="JNF31" s="27"/>
      <c r="JNG31" s="28"/>
      <c r="JNH31" s="27"/>
      <c r="JNI31" s="28"/>
      <c r="JNJ31" s="26"/>
      <c r="JNL31" s="55"/>
      <c r="JNM31" s="26"/>
      <c r="JNO31" s="27"/>
      <c r="JNP31" s="28"/>
      <c r="JNQ31" s="27"/>
      <c r="JNR31" s="28"/>
      <c r="JNS31" s="26"/>
      <c r="JNU31" s="55"/>
      <c r="JNV31" s="26"/>
      <c r="JNX31" s="27"/>
      <c r="JNY31" s="28"/>
      <c r="JNZ31" s="27"/>
      <c r="JOA31" s="28"/>
      <c r="JOB31" s="26"/>
      <c r="JOD31" s="55"/>
      <c r="JOE31" s="26"/>
      <c r="JOG31" s="27"/>
      <c r="JOH31" s="28"/>
      <c r="JOI31" s="27"/>
      <c r="JOJ31" s="28"/>
      <c r="JOK31" s="26"/>
      <c r="JOM31" s="55"/>
      <c r="JON31" s="26"/>
      <c r="JOP31" s="27"/>
      <c r="JOQ31" s="28"/>
      <c r="JOR31" s="27"/>
      <c r="JOS31" s="28"/>
      <c r="JOT31" s="26"/>
      <c r="JOV31" s="55"/>
      <c r="JOW31" s="26"/>
      <c r="JOY31" s="27"/>
      <c r="JOZ31" s="28"/>
      <c r="JPA31" s="27"/>
      <c r="JPB31" s="28"/>
      <c r="JPC31" s="26"/>
      <c r="JPE31" s="55"/>
      <c r="JPF31" s="26"/>
      <c r="JPH31" s="27"/>
      <c r="JPI31" s="28"/>
      <c r="JPJ31" s="27"/>
      <c r="JPK31" s="28"/>
      <c r="JPL31" s="26"/>
      <c r="JPN31" s="55"/>
      <c r="JPO31" s="26"/>
      <c r="JPQ31" s="27"/>
      <c r="JPR31" s="28"/>
      <c r="JPS31" s="27"/>
      <c r="JPT31" s="28"/>
      <c r="JPU31" s="26"/>
      <c r="JPW31" s="55"/>
      <c r="JPX31" s="26"/>
      <c r="JPZ31" s="27"/>
      <c r="JQA31" s="28"/>
      <c r="JQB31" s="27"/>
      <c r="JQC31" s="28"/>
      <c r="JQD31" s="26"/>
      <c r="JQF31" s="55"/>
      <c r="JQG31" s="26"/>
      <c r="JQI31" s="27"/>
      <c r="JQJ31" s="28"/>
      <c r="JQK31" s="27"/>
      <c r="JQL31" s="28"/>
      <c r="JQM31" s="26"/>
      <c r="JQO31" s="55"/>
      <c r="JQP31" s="26"/>
      <c r="JQR31" s="27"/>
      <c r="JQS31" s="28"/>
      <c r="JQT31" s="27"/>
      <c r="JQU31" s="28"/>
      <c r="JQV31" s="26"/>
      <c r="JQX31" s="55"/>
      <c r="JQY31" s="26"/>
      <c r="JRA31" s="27"/>
      <c r="JRB31" s="28"/>
      <c r="JRC31" s="27"/>
      <c r="JRD31" s="28"/>
      <c r="JRE31" s="26"/>
      <c r="JRG31" s="55"/>
      <c r="JRH31" s="26"/>
      <c r="JRJ31" s="27"/>
      <c r="JRK31" s="28"/>
      <c r="JRL31" s="27"/>
      <c r="JRM31" s="28"/>
      <c r="JRN31" s="26"/>
      <c r="JRP31" s="55"/>
      <c r="JRQ31" s="26"/>
      <c r="JRS31" s="27"/>
      <c r="JRT31" s="28"/>
      <c r="JRU31" s="27"/>
      <c r="JRV31" s="28"/>
      <c r="JRW31" s="26"/>
      <c r="JRY31" s="55"/>
      <c r="JRZ31" s="26"/>
      <c r="JSB31" s="27"/>
      <c r="JSC31" s="28"/>
      <c r="JSD31" s="27"/>
      <c r="JSE31" s="28"/>
      <c r="JSF31" s="26"/>
      <c r="JSH31" s="55"/>
      <c r="JSI31" s="26"/>
      <c r="JSK31" s="27"/>
      <c r="JSL31" s="28"/>
      <c r="JSM31" s="27"/>
      <c r="JSN31" s="28"/>
      <c r="JSO31" s="26"/>
      <c r="JSQ31" s="55"/>
      <c r="JSR31" s="26"/>
      <c r="JST31" s="27"/>
      <c r="JSU31" s="28"/>
      <c r="JSV31" s="27"/>
      <c r="JSW31" s="28"/>
      <c r="JSX31" s="26"/>
      <c r="JSZ31" s="55"/>
      <c r="JTA31" s="26"/>
      <c r="JTC31" s="27"/>
      <c r="JTD31" s="28"/>
      <c r="JTE31" s="27"/>
      <c r="JTF31" s="28"/>
      <c r="JTG31" s="26"/>
      <c r="JTI31" s="55"/>
      <c r="JTJ31" s="26"/>
      <c r="JTL31" s="27"/>
      <c r="JTM31" s="28"/>
      <c r="JTN31" s="27"/>
      <c r="JTO31" s="28"/>
      <c r="JTP31" s="26"/>
      <c r="JTR31" s="55"/>
      <c r="JTS31" s="26"/>
      <c r="JTU31" s="27"/>
      <c r="JTV31" s="28"/>
      <c r="JTW31" s="27"/>
      <c r="JTX31" s="28"/>
      <c r="JTY31" s="26"/>
      <c r="JUA31" s="55"/>
      <c r="JUB31" s="26"/>
      <c r="JUD31" s="27"/>
      <c r="JUE31" s="28"/>
      <c r="JUF31" s="27"/>
      <c r="JUG31" s="28"/>
      <c r="JUH31" s="26"/>
      <c r="JUJ31" s="55"/>
      <c r="JUK31" s="26"/>
      <c r="JUM31" s="27"/>
      <c r="JUN31" s="28"/>
      <c r="JUO31" s="27"/>
      <c r="JUP31" s="28"/>
      <c r="JUQ31" s="26"/>
      <c r="JUS31" s="55"/>
      <c r="JUT31" s="26"/>
      <c r="JUV31" s="27"/>
      <c r="JUW31" s="28"/>
      <c r="JUX31" s="27"/>
      <c r="JUY31" s="28"/>
      <c r="JUZ31" s="26"/>
      <c r="JVB31" s="55"/>
      <c r="JVC31" s="26"/>
      <c r="JVE31" s="27"/>
      <c r="JVF31" s="28"/>
      <c r="JVG31" s="27"/>
      <c r="JVH31" s="28"/>
      <c r="JVI31" s="26"/>
      <c r="JVK31" s="55"/>
      <c r="JVL31" s="26"/>
      <c r="JVN31" s="27"/>
      <c r="JVO31" s="28"/>
      <c r="JVP31" s="27"/>
      <c r="JVQ31" s="28"/>
      <c r="JVR31" s="26"/>
      <c r="JVT31" s="55"/>
      <c r="JVU31" s="26"/>
      <c r="JVW31" s="27"/>
      <c r="JVX31" s="28"/>
      <c r="JVY31" s="27"/>
      <c r="JVZ31" s="28"/>
      <c r="JWA31" s="26"/>
      <c r="JWC31" s="55"/>
      <c r="JWD31" s="26"/>
      <c r="JWF31" s="27"/>
      <c r="JWG31" s="28"/>
      <c r="JWH31" s="27"/>
      <c r="JWI31" s="28"/>
      <c r="JWJ31" s="26"/>
      <c r="JWL31" s="55"/>
      <c r="JWM31" s="26"/>
      <c r="JWO31" s="27"/>
      <c r="JWP31" s="28"/>
      <c r="JWQ31" s="27"/>
      <c r="JWR31" s="28"/>
      <c r="JWS31" s="26"/>
      <c r="JWU31" s="55"/>
      <c r="JWV31" s="26"/>
      <c r="JWX31" s="27"/>
      <c r="JWY31" s="28"/>
      <c r="JWZ31" s="27"/>
      <c r="JXA31" s="28"/>
      <c r="JXB31" s="26"/>
      <c r="JXD31" s="55"/>
      <c r="JXE31" s="26"/>
      <c r="JXG31" s="27"/>
      <c r="JXH31" s="28"/>
      <c r="JXI31" s="27"/>
      <c r="JXJ31" s="28"/>
      <c r="JXK31" s="26"/>
      <c r="JXM31" s="55"/>
      <c r="JXN31" s="26"/>
      <c r="JXP31" s="27"/>
      <c r="JXQ31" s="28"/>
      <c r="JXR31" s="27"/>
      <c r="JXS31" s="28"/>
      <c r="JXT31" s="26"/>
      <c r="JXV31" s="55"/>
      <c r="JXW31" s="26"/>
      <c r="JXY31" s="27"/>
      <c r="JXZ31" s="28"/>
      <c r="JYA31" s="27"/>
      <c r="JYB31" s="28"/>
      <c r="JYC31" s="26"/>
      <c r="JYE31" s="55"/>
      <c r="JYF31" s="26"/>
      <c r="JYH31" s="27"/>
      <c r="JYI31" s="28"/>
      <c r="JYJ31" s="27"/>
      <c r="JYK31" s="28"/>
      <c r="JYL31" s="26"/>
      <c r="JYN31" s="55"/>
      <c r="JYO31" s="26"/>
      <c r="JYQ31" s="27"/>
      <c r="JYR31" s="28"/>
      <c r="JYS31" s="27"/>
      <c r="JYT31" s="28"/>
      <c r="JYU31" s="26"/>
      <c r="JYW31" s="55"/>
      <c r="JYX31" s="26"/>
      <c r="JYZ31" s="27"/>
      <c r="JZA31" s="28"/>
      <c r="JZB31" s="27"/>
      <c r="JZC31" s="28"/>
      <c r="JZD31" s="26"/>
      <c r="JZF31" s="55"/>
      <c r="JZG31" s="26"/>
      <c r="JZI31" s="27"/>
      <c r="JZJ31" s="28"/>
      <c r="JZK31" s="27"/>
      <c r="JZL31" s="28"/>
      <c r="JZM31" s="26"/>
      <c r="JZO31" s="55"/>
      <c r="JZP31" s="26"/>
      <c r="JZR31" s="27"/>
      <c r="JZS31" s="28"/>
      <c r="JZT31" s="27"/>
      <c r="JZU31" s="28"/>
      <c r="JZV31" s="26"/>
      <c r="JZX31" s="55"/>
      <c r="JZY31" s="26"/>
      <c r="KAA31" s="27"/>
      <c r="KAB31" s="28"/>
      <c r="KAC31" s="27"/>
      <c r="KAD31" s="28"/>
      <c r="KAE31" s="26"/>
      <c r="KAG31" s="55"/>
      <c r="KAH31" s="26"/>
      <c r="KAJ31" s="27"/>
      <c r="KAK31" s="28"/>
      <c r="KAL31" s="27"/>
      <c r="KAM31" s="28"/>
      <c r="KAN31" s="26"/>
      <c r="KAP31" s="55"/>
      <c r="KAQ31" s="26"/>
      <c r="KAS31" s="27"/>
      <c r="KAT31" s="28"/>
      <c r="KAU31" s="27"/>
      <c r="KAV31" s="28"/>
      <c r="KAW31" s="26"/>
      <c r="KAY31" s="55"/>
      <c r="KAZ31" s="26"/>
      <c r="KBB31" s="27"/>
      <c r="KBC31" s="28"/>
      <c r="KBD31" s="27"/>
      <c r="KBE31" s="28"/>
      <c r="KBF31" s="26"/>
      <c r="KBH31" s="55"/>
      <c r="KBI31" s="26"/>
      <c r="KBK31" s="27"/>
      <c r="KBL31" s="28"/>
      <c r="KBM31" s="27"/>
      <c r="KBN31" s="28"/>
      <c r="KBO31" s="26"/>
      <c r="KBQ31" s="55"/>
      <c r="KBR31" s="26"/>
      <c r="KBT31" s="27"/>
      <c r="KBU31" s="28"/>
      <c r="KBV31" s="27"/>
      <c r="KBW31" s="28"/>
      <c r="KBX31" s="26"/>
      <c r="KBZ31" s="55"/>
      <c r="KCA31" s="26"/>
      <c r="KCC31" s="27"/>
      <c r="KCD31" s="28"/>
      <c r="KCE31" s="27"/>
      <c r="KCF31" s="28"/>
      <c r="KCG31" s="26"/>
      <c r="KCI31" s="55"/>
      <c r="KCJ31" s="26"/>
      <c r="KCL31" s="27"/>
      <c r="KCM31" s="28"/>
      <c r="KCN31" s="27"/>
      <c r="KCO31" s="28"/>
      <c r="KCP31" s="26"/>
      <c r="KCR31" s="55"/>
      <c r="KCS31" s="26"/>
      <c r="KCU31" s="27"/>
      <c r="KCV31" s="28"/>
      <c r="KCW31" s="27"/>
      <c r="KCX31" s="28"/>
      <c r="KCY31" s="26"/>
      <c r="KDA31" s="55"/>
      <c r="KDB31" s="26"/>
      <c r="KDD31" s="27"/>
      <c r="KDE31" s="28"/>
      <c r="KDF31" s="27"/>
      <c r="KDG31" s="28"/>
      <c r="KDH31" s="26"/>
      <c r="KDJ31" s="55"/>
      <c r="KDK31" s="26"/>
      <c r="KDM31" s="27"/>
      <c r="KDN31" s="28"/>
      <c r="KDO31" s="27"/>
      <c r="KDP31" s="28"/>
      <c r="KDQ31" s="26"/>
      <c r="KDS31" s="55"/>
      <c r="KDT31" s="26"/>
      <c r="KDV31" s="27"/>
      <c r="KDW31" s="28"/>
      <c r="KDX31" s="27"/>
      <c r="KDY31" s="28"/>
      <c r="KDZ31" s="26"/>
      <c r="KEB31" s="55"/>
      <c r="KEC31" s="26"/>
      <c r="KEE31" s="27"/>
      <c r="KEF31" s="28"/>
      <c r="KEG31" s="27"/>
      <c r="KEH31" s="28"/>
      <c r="KEI31" s="26"/>
      <c r="KEK31" s="55"/>
      <c r="KEL31" s="26"/>
      <c r="KEN31" s="27"/>
      <c r="KEO31" s="28"/>
      <c r="KEP31" s="27"/>
      <c r="KEQ31" s="28"/>
      <c r="KER31" s="26"/>
      <c r="KET31" s="55"/>
      <c r="KEU31" s="26"/>
      <c r="KEW31" s="27"/>
      <c r="KEX31" s="28"/>
      <c r="KEY31" s="27"/>
      <c r="KEZ31" s="28"/>
      <c r="KFA31" s="26"/>
      <c r="KFC31" s="55"/>
      <c r="KFD31" s="26"/>
      <c r="KFF31" s="27"/>
      <c r="KFG31" s="28"/>
      <c r="KFH31" s="27"/>
      <c r="KFI31" s="28"/>
      <c r="KFJ31" s="26"/>
      <c r="KFL31" s="55"/>
      <c r="KFM31" s="26"/>
      <c r="KFO31" s="27"/>
      <c r="KFP31" s="28"/>
      <c r="KFQ31" s="27"/>
      <c r="KFR31" s="28"/>
      <c r="KFS31" s="26"/>
      <c r="KFU31" s="55"/>
      <c r="KFV31" s="26"/>
      <c r="KFX31" s="27"/>
      <c r="KFY31" s="28"/>
      <c r="KFZ31" s="27"/>
      <c r="KGA31" s="28"/>
      <c r="KGB31" s="26"/>
      <c r="KGD31" s="55"/>
      <c r="KGE31" s="26"/>
      <c r="KGG31" s="27"/>
      <c r="KGH31" s="28"/>
      <c r="KGI31" s="27"/>
      <c r="KGJ31" s="28"/>
      <c r="KGK31" s="26"/>
      <c r="KGM31" s="55"/>
      <c r="KGN31" s="26"/>
      <c r="KGP31" s="27"/>
      <c r="KGQ31" s="28"/>
      <c r="KGR31" s="27"/>
      <c r="KGS31" s="28"/>
      <c r="KGT31" s="26"/>
      <c r="KGV31" s="55"/>
      <c r="KGW31" s="26"/>
      <c r="KGY31" s="27"/>
      <c r="KGZ31" s="28"/>
      <c r="KHA31" s="27"/>
      <c r="KHB31" s="28"/>
      <c r="KHC31" s="26"/>
      <c r="KHE31" s="55"/>
      <c r="KHF31" s="26"/>
      <c r="KHH31" s="27"/>
      <c r="KHI31" s="28"/>
      <c r="KHJ31" s="27"/>
      <c r="KHK31" s="28"/>
      <c r="KHL31" s="26"/>
      <c r="KHN31" s="55"/>
      <c r="KHO31" s="26"/>
      <c r="KHQ31" s="27"/>
      <c r="KHR31" s="28"/>
      <c r="KHS31" s="27"/>
      <c r="KHT31" s="28"/>
      <c r="KHU31" s="26"/>
      <c r="KHW31" s="55"/>
      <c r="KHX31" s="26"/>
      <c r="KHZ31" s="27"/>
      <c r="KIA31" s="28"/>
      <c r="KIB31" s="27"/>
      <c r="KIC31" s="28"/>
      <c r="KID31" s="26"/>
      <c r="KIF31" s="55"/>
      <c r="KIG31" s="26"/>
      <c r="KII31" s="27"/>
      <c r="KIJ31" s="28"/>
      <c r="KIK31" s="27"/>
      <c r="KIL31" s="28"/>
      <c r="KIM31" s="26"/>
      <c r="KIO31" s="55"/>
      <c r="KIP31" s="26"/>
      <c r="KIR31" s="27"/>
      <c r="KIS31" s="28"/>
      <c r="KIT31" s="27"/>
      <c r="KIU31" s="28"/>
      <c r="KIV31" s="26"/>
      <c r="KIX31" s="55"/>
      <c r="KIY31" s="26"/>
      <c r="KJA31" s="27"/>
      <c r="KJB31" s="28"/>
      <c r="KJC31" s="27"/>
      <c r="KJD31" s="28"/>
      <c r="KJE31" s="26"/>
      <c r="KJG31" s="55"/>
      <c r="KJH31" s="26"/>
      <c r="KJJ31" s="27"/>
      <c r="KJK31" s="28"/>
      <c r="KJL31" s="27"/>
      <c r="KJM31" s="28"/>
      <c r="KJN31" s="26"/>
      <c r="KJP31" s="55"/>
      <c r="KJQ31" s="26"/>
      <c r="KJS31" s="27"/>
      <c r="KJT31" s="28"/>
      <c r="KJU31" s="27"/>
      <c r="KJV31" s="28"/>
      <c r="KJW31" s="26"/>
      <c r="KJY31" s="55"/>
      <c r="KJZ31" s="26"/>
      <c r="KKB31" s="27"/>
      <c r="KKC31" s="28"/>
      <c r="KKD31" s="27"/>
      <c r="KKE31" s="28"/>
      <c r="KKF31" s="26"/>
      <c r="KKH31" s="55"/>
      <c r="KKI31" s="26"/>
      <c r="KKK31" s="27"/>
      <c r="KKL31" s="28"/>
      <c r="KKM31" s="27"/>
      <c r="KKN31" s="28"/>
      <c r="KKO31" s="26"/>
      <c r="KKQ31" s="55"/>
      <c r="KKR31" s="26"/>
      <c r="KKT31" s="27"/>
      <c r="KKU31" s="28"/>
      <c r="KKV31" s="27"/>
      <c r="KKW31" s="28"/>
      <c r="KKX31" s="26"/>
      <c r="KKZ31" s="55"/>
      <c r="KLA31" s="26"/>
      <c r="KLC31" s="27"/>
      <c r="KLD31" s="28"/>
      <c r="KLE31" s="27"/>
      <c r="KLF31" s="28"/>
      <c r="KLG31" s="26"/>
      <c r="KLI31" s="55"/>
      <c r="KLJ31" s="26"/>
      <c r="KLL31" s="27"/>
      <c r="KLM31" s="28"/>
      <c r="KLN31" s="27"/>
      <c r="KLO31" s="28"/>
      <c r="KLP31" s="26"/>
      <c r="KLR31" s="55"/>
      <c r="KLS31" s="26"/>
      <c r="KLU31" s="27"/>
      <c r="KLV31" s="28"/>
      <c r="KLW31" s="27"/>
      <c r="KLX31" s="28"/>
      <c r="KLY31" s="26"/>
      <c r="KMA31" s="55"/>
      <c r="KMB31" s="26"/>
      <c r="KMD31" s="27"/>
      <c r="KME31" s="28"/>
      <c r="KMF31" s="27"/>
      <c r="KMG31" s="28"/>
      <c r="KMH31" s="26"/>
      <c r="KMJ31" s="55"/>
      <c r="KMK31" s="26"/>
      <c r="KMM31" s="27"/>
      <c r="KMN31" s="28"/>
      <c r="KMO31" s="27"/>
      <c r="KMP31" s="28"/>
      <c r="KMQ31" s="26"/>
      <c r="KMS31" s="55"/>
      <c r="KMT31" s="26"/>
      <c r="KMV31" s="27"/>
      <c r="KMW31" s="28"/>
      <c r="KMX31" s="27"/>
      <c r="KMY31" s="28"/>
      <c r="KMZ31" s="26"/>
      <c r="KNB31" s="55"/>
      <c r="KNC31" s="26"/>
      <c r="KNE31" s="27"/>
      <c r="KNF31" s="28"/>
      <c r="KNG31" s="27"/>
      <c r="KNH31" s="28"/>
      <c r="KNI31" s="26"/>
      <c r="KNK31" s="55"/>
      <c r="KNL31" s="26"/>
      <c r="KNN31" s="27"/>
      <c r="KNO31" s="28"/>
      <c r="KNP31" s="27"/>
      <c r="KNQ31" s="28"/>
      <c r="KNR31" s="26"/>
      <c r="KNT31" s="55"/>
      <c r="KNU31" s="26"/>
      <c r="KNW31" s="27"/>
      <c r="KNX31" s="28"/>
      <c r="KNY31" s="27"/>
      <c r="KNZ31" s="28"/>
      <c r="KOA31" s="26"/>
      <c r="KOC31" s="55"/>
      <c r="KOD31" s="26"/>
      <c r="KOF31" s="27"/>
      <c r="KOG31" s="28"/>
      <c r="KOH31" s="27"/>
      <c r="KOI31" s="28"/>
      <c r="KOJ31" s="26"/>
      <c r="KOL31" s="55"/>
      <c r="KOM31" s="26"/>
      <c r="KOO31" s="27"/>
      <c r="KOP31" s="28"/>
      <c r="KOQ31" s="27"/>
      <c r="KOR31" s="28"/>
      <c r="KOS31" s="26"/>
      <c r="KOU31" s="55"/>
      <c r="KOV31" s="26"/>
      <c r="KOX31" s="27"/>
      <c r="KOY31" s="28"/>
      <c r="KOZ31" s="27"/>
      <c r="KPA31" s="28"/>
      <c r="KPB31" s="26"/>
      <c r="KPD31" s="55"/>
      <c r="KPE31" s="26"/>
      <c r="KPG31" s="27"/>
      <c r="KPH31" s="28"/>
      <c r="KPI31" s="27"/>
      <c r="KPJ31" s="28"/>
      <c r="KPK31" s="26"/>
      <c r="KPM31" s="55"/>
      <c r="KPN31" s="26"/>
      <c r="KPP31" s="27"/>
      <c r="KPQ31" s="28"/>
      <c r="KPR31" s="27"/>
      <c r="KPS31" s="28"/>
      <c r="KPT31" s="26"/>
      <c r="KPV31" s="55"/>
      <c r="KPW31" s="26"/>
      <c r="KPY31" s="27"/>
      <c r="KPZ31" s="28"/>
      <c r="KQA31" s="27"/>
      <c r="KQB31" s="28"/>
      <c r="KQC31" s="26"/>
      <c r="KQE31" s="55"/>
      <c r="KQF31" s="26"/>
      <c r="KQH31" s="27"/>
      <c r="KQI31" s="28"/>
      <c r="KQJ31" s="27"/>
      <c r="KQK31" s="28"/>
      <c r="KQL31" s="26"/>
      <c r="KQN31" s="55"/>
      <c r="KQO31" s="26"/>
      <c r="KQQ31" s="27"/>
      <c r="KQR31" s="28"/>
      <c r="KQS31" s="27"/>
      <c r="KQT31" s="28"/>
      <c r="KQU31" s="26"/>
      <c r="KQW31" s="55"/>
      <c r="KQX31" s="26"/>
      <c r="KQZ31" s="27"/>
      <c r="KRA31" s="28"/>
      <c r="KRB31" s="27"/>
      <c r="KRC31" s="28"/>
      <c r="KRD31" s="26"/>
      <c r="KRF31" s="55"/>
      <c r="KRG31" s="26"/>
      <c r="KRI31" s="27"/>
      <c r="KRJ31" s="28"/>
      <c r="KRK31" s="27"/>
      <c r="KRL31" s="28"/>
      <c r="KRM31" s="26"/>
      <c r="KRO31" s="55"/>
      <c r="KRP31" s="26"/>
      <c r="KRR31" s="27"/>
      <c r="KRS31" s="28"/>
      <c r="KRT31" s="27"/>
      <c r="KRU31" s="28"/>
      <c r="KRV31" s="26"/>
      <c r="KRX31" s="55"/>
      <c r="KRY31" s="26"/>
      <c r="KSA31" s="27"/>
      <c r="KSB31" s="28"/>
      <c r="KSC31" s="27"/>
      <c r="KSD31" s="28"/>
      <c r="KSE31" s="26"/>
      <c r="KSG31" s="55"/>
      <c r="KSH31" s="26"/>
      <c r="KSJ31" s="27"/>
      <c r="KSK31" s="28"/>
      <c r="KSL31" s="27"/>
      <c r="KSM31" s="28"/>
      <c r="KSN31" s="26"/>
      <c r="KSP31" s="55"/>
      <c r="KSQ31" s="26"/>
      <c r="KSS31" s="27"/>
      <c r="KST31" s="28"/>
      <c r="KSU31" s="27"/>
      <c r="KSV31" s="28"/>
      <c r="KSW31" s="26"/>
      <c r="KSY31" s="55"/>
      <c r="KSZ31" s="26"/>
      <c r="KTB31" s="27"/>
      <c r="KTC31" s="28"/>
      <c r="KTD31" s="27"/>
      <c r="KTE31" s="28"/>
      <c r="KTF31" s="26"/>
      <c r="KTH31" s="55"/>
      <c r="KTI31" s="26"/>
      <c r="KTK31" s="27"/>
      <c r="KTL31" s="28"/>
      <c r="KTM31" s="27"/>
      <c r="KTN31" s="28"/>
      <c r="KTO31" s="26"/>
      <c r="KTQ31" s="55"/>
      <c r="KTR31" s="26"/>
      <c r="KTT31" s="27"/>
      <c r="KTU31" s="28"/>
      <c r="KTV31" s="27"/>
      <c r="KTW31" s="28"/>
      <c r="KTX31" s="26"/>
      <c r="KTZ31" s="55"/>
      <c r="KUA31" s="26"/>
      <c r="KUC31" s="27"/>
      <c r="KUD31" s="28"/>
      <c r="KUE31" s="27"/>
      <c r="KUF31" s="28"/>
      <c r="KUG31" s="26"/>
      <c r="KUI31" s="55"/>
      <c r="KUJ31" s="26"/>
      <c r="KUL31" s="27"/>
      <c r="KUM31" s="28"/>
      <c r="KUN31" s="27"/>
      <c r="KUO31" s="28"/>
      <c r="KUP31" s="26"/>
      <c r="KUR31" s="55"/>
      <c r="KUS31" s="26"/>
      <c r="KUU31" s="27"/>
      <c r="KUV31" s="28"/>
      <c r="KUW31" s="27"/>
      <c r="KUX31" s="28"/>
      <c r="KUY31" s="26"/>
      <c r="KVA31" s="55"/>
      <c r="KVB31" s="26"/>
      <c r="KVD31" s="27"/>
      <c r="KVE31" s="28"/>
      <c r="KVF31" s="27"/>
      <c r="KVG31" s="28"/>
      <c r="KVH31" s="26"/>
      <c r="KVJ31" s="55"/>
      <c r="KVK31" s="26"/>
      <c r="KVM31" s="27"/>
      <c r="KVN31" s="28"/>
      <c r="KVO31" s="27"/>
      <c r="KVP31" s="28"/>
      <c r="KVQ31" s="26"/>
      <c r="KVS31" s="55"/>
      <c r="KVT31" s="26"/>
      <c r="KVV31" s="27"/>
      <c r="KVW31" s="28"/>
      <c r="KVX31" s="27"/>
      <c r="KVY31" s="28"/>
      <c r="KVZ31" s="26"/>
      <c r="KWB31" s="55"/>
      <c r="KWC31" s="26"/>
      <c r="KWE31" s="27"/>
      <c r="KWF31" s="28"/>
      <c r="KWG31" s="27"/>
      <c r="KWH31" s="28"/>
      <c r="KWI31" s="26"/>
      <c r="KWK31" s="55"/>
      <c r="KWL31" s="26"/>
      <c r="KWN31" s="27"/>
      <c r="KWO31" s="28"/>
      <c r="KWP31" s="27"/>
      <c r="KWQ31" s="28"/>
      <c r="KWR31" s="26"/>
      <c r="KWT31" s="55"/>
      <c r="KWU31" s="26"/>
      <c r="KWW31" s="27"/>
      <c r="KWX31" s="28"/>
      <c r="KWY31" s="27"/>
      <c r="KWZ31" s="28"/>
      <c r="KXA31" s="26"/>
      <c r="KXC31" s="55"/>
      <c r="KXD31" s="26"/>
      <c r="KXF31" s="27"/>
      <c r="KXG31" s="28"/>
      <c r="KXH31" s="27"/>
      <c r="KXI31" s="28"/>
      <c r="KXJ31" s="26"/>
      <c r="KXL31" s="55"/>
      <c r="KXM31" s="26"/>
      <c r="KXO31" s="27"/>
      <c r="KXP31" s="28"/>
      <c r="KXQ31" s="27"/>
      <c r="KXR31" s="28"/>
      <c r="KXS31" s="26"/>
      <c r="KXU31" s="55"/>
      <c r="KXV31" s="26"/>
      <c r="KXX31" s="27"/>
      <c r="KXY31" s="28"/>
      <c r="KXZ31" s="27"/>
      <c r="KYA31" s="28"/>
      <c r="KYB31" s="26"/>
      <c r="KYD31" s="55"/>
      <c r="KYE31" s="26"/>
      <c r="KYG31" s="27"/>
      <c r="KYH31" s="28"/>
      <c r="KYI31" s="27"/>
      <c r="KYJ31" s="28"/>
      <c r="KYK31" s="26"/>
      <c r="KYM31" s="55"/>
      <c r="KYN31" s="26"/>
      <c r="KYP31" s="27"/>
      <c r="KYQ31" s="28"/>
      <c r="KYR31" s="27"/>
      <c r="KYS31" s="28"/>
      <c r="KYT31" s="26"/>
      <c r="KYV31" s="55"/>
      <c r="KYW31" s="26"/>
      <c r="KYY31" s="27"/>
      <c r="KYZ31" s="28"/>
      <c r="KZA31" s="27"/>
      <c r="KZB31" s="28"/>
      <c r="KZC31" s="26"/>
      <c r="KZE31" s="55"/>
      <c r="KZF31" s="26"/>
      <c r="KZH31" s="27"/>
      <c r="KZI31" s="28"/>
      <c r="KZJ31" s="27"/>
      <c r="KZK31" s="28"/>
      <c r="KZL31" s="26"/>
      <c r="KZN31" s="55"/>
      <c r="KZO31" s="26"/>
      <c r="KZQ31" s="27"/>
      <c r="KZR31" s="28"/>
      <c r="KZS31" s="27"/>
      <c r="KZT31" s="28"/>
      <c r="KZU31" s="26"/>
      <c r="KZW31" s="55"/>
      <c r="KZX31" s="26"/>
      <c r="KZZ31" s="27"/>
      <c r="LAA31" s="28"/>
      <c r="LAB31" s="27"/>
      <c r="LAC31" s="28"/>
      <c r="LAD31" s="26"/>
      <c r="LAF31" s="55"/>
      <c r="LAG31" s="26"/>
      <c r="LAI31" s="27"/>
      <c r="LAJ31" s="28"/>
      <c r="LAK31" s="27"/>
      <c r="LAL31" s="28"/>
      <c r="LAM31" s="26"/>
      <c r="LAO31" s="55"/>
      <c r="LAP31" s="26"/>
      <c r="LAR31" s="27"/>
      <c r="LAS31" s="28"/>
      <c r="LAT31" s="27"/>
      <c r="LAU31" s="28"/>
      <c r="LAV31" s="26"/>
      <c r="LAX31" s="55"/>
      <c r="LAY31" s="26"/>
      <c r="LBA31" s="27"/>
      <c r="LBB31" s="28"/>
      <c r="LBC31" s="27"/>
      <c r="LBD31" s="28"/>
      <c r="LBE31" s="26"/>
      <c r="LBG31" s="55"/>
      <c r="LBH31" s="26"/>
      <c r="LBJ31" s="27"/>
      <c r="LBK31" s="28"/>
      <c r="LBL31" s="27"/>
      <c r="LBM31" s="28"/>
      <c r="LBN31" s="26"/>
      <c r="LBP31" s="55"/>
      <c r="LBQ31" s="26"/>
      <c r="LBS31" s="27"/>
      <c r="LBT31" s="28"/>
      <c r="LBU31" s="27"/>
      <c r="LBV31" s="28"/>
      <c r="LBW31" s="26"/>
      <c r="LBY31" s="55"/>
      <c r="LBZ31" s="26"/>
      <c r="LCB31" s="27"/>
      <c r="LCC31" s="28"/>
      <c r="LCD31" s="27"/>
      <c r="LCE31" s="28"/>
      <c r="LCF31" s="26"/>
      <c r="LCH31" s="55"/>
      <c r="LCI31" s="26"/>
      <c r="LCK31" s="27"/>
      <c r="LCL31" s="28"/>
      <c r="LCM31" s="27"/>
      <c r="LCN31" s="28"/>
      <c r="LCO31" s="26"/>
      <c r="LCQ31" s="55"/>
      <c r="LCR31" s="26"/>
      <c r="LCT31" s="27"/>
      <c r="LCU31" s="28"/>
      <c r="LCV31" s="27"/>
      <c r="LCW31" s="28"/>
      <c r="LCX31" s="26"/>
      <c r="LCZ31" s="55"/>
      <c r="LDA31" s="26"/>
      <c r="LDC31" s="27"/>
      <c r="LDD31" s="28"/>
      <c r="LDE31" s="27"/>
      <c r="LDF31" s="28"/>
      <c r="LDG31" s="26"/>
      <c r="LDI31" s="55"/>
      <c r="LDJ31" s="26"/>
      <c r="LDL31" s="27"/>
      <c r="LDM31" s="28"/>
      <c r="LDN31" s="27"/>
      <c r="LDO31" s="28"/>
      <c r="LDP31" s="26"/>
      <c r="LDR31" s="55"/>
      <c r="LDS31" s="26"/>
      <c r="LDU31" s="27"/>
      <c r="LDV31" s="28"/>
      <c r="LDW31" s="27"/>
      <c r="LDX31" s="28"/>
      <c r="LDY31" s="26"/>
      <c r="LEA31" s="55"/>
      <c r="LEB31" s="26"/>
      <c r="LED31" s="27"/>
      <c r="LEE31" s="28"/>
      <c r="LEF31" s="27"/>
      <c r="LEG31" s="28"/>
      <c r="LEH31" s="26"/>
      <c r="LEJ31" s="55"/>
      <c r="LEK31" s="26"/>
      <c r="LEM31" s="27"/>
      <c r="LEN31" s="28"/>
      <c r="LEO31" s="27"/>
      <c r="LEP31" s="28"/>
      <c r="LEQ31" s="26"/>
      <c r="LES31" s="55"/>
      <c r="LET31" s="26"/>
      <c r="LEV31" s="27"/>
      <c r="LEW31" s="28"/>
      <c r="LEX31" s="27"/>
      <c r="LEY31" s="28"/>
      <c r="LEZ31" s="26"/>
      <c r="LFB31" s="55"/>
      <c r="LFC31" s="26"/>
      <c r="LFE31" s="27"/>
      <c r="LFF31" s="28"/>
      <c r="LFG31" s="27"/>
      <c r="LFH31" s="28"/>
      <c r="LFI31" s="26"/>
      <c r="LFK31" s="55"/>
      <c r="LFL31" s="26"/>
      <c r="LFN31" s="27"/>
      <c r="LFO31" s="28"/>
      <c r="LFP31" s="27"/>
      <c r="LFQ31" s="28"/>
      <c r="LFR31" s="26"/>
      <c r="LFT31" s="55"/>
      <c r="LFU31" s="26"/>
      <c r="LFW31" s="27"/>
      <c r="LFX31" s="28"/>
      <c r="LFY31" s="27"/>
      <c r="LFZ31" s="28"/>
      <c r="LGA31" s="26"/>
      <c r="LGC31" s="55"/>
      <c r="LGD31" s="26"/>
      <c r="LGF31" s="27"/>
      <c r="LGG31" s="28"/>
      <c r="LGH31" s="27"/>
      <c r="LGI31" s="28"/>
      <c r="LGJ31" s="26"/>
      <c r="LGL31" s="55"/>
      <c r="LGM31" s="26"/>
      <c r="LGO31" s="27"/>
      <c r="LGP31" s="28"/>
      <c r="LGQ31" s="27"/>
      <c r="LGR31" s="28"/>
      <c r="LGS31" s="26"/>
      <c r="LGU31" s="55"/>
      <c r="LGV31" s="26"/>
      <c r="LGX31" s="27"/>
      <c r="LGY31" s="28"/>
      <c r="LGZ31" s="27"/>
      <c r="LHA31" s="28"/>
      <c r="LHB31" s="26"/>
      <c r="LHD31" s="55"/>
      <c r="LHE31" s="26"/>
      <c r="LHG31" s="27"/>
      <c r="LHH31" s="28"/>
      <c r="LHI31" s="27"/>
      <c r="LHJ31" s="28"/>
      <c r="LHK31" s="26"/>
      <c r="LHM31" s="55"/>
      <c r="LHN31" s="26"/>
      <c r="LHP31" s="27"/>
      <c r="LHQ31" s="28"/>
      <c r="LHR31" s="27"/>
      <c r="LHS31" s="28"/>
      <c r="LHT31" s="26"/>
      <c r="LHV31" s="55"/>
      <c r="LHW31" s="26"/>
      <c r="LHY31" s="27"/>
      <c r="LHZ31" s="28"/>
      <c r="LIA31" s="27"/>
      <c r="LIB31" s="28"/>
      <c r="LIC31" s="26"/>
      <c r="LIE31" s="55"/>
      <c r="LIF31" s="26"/>
      <c r="LIH31" s="27"/>
      <c r="LII31" s="28"/>
      <c r="LIJ31" s="27"/>
      <c r="LIK31" s="28"/>
      <c r="LIL31" s="26"/>
      <c r="LIN31" s="55"/>
      <c r="LIO31" s="26"/>
      <c r="LIQ31" s="27"/>
      <c r="LIR31" s="28"/>
      <c r="LIS31" s="27"/>
      <c r="LIT31" s="28"/>
      <c r="LIU31" s="26"/>
      <c r="LIW31" s="55"/>
      <c r="LIX31" s="26"/>
      <c r="LIZ31" s="27"/>
      <c r="LJA31" s="28"/>
      <c r="LJB31" s="27"/>
      <c r="LJC31" s="28"/>
      <c r="LJD31" s="26"/>
      <c r="LJF31" s="55"/>
      <c r="LJG31" s="26"/>
      <c r="LJI31" s="27"/>
      <c r="LJJ31" s="28"/>
      <c r="LJK31" s="27"/>
      <c r="LJL31" s="28"/>
      <c r="LJM31" s="26"/>
      <c r="LJO31" s="55"/>
      <c r="LJP31" s="26"/>
      <c r="LJR31" s="27"/>
      <c r="LJS31" s="28"/>
      <c r="LJT31" s="27"/>
      <c r="LJU31" s="28"/>
      <c r="LJV31" s="26"/>
      <c r="LJX31" s="55"/>
      <c r="LJY31" s="26"/>
      <c r="LKA31" s="27"/>
      <c r="LKB31" s="28"/>
      <c r="LKC31" s="27"/>
      <c r="LKD31" s="28"/>
      <c r="LKE31" s="26"/>
      <c r="LKG31" s="55"/>
      <c r="LKH31" s="26"/>
      <c r="LKJ31" s="27"/>
      <c r="LKK31" s="28"/>
      <c r="LKL31" s="27"/>
      <c r="LKM31" s="28"/>
      <c r="LKN31" s="26"/>
      <c r="LKP31" s="55"/>
      <c r="LKQ31" s="26"/>
      <c r="LKS31" s="27"/>
      <c r="LKT31" s="28"/>
      <c r="LKU31" s="27"/>
      <c r="LKV31" s="28"/>
      <c r="LKW31" s="26"/>
      <c r="LKY31" s="55"/>
      <c r="LKZ31" s="26"/>
      <c r="LLB31" s="27"/>
      <c r="LLC31" s="28"/>
      <c r="LLD31" s="27"/>
      <c r="LLE31" s="28"/>
      <c r="LLF31" s="26"/>
      <c r="LLH31" s="55"/>
      <c r="LLI31" s="26"/>
      <c r="LLK31" s="27"/>
      <c r="LLL31" s="28"/>
      <c r="LLM31" s="27"/>
      <c r="LLN31" s="28"/>
      <c r="LLO31" s="26"/>
      <c r="LLQ31" s="55"/>
      <c r="LLR31" s="26"/>
      <c r="LLT31" s="27"/>
      <c r="LLU31" s="28"/>
      <c r="LLV31" s="27"/>
      <c r="LLW31" s="28"/>
      <c r="LLX31" s="26"/>
      <c r="LLZ31" s="55"/>
      <c r="LMA31" s="26"/>
      <c r="LMC31" s="27"/>
      <c r="LMD31" s="28"/>
      <c r="LME31" s="27"/>
      <c r="LMF31" s="28"/>
      <c r="LMG31" s="26"/>
      <c r="LMI31" s="55"/>
      <c r="LMJ31" s="26"/>
      <c r="LML31" s="27"/>
      <c r="LMM31" s="28"/>
      <c r="LMN31" s="27"/>
      <c r="LMO31" s="28"/>
      <c r="LMP31" s="26"/>
      <c r="LMR31" s="55"/>
      <c r="LMS31" s="26"/>
      <c r="LMU31" s="27"/>
      <c r="LMV31" s="28"/>
      <c r="LMW31" s="27"/>
      <c r="LMX31" s="28"/>
      <c r="LMY31" s="26"/>
      <c r="LNA31" s="55"/>
      <c r="LNB31" s="26"/>
      <c r="LND31" s="27"/>
      <c r="LNE31" s="28"/>
      <c r="LNF31" s="27"/>
      <c r="LNG31" s="28"/>
      <c r="LNH31" s="26"/>
      <c r="LNJ31" s="55"/>
      <c r="LNK31" s="26"/>
      <c r="LNM31" s="27"/>
      <c r="LNN31" s="28"/>
      <c r="LNO31" s="27"/>
      <c r="LNP31" s="28"/>
      <c r="LNQ31" s="26"/>
      <c r="LNS31" s="55"/>
      <c r="LNT31" s="26"/>
      <c r="LNV31" s="27"/>
      <c r="LNW31" s="28"/>
      <c r="LNX31" s="27"/>
      <c r="LNY31" s="28"/>
      <c r="LNZ31" s="26"/>
      <c r="LOB31" s="55"/>
      <c r="LOC31" s="26"/>
      <c r="LOE31" s="27"/>
      <c r="LOF31" s="28"/>
      <c r="LOG31" s="27"/>
      <c r="LOH31" s="28"/>
      <c r="LOI31" s="26"/>
      <c r="LOK31" s="55"/>
      <c r="LOL31" s="26"/>
      <c r="LON31" s="27"/>
      <c r="LOO31" s="28"/>
      <c r="LOP31" s="27"/>
      <c r="LOQ31" s="28"/>
      <c r="LOR31" s="26"/>
      <c r="LOT31" s="55"/>
      <c r="LOU31" s="26"/>
      <c r="LOW31" s="27"/>
      <c r="LOX31" s="28"/>
      <c r="LOY31" s="27"/>
      <c r="LOZ31" s="28"/>
      <c r="LPA31" s="26"/>
      <c r="LPC31" s="55"/>
      <c r="LPD31" s="26"/>
      <c r="LPF31" s="27"/>
      <c r="LPG31" s="28"/>
      <c r="LPH31" s="27"/>
      <c r="LPI31" s="28"/>
      <c r="LPJ31" s="26"/>
      <c r="LPL31" s="55"/>
      <c r="LPM31" s="26"/>
      <c r="LPO31" s="27"/>
      <c r="LPP31" s="28"/>
      <c r="LPQ31" s="27"/>
      <c r="LPR31" s="28"/>
      <c r="LPS31" s="26"/>
      <c r="LPU31" s="55"/>
      <c r="LPV31" s="26"/>
      <c r="LPX31" s="27"/>
      <c r="LPY31" s="28"/>
      <c r="LPZ31" s="27"/>
      <c r="LQA31" s="28"/>
      <c r="LQB31" s="26"/>
      <c r="LQD31" s="55"/>
      <c r="LQE31" s="26"/>
      <c r="LQG31" s="27"/>
      <c r="LQH31" s="28"/>
      <c r="LQI31" s="27"/>
      <c r="LQJ31" s="28"/>
      <c r="LQK31" s="26"/>
      <c r="LQM31" s="55"/>
      <c r="LQN31" s="26"/>
      <c r="LQP31" s="27"/>
      <c r="LQQ31" s="28"/>
      <c r="LQR31" s="27"/>
      <c r="LQS31" s="28"/>
      <c r="LQT31" s="26"/>
      <c r="LQV31" s="55"/>
      <c r="LQW31" s="26"/>
      <c r="LQY31" s="27"/>
      <c r="LQZ31" s="28"/>
      <c r="LRA31" s="27"/>
      <c r="LRB31" s="28"/>
      <c r="LRC31" s="26"/>
      <c r="LRE31" s="55"/>
      <c r="LRF31" s="26"/>
      <c r="LRH31" s="27"/>
      <c r="LRI31" s="28"/>
      <c r="LRJ31" s="27"/>
      <c r="LRK31" s="28"/>
      <c r="LRL31" s="26"/>
      <c r="LRN31" s="55"/>
      <c r="LRO31" s="26"/>
      <c r="LRQ31" s="27"/>
      <c r="LRR31" s="28"/>
      <c r="LRS31" s="27"/>
      <c r="LRT31" s="28"/>
      <c r="LRU31" s="26"/>
      <c r="LRW31" s="55"/>
      <c r="LRX31" s="26"/>
      <c r="LRZ31" s="27"/>
      <c r="LSA31" s="28"/>
      <c r="LSB31" s="27"/>
      <c r="LSC31" s="28"/>
      <c r="LSD31" s="26"/>
      <c r="LSF31" s="55"/>
      <c r="LSG31" s="26"/>
      <c r="LSI31" s="27"/>
      <c r="LSJ31" s="28"/>
      <c r="LSK31" s="27"/>
      <c r="LSL31" s="28"/>
      <c r="LSM31" s="26"/>
      <c r="LSO31" s="55"/>
      <c r="LSP31" s="26"/>
      <c r="LSR31" s="27"/>
      <c r="LSS31" s="28"/>
      <c r="LST31" s="27"/>
      <c r="LSU31" s="28"/>
      <c r="LSV31" s="26"/>
      <c r="LSX31" s="55"/>
      <c r="LSY31" s="26"/>
      <c r="LTA31" s="27"/>
      <c r="LTB31" s="28"/>
      <c r="LTC31" s="27"/>
      <c r="LTD31" s="28"/>
      <c r="LTE31" s="26"/>
      <c r="LTG31" s="55"/>
      <c r="LTH31" s="26"/>
      <c r="LTJ31" s="27"/>
      <c r="LTK31" s="28"/>
      <c r="LTL31" s="27"/>
      <c r="LTM31" s="28"/>
      <c r="LTN31" s="26"/>
      <c r="LTP31" s="55"/>
      <c r="LTQ31" s="26"/>
      <c r="LTS31" s="27"/>
      <c r="LTT31" s="28"/>
      <c r="LTU31" s="27"/>
      <c r="LTV31" s="28"/>
      <c r="LTW31" s="26"/>
      <c r="LTY31" s="55"/>
      <c r="LTZ31" s="26"/>
      <c r="LUB31" s="27"/>
      <c r="LUC31" s="28"/>
      <c r="LUD31" s="27"/>
      <c r="LUE31" s="28"/>
      <c r="LUF31" s="26"/>
      <c r="LUH31" s="55"/>
      <c r="LUI31" s="26"/>
      <c r="LUK31" s="27"/>
      <c r="LUL31" s="28"/>
      <c r="LUM31" s="27"/>
      <c r="LUN31" s="28"/>
      <c r="LUO31" s="26"/>
      <c r="LUQ31" s="55"/>
      <c r="LUR31" s="26"/>
      <c r="LUT31" s="27"/>
      <c r="LUU31" s="28"/>
      <c r="LUV31" s="27"/>
      <c r="LUW31" s="28"/>
      <c r="LUX31" s="26"/>
      <c r="LUZ31" s="55"/>
      <c r="LVA31" s="26"/>
      <c r="LVC31" s="27"/>
      <c r="LVD31" s="28"/>
      <c r="LVE31" s="27"/>
      <c r="LVF31" s="28"/>
      <c r="LVG31" s="26"/>
      <c r="LVI31" s="55"/>
      <c r="LVJ31" s="26"/>
      <c r="LVL31" s="27"/>
      <c r="LVM31" s="28"/>
      <c r="LVN31" s="27"/>
      <c r="LVO31" s="28"/>
      <c r="LVP31" s="26"/>
      <c r="LVR31" s="55"/>
      <c r="LVS31" s="26"/>
      <c r="LVU31" s="27"/>
      <c r="LVV31" s="28"/>
      <c r="LVW31" s="27"/>
      <c r="LVX31" s="28"/>
      <c r="LVY31" s="26"/>
      <c r="LWA31" s="55"/>
      <c r="LWB31" s="26"/>
      <c r="LWD31" s="27"/>
      <c r="LWE31" s="28"/>
      <c r="LWF31" s="27"/>
      <c r="LWG31" s="28"/>
      <c r="LWH31" s="26"/>
      <c r="LWJ31" s="55"/>
      <c r="LWK31" s="26"/>
      <c r="LWM31" s="27"/>
      <c r="LWN31" s="28"/>
      <c r="LWO31" s="27"/>
      <c r="LWP31" s="28"/>
      <c r="LWQ31" s="26"/>
      <c r="LWS31" s="55"/>
      <c r="LWT31" s="26"/>
      <c r="LWV31" s="27"/>
      <c r="LWW31" s="28"/>
      <c r="LWX31" s="27"/>
      <c r="LWY31" s="28"/>
      <c r="LWZ31" s="26"/>
      <c r="LXB31" s="55"/>
      <c r="LXC31" s="26"/>
      <c r="LXE31" s="27"/>
      <c r="LXF31" s="28"/>
      <c r="LXG31" s="27"/>
      <c r="LXH31" s="28"/>
      <c r="LXI31" s="26"/>
      <c r="LXK31" s="55"/>
      <c r="LXL31" s="26"/>
      <c r="LXN31" s="27"/>
      <c r="LXO31" s="28"/>
      <c r="LXP31" s="27"/>
      <c r="LXQ31" s="28"/>
      <c r="LXR31" s="26"/>
      <c r="LXT31" s="55"/>
      <c r="LXU31" s="26"/>
      <c r="LXW31" s="27"/>
      <c r="LXX31" s="28"/>
      <c r="LXY31" s="27"/>
      <c r="LXZ31" s="28"/>
      <c r="LYA31" s="26"/>
      <c r="LYC31" s="55"/>
      <c r="LYD31" s="26"/>
      <c r="LYF31" s="27"/>
      <c r="LYG31" s="28"/>
      <c r="LYH31" s="27"/>
      <c r="LYI31" s="28"/>
      <c r="LYJ31" s="26"/>
      <c r="LYL31" s="55"/>
      <c r="LYM31" s="26"/>
      <c r="LYO31" s="27"/>
      <c r="LYP31" s="28"/>
      <c r="LYQ31" s="27"/>
      <c r="LYR31" s="28"/>
      <c r="LYS31" s="26"/>
      <c r="LYU31" s="55"/>
      <c r="LYV31" s="26"/>
      <c r="LYX31" s="27"/>
      <c r="LYY31" s="28"/>
      <c r="LYZ31" s="27"/>
      <c r="LZA31" s="28"/>
      <c r="LZB31" s="26"/>
      <c r="LZD31" s="55"/>
      <c r="LZE31" s="26"/>
      <c r="LZG31" s="27"/>
      <c r="LZH31" s="28"/>
      <c r="LZI31" s="27"/>
      <c r="LZJ31" s="28"/>
      <c r="LZK31" s="26"/>
      <c r="LZM31" s="55"/>
      <c r="LZN31" s="26"/>
      <c r="LZP31" s="27"/>
      <c r="LZQ31" s="28"/>
      <c r="LZR31" s="27"/>
      <c r="LZS31" s="28"/>
      <c r="LZT31" s="26"/>
      <c r="LZV31" s="55"/>
      <c r="LZW31" s="26"/>
      <c r="LZY31" s="27"/>
      <c r="LZZ31" s="28"/>
      <c r="MAA31" s="27"/>
      <c r="MAB31" s="28"/>
      <c r="MAC31" s="26"/>
      <c r="MAE31" s="55"/>
      <c r="MAF31" s="26"/>
      <c r="MAH31" s="27"/>
      <c r="MAI31" s="28"/>
      <c r="MAJ31" s="27"/>
      <c r="MAK31" s="28"/>
      <c r="MAL31" s="26"/>
      <c r="MAN31" s="55"/>
      <c r="MAO31" s="26"/>
      <c r="MAQ31" s="27"/>
      <c r="MAR31" s="28"/>
      <c r="MAS31" s="27"/>
      <c r="MAT31" s="28"/>
      <c r="MAU31" s="26"/>
      <c r="MAW31" s="55"/>
      <c r="MAX31" s="26"/>
      <c r="MAZ31" s="27"/>
      <c r="MBA31" s="28"/>
      <c r="MBB31" s="27"/>
      <c r="MBC31" s="28"/>
      <c r="MBD31" s="26"/>
      <c r="MBF31" s="55"/>
      <c r="MBG31" s="26"/>
      <c r="MBI31" s="27"/>
      <c r="MBJ31" s="28"/>
      <c r="MBK31" s="27"/>
      <c r="MBL31" s="28"/>
      <c r="MBM31" s="26"/>
      <c r="MBO31" s="55"/>
      <c r="MBP31" s="26"/>
      <c r="MBR31" s="27"/>
      <c r="MBS31" s="28"/>
      <c r="MBT31" s="27"/>
      <c r="MBU31" s="28"/>
      <c r="MBV31" s="26"/>
      <c r="MBX31" s="55"/>
      <c r="MBY31" s="26"/>
      <c r="MCA31" s="27"/>
      <c r="MCB31" s="28"/>
      <c r="MCC31" s="27"/>
      <c r="MCD31" s="28"/>
      <c r="MCE31" s="26"/>
      <c r="MCG31" s="55"/>
      <c r="MCH31" s="26"/>
      <c r="MCJ31" s="27"/>
      <c r="MCK31" s="28"/>
      <c r="MCL31" s="27"/>
      <c r="MCM31" s="28"/>
      <c r="MCN31" s="26"/>
      <c r="MCP31" s="55"/>
      <c r="MCQ31" s="26"/>
      <c r="MCS31" s="27"/>
      <c r="MCT31" s="28"/>
      <c r="MCU31" s="27"/>
      <c r="MCV31" s="28"/>
      <c r="MCW31" s="26"/>
      <c r="MCY31" s="55"/>
      <c r="MCZ31" s="26"/>
      <c r="MDB31" s="27"/>
      <c r="MDC31" s="28"/>
      <c r="MDD31" s="27"/>
      <c r="MDE31" s="28"/>
      <c r="MDF31" s="26"/>
      <c r="MDH31" s="55"/>
      <c r="MDI31" s="26"/>
      <c r="MDK31" s="27"/>
      <c r="MDL31" s="28"/>
      <c r="MDM31" s="27"/>
      <c r="MDN31" s="28"/>
      <c r="MDO31" s="26"/>
      <c r="MDQ31" s="55"/>
      <c r="MDR31" s="26"/>
      <c r="MDT31" s="27"/>
      <c r="MDU31" s="28"/>
      <c r="MDV31" s="27"/>
      <c r="MDW31" s="28"/>
      <c r="MDX31" s="26"/>
      <c r="MDZ31" s="55"/>
      <c r="MEA31" s="26"/>
      <c r="MEC31" s="27"/>
      <c r="MED31" s="28"/>
      <c r="MEE31" s="27"/>
      <c r="MEF31" s="28"/>
      <c r="MEG31" s="26"/>
      <c r="MEI31" s="55"/>
      <c r="MEJ31" s="26"/>
      <c r="MEL31" s="27"/>
      <c r="MEM31" s="28"/>
      <c r="MEN31" s="27"/>
      <c r="MEO31" s="28"/>
      <c r="MEP31" s="26"/>
      <c r="MER31" s="55"/>
      <c r="MES31" s="26"/>
      <c r="MEU31" s="27"/>
      <c r="MEV31" s="28"/>
      <c r="MEW31" s="27"/>
      <c r="MEX31" s="28"/>
      <c r="MEY31" s="26"/>
      <c r="MFA31" s="55"/>
      <c r="MFB31" s="26"/>
      <c r="MFD31" s="27"/>
      <c r="MFE31" s="28"/>
      <c r="MFF31" s="27"/>
      <c r="MFG31" s="28"/>
      <c r="MFH31" s="26"/>
      <c r="MFJ31" s="55"/>
      <c r="MFK31" s="26"/>
      <c r="MFM31" s="27"/>
      <c r="MFN31" s="28"/>
      <c r="MFO31" s="27"/>
      <c r="MFP31" s="28"/>
      <c r="MFQ31" s="26"/>
      <c r="MFS31" s="55"/>
      <c r="MFT31" s="26"/>
      <c r="MFV31" s="27"/>
      <c r="MFW31" s="28"/>
      <c r="MFX31" s="27"/>
      <c r="MFY31" s="28"/>
      <c r="MFZ31" s="26"/>
      <c r="MGB31" s="55"/>
      <c r="MGC31" s="26"/>
      <c r="MGE31" s="27"/>
      <c r="MGF31" s="28"/>
      <c r="MGG31" s="27"/>
      <c r="MGH31" s="28"/>
      <c r="MGI31" s="26"/>
      <c r="MGK31" s="55"/>
      <c r="MGL31" s="26"/>
      <c r="MGN31" s="27"/>
      <c r="MGO31" s="28"/>
      <c r="MGP31" s="27"/>
      <c r="MGQ31" s="28"/>
      <c r="MGR31" s="26"/>
      <c r="MGT31" s="55"/>
      <c r="MGU31" s="26"/>
      <c r="MGW31" s="27"/>
      <c r="MGX31" s="28"/>
      <c r="MGY31" s="27"/>
      <c r="MGZ31" s="28"/>
      <c r="MHA31" s="26"/>
      <c r="MHC31" s="55"/>
      <c r="MHD31" s="26"/>
      <c r="MHF31" s="27"/>
      <c r="MHG31" s="28"/>
      <c r="MHH31" s="27"/>
      <c r="MHI31" s="28"/>
      <c r="MHJ31" s="26"/>
      <c r="MHL31" s="55"/>
      <c r="MHM31" s="26"/>
      <c r="MHO31" s="27"/>
      <c r="MHP31" s="28"/>
      <c r="MHQ31" s="27"/>
      <c r="MHR31" s="28"/>
      <c r="MHS31" s="26"/>
      <c r="MHU31" s="55"/>
      <c r="MHV31" s="26"/>
      <c r="MHX31" s="27"/>
      <c r="MHY31" s="28"/>
      <c r="MHZ31" s="27"/>
      <c r="MIA31" s="28"/>
      <c r="MIB31" s="26"/>
      <c r="MID31" s="55"/>
      <c r="MIE31" s="26"/>
      <c r="MIG31" s="27"/>
      <c r="MIH31" s="28"/>
      <c r="MII31" s="27"/>
      <c r="MIJ31" s="28"/>
      <c r="MIK31" s="26"/>
      <c r="MIM31" s="55"/>
      <c r="MIN31" s="26"/>
      <c r="MIP31" s="27"/>
      <c r="MIQ31" s="28"/>
      <c r="MIR31" s="27"/>
      <c r="MIS31" s="28"/>
      <c r="MIT31" s="26"/>
      <c r="MIV31" s="55"/>
      <c r="MIW31" s="26"/>
      <c r="MIY31" s="27"/>
      <c r="MIZ31" s="28"/>
      <c r="MJA31" s="27"/>
      <c r="MJB31" s="28"/>
      <c r="MJC31" s="26"/>
      <c r="MJE31" s="55"/>
      <c r="MJF31" s="26"/>
      <c r="MJH31" s="27"/>
      <c r="MJI31" s="28"/>
      <c r="MJJ31" s="27"/>
      <c r="MJK31" s="28"/>
      <c r="MJL31" s="26"/>
      <c r="MJN31" s="55"/>
      <c r="MJO31" s="26"/>
      <c r="MJQ31" s="27"/>
      <c r="MJR31" s="28"/>
      <c r="MJS31" s="27"/>
      <c r="MJT31" s="28"/>
      <c r="MJU31" s="26"/>
      <c r="MJW31" s="55"/>
      <c r="MJX31" s="26"/>
      <c r="MJZ31" s="27"/>
      <c r="MKA31" s="28"/>
      <c r="MKB31" s="27"/>
      <c r="MKC31" s="28"/>
      <c r="MKD31" s="26"/>
      <c r="MKF31" s="55"/>
      <c r="MKG31" s="26"/>
      <c r="MKI31" s="27"/>
      <c r="MKJ31" s="28"/>
      <c r="MKK31" s="27"/>
      <c r="MKL31" s="28"/>
      <c r="MKM31" s="26"/>
      <c r="MKO31" s="55"/>
      <c r="MKP31" s="26"/>
      <c r="MKR31" s="27"/>
      <c r="MKS31" s="28"/>
      <c r="MKT31" s="27"/>
      <c r="MKU31" s="28"/>
      <c r="MKV31" s="26"/>
      <c r="MKX31" s="55"/>
      <c r="MKY31" s="26"/>
      <c r="MLA31" s="27"/>
      <c r="MLB31" s="28"/>
      <c r="MLC31" s="27"/>
      <c r="MLD31" s="28"/>
      <c r="MLE31" s="26"/>
      <c r="MLG31" s="55"/>
      <c r="MLH31" s="26"/>
      <c r="MLJ31" s="27"/>
      <c r="MLK31" s="28"/>
      <c r="MLL31" s="27"/>
      <c r="MLM31" s="28"/>
      <c r="MLN31" s="26"/>
      <c r="MLP31" s="55"/>
      <c r="MLQ31" s="26"/>
      <c r="MLS31" s="27"/>
      <c r="MLT31" s="28"/>
      <c r="MLU31" s="27"/>
      <c r="MLV31" s="28"/>
      <c r="MLW31" s="26"/>
      <c r="MLY31" s="55"/>
      <c r="MLZ31" s="26"/>
      <c r="MMB31" s="27"/>
      <c r="MMC31" s="28"/>
      <c r="MMD31" s="27"/>
      <c r="MME31" s="28"/>
      <c r="MMF31" s="26"/>
      <c r="MMH31" s="55"/>
      <c r="MMI31" s="26"/>
      <c r="MMK31" s="27"/>
      <c r="MML31" s="28"/>
      <c r="MMM31" s="27"/>
      <c r="MMN31" s="28"/>
      <c r="MMO31" s="26"/>
      <c r="MMQ31" s="55"/>
      <c r="MMR31" s="26"/>
      <c r="MMT31" s="27"/>
      <c r="MMU31" s="28"/>
      <c r="MMV31" s="27"/>
      <c r="MMW31" s="28"/>
      <c r="MMX31" s="26"/>
      <c r="MMZ31" s="55"/>
      <c r="MNA31" s="26"/>
      <c r="MNC31" s="27"/>
      <c r="MND31" s="28"/>
      <c r="MNE31" s="27"/>
      <c r="MNF31" s="28"/>
      <c r="MNG31" s="26"/>
      <c r="MNI31" s="55"/>
      <c r="MNJ31" s="26"/>
      <c r="MNL31" s="27"/>
      <c r="MNM31" s="28"/>
      <c r="MNN31" s="27"/>
      <c r="MNO31" s="28"/>
      <c r="MNP31" s="26"/>
      <c r="MNR31" s="55"/>
      <c r="MNS31" s="26"/>
      <c r="MNU31" s="27"/>
      <c r="MNV31" s="28"/>
      <c r="MNW31" s="27"/>
      <c r="MNX31" s="28"/>
      <c r="MNY31" s="26"/>
      <c r="MOA31" s="55"/>
      <c r="MOB31" s="26"/>
      <c r="MOD31" s="27"/>
      <c r="MOE31" s="28"/>
      <c r="MOF31" s="27"/>
      <c r="MOG31" s="28"/>
      <c r="MOH31" s="26"/>
      <c r="MOJ31" s="55"/>
      <c r="MOK31" s="26"/>
      <c r="MOM31" s="27"/>
      <c r="MON31" s="28"/>
      <c r="MOO31" s="27"/>
      <c r="MOP31" s="28"/>
      <c r="MOQ31" s="26"/>
      <c r="MOS31" s="55"/>
      <c r="MOT31" s="26"/>
      <c r="MOV31" s="27"/>
      <c r="MOW31" s="28"/>
      <c r="MOX31" s="27"/>
      <c r="MOY31" s="28"/>
      <c r="MOZ31" s="26"/>
      <c r="MPB31" s="55"/>
      <c r="MPC31" s="26"/>
      <c r="MPE31" s="27"/>
      <c r="MPF31" s="28"/>
      <c r="MPG31" s="27"/>
      <c r="MPH31" s="28"/>
      <c r="MPI31" s="26"/>
      <c r="MPK31" s="55"/>
      <c r="MPL31" s="26"/>
      <c r="MPN31" s="27"/>
      <c r="MPO31" s="28"/>
      <c r="MPP31" s="27"/>
      <c r="MPQ31" s="28"/>
      <c r="MPR31" s="26"/>
      <c r="MPT31" s="55"/>
      <c r="MPU31" s="26"/>
      <c r="MPW31" s="27"/>
      <c r="MPX31" s="28"/>
      <c r="MPY31" s="27"/>
      <c r="MPZ31" s="28"/>
      <c r="MQA31" s="26"/>
      <c r="MQC31" s="55"/>
      <c r="MQD31" s="26"/>
      <c r="MQF31" s="27"/>
      <c r="MQG31" s="28"/>
      <c r="MQH31" s="27"/>
      <c r="MQI31" s="28"/>
      <c r="MQJ31" s="26"/>
      <c r="MQL31" s="55"/>
      <c r="MQM31" s="26"/>
      <c r="MQO31" s="27"/>
      <c r="MQP31" s="28"/>
      <c r="MQQ31" s="27"/>
      <c r="MQR31" s="28"/>
      <c r="MQS31" s="26"/>
      <c r="MQU31" s="55"/>
      <c r="MQV31" s="26"/>
      <c r="MQX31" s="27"/>
      <c r="MQY31" s="28"/>
      <c r="MQZ31" s="27"/>
      <c r="MRA31" s="28"/>
      <c r="MRB31" s="26"/>
      <c r="MRD31" s="55"/>
      <c r="MRE31" s="26"/>
      <c r="MRG31" s="27"/>
      <c r="MRH31" s="28"/>
      <c r="MRI31" s="27"/>
      <c r="MRJ31" s="28"/>
      <c r="MRK31" s="26"/>
      <c r="MRM31" s="55"/>
      <c r="MRN31" s="26"/>
      <c r="MRP31" s="27"/>
      <c r="MRQ31" s="28"/>
      <c r="MRR31" s="27"/>
      <c r="MRS31" s="28"/>
      <c r="MRT31" s="26"/>
      <c r="MRV31" s="55"/>
      <c r="MRW31" s="26"/>
      <c r="MRY31" s="27"/>
      <c r="MRZ31" s="28"/>
      <c r="MSA31" s="27"/>
      <c r="MSB31" s="28"/>
      <c r="MSC31" s="26"/>
      <c r="MSE31" s="55"/>
      <c r="MSF31" s="26"/>
      <c r="MSH31" s="27"/>
      <c r="MSI31" s="28"/>
      <c r="MSJ31" s="27"/>
      <c r="MSK31" s="28"/>
      <c r="MSL31" s="26"/>
      <c r="MSN31" s="55"/>
      <c r="MSO31" s="26"/>
      <c r="MSQ31" s="27"/>
      <c r="MSR31" s="28"/>
      <c r="MSS31" s="27"/>
      <c r="MST31" s="28"/>
      <c r="MSU31" s="26"/>
      <c r="MSW31" s="55"/>
      <c r="MSX31" s="26"/>
      <c r="MSZ31" s="27"/>
      <c r="MTA31" s="28"/>
      <c r="MTB31" s="27"/>
      <c r="MTC31" s="28"/>
      <c r="MTD31" s="26"/>
      <c r="MTF31" s="55"/>
      <c r="MTG31" s="26"/>
      <c r="MTI31" s="27"/>
      <c r="MTJ31" s="28"/>
      <c r="MTK31" s="27"/>
      <c r="MTL31" s="28"/>
      <c r="MTM31" s="26"/>
      <c r="MTO31" s="55"/>
      <c r="MTP31" s="26"/>
      <c r="MTR31" s="27"/>
      <c r="MTS31" s="28"/>
      <c r="MTT31" s="27"/>
      <c r="MTU31" s="28"/>
      <c r="MTV31" s="26"/>
      <c r="MTX31" s="55"/>
      <c r="MTY31" s="26"/>
      <c r="MUA31" s="27"/>
      <c r="MUB31" s="28"/>
      <c r="MUC31" s="27"/>
      <c r="MUD31" s="28"/>
      <c r="MUE31" s="26"/>
      <c r="MUG31" s="55"/>
      <c r="MUH31" s="26"/>
      <c r="MUJ31" s="27"/>
      <c r="MUK31" s="28"/>
      <c r="MUL31" s="27"/>
      <c r="MUM31" s="28"/>
      <c r="MUN31" s="26"/>
      <c r="MUP31" s="55"/>
      <c r="MUQ31" s="26"/>
      <c r="MUS31" s="27"/>
      <c r="MUT31" s="28"/>
      <c r="MUU31" s="27"/>
      <c r="MUV31" s="28"/>
      <c r="MUW31" s="26"/>
      <c r="MUY31" s="55"/>
      <c r="MUZ31" s="26"/>
      <c r="MVB31" s="27"/>
      <c r="MVC31" s="28"/>
      <c r="MVD31" s="27"/>
      <c r="MVE31" s="28"/>
      <c r="MVF31" s="26"/>
      <c r="MVH31" s="55"/>
      <c r="MVI31" s="26"/>
      <c r="MVK31" s="27"/>
      <c r="MVL31" s="28"/>
      <c r="MVM31" s="27"/>
      <c r="MVN31" s="28"/>
      <c r="MVO31" s="26"/>
      <c r="MVQ31" s="55"/>
      <c r="MVR31" s="26"/>
      <c r="MVT31" s="27"/>
      <c r="MVU31" s="28"/>
      <c r="MVV31" s="27"/>
      <c r="MVW31" s="28"/>
      <c r="MVX31" s="26"/>
      <c r="MVZ31" s="55"/>
      <c r="MWA31" s="26"/>
      <c r="MWC31" s="27"/>
      <c r="MWD31" s="28"/>
      <c r="MWE31" s="27"/>
      <c r="MWF31" s="28"/>
      <c r="MWG31" s="26"/>
      <c r="MWI31" s="55"/>
      <c r="MWJ31" s="26"/>
      <c r="MWL31" s="27"/>
      <c r="MWM31" s="28"/>
      <c r="MWN31" s="27"/>
      <c r="MWO31" s="28"/>
      <c r="MWP31" s="26"/>
      <c r="MWR31" s="55"/>
      <c r="MWS31" s="26"/>
      <c r="MWU31" s="27"/>
      <c r="MWV31" s="28"/>
      <c r="MWW31" s="27"/>
      <c r="MWX31" s="28"/>
      <c r="MWY31" s="26"/>
      <c r="MXA31" s="55"/>
      <c r="MXB31" s="26"/>
      <c r="MXD31" s="27"/>
      <c r="MXE31" s="28"/>
      <c r="MXF31" s="27"/>
      <c r="MXG31" s="28"/>
      <c r="MXH31" s="26"/>
      <c r="MXJ31" s="55"/>
      <c r="MXK31" s="26"/>
      <c r="MXM31" s="27"/>
      <c r="MXN31" s="28"/>
      <c r="MXO31" s="27"/>
      <c r="MXP31" s="28"/>
      <c r="MXQ31" s="26"/>
      <c r="MXS31" s="55"/>
      <c r="MXT31" s="26"/>
      <c r="MXV31" s="27"/>
      <c r="MXW31" s="28"/>
      <c r="MXX31" s="27"/>
      <c r="MXY31" s="28"/>
      <c r="MXZ31" s="26"/>
      <c r="MYB31" s="55"/>
      <c r="MYC31" s="26"/>
      <c r="MYE31" s="27"/>
      <c r="MYF31" s="28"/>
      <c r="MYG31" s="27"/>
      <c r="MYH31" s="28"/>
      <c r="MYI31" s="26"/>
      <c r="MYK31" s="55"/>
      <c r="MYL31" s="26"/>
      <c r="MYN31" s="27"/>
      <c r="MYO31" s="28"/>
      <c r="MYP31" s="27"/>
      <c r="MYQ31" s="28"/>
      <c r="MYR31" s="26"/>
      <c r="MYT31" s="55"/>
      <c r="MYU31" s="26"/>
      <c r="MYW31" s="27"/>
      <c r="MYX31" s="28"/>
      <c r="MYY31" s="27"/>
      <c r="MYZ31" s="28"/>
      <c r="MZA31" s="26"/>
      <c r="MZC31" s="55"/>
      <c r="MZD31" s="26"/>
      <c r="MZF31" s="27"/>
      <c r="MZG31" s="28"/>
      <c r="MZH31" s="27"/>
      <c r="MZI31" s="28"/>
      <c r="MZJ31" s="26"/>
      <c r="MZL31" s="55"/>
      <c r="MZM31" s="26"/>
      <c r="MZO31" s="27"/>
      <c r="MZP31" s="28"/>
      <c r="MZQ31" s="27"/>
      <c r="MZR31" s="28"/>
      <c r="MZS31" s="26"/>
      <c r="MZU31" s="55"/>
      <c r="MZV31" s="26"/>
      <c r="MZX31" s="27"/>
      <c r="MZY31" s="28"/>
      <c r="MZZ31" s="27"/>
      <c r="NAA31" s="28"/>
      <c r="NAB31" s="26"/>
      <c r="NAD31" s="55"/>
      <c r="NAE31" s="26"/>
      <c r="NAG31" s="27"/>
      <c r="NAH31" s="28"/>
      <c r="NAI31" s="27"/>
      <c r="NAJ31" s="28"/>
      <c r="NAK31" s="26"/>
      <c r="NAM31" s="55"/>
      <c r="NAN31" s="26"/>
      <c r="NAP31" s="27"/>
      <c r="NAQ31" s="28"/>
      <c r="NAR31" s="27"/>
      <c r="NAS31" s="28"/>
      <c r="NAT31" s="26"/>
      <c r="NAV31" s="55"/>
      <c r="NAW31" s="26"/>
      <c r="NAY31" s="27"/>
      <c r="NAZ31" s="28"/>
      <c r="NBA31" s="27"/>
      <c r="NBB31" s="28"/>
      <c r="NBC31" s="26"/>
      <c r="NBE31" s="55"/>
      <c r="NBF31" s="26"/>
      <c r="NBH31" s="27"/>
      <c r="NBI31" s="28"/>
      <c r="NBJ31" s="27"/>
      <c r="NBK31" s="28"/>
      <c r="NBL31" s="26"/>
      <c r="NBN31" s="55"/>
      <c r="NBO31" s="26"/>
      <c r="NBQ31" s="27"/>
      <c r="NBR31" s="28"/>
      <c r="NBS31" s="27"/>
      <c r="NBT31" s="28"/>
      <c r="NBU31" s="26"/>
      <c r="NBW31" s="55"/>
      <c r="NBX31" s="26"/>
      <c r="NBZ31" s="27"/>
      <c r="NCA31" s="28"/>
      <c r="NCB31" s="27"/>
      <c r="NCC31" s="28"/>
      <c r="NCD31" s="26"/>
      <c r="NCF31" s="55"/>
      <c r="NCG31" s="26"/>
      <c r="NCI31" s="27"/>
      <c r="NCJ31" s="28"/>
      <c r="NCK31" s="27"/>
      <c r="NCL31" s="28"/>
      <c r="NCM31" s="26"/>
      <c r="NCO31" s="55"/>
      <c r="NCP31" s="26"/>
      <c r="NCR31" s="27"/>
      <c r="NCS31" s="28"/>
      <c r="NCT31" s="27"/>
      <c r="NCU31" s="28"/>
      <c r="NCV31" s="26"/>
      <c r="NCX31" s="55"/>
      <c r="NCY31" s="26"/>
      <c r="NDA31" s="27"/>
      <c r="NDB31" s="28"/>
      <c r="NDC31" s="27"/>
      <c r="NDD31" s="28"/>
      <c r="NDE31" s="26"/>
      <c r="NDG31" s="55"/>
      <c r="NDH31" s="26"/>
      <c r="NDJ31" s="27"/>
      <c r="NDK31" s="28"/>
      <c r="NDL31" s="27"/>
      <c r="NDM31" s="28"/>
      <c r="NDN31" s="26"/>
      <c r="NDP31" s="55"/>
      <c r="NDQ31" s="26"/>
      <c r="NDS31" s="27"/>
      <c r="NDT31" s="28"/>
      <c r="NDU31" s="27"/>
      <c r="NDV31" s="28"/>
      <c r="NDW31" s="26"/>
      <c r="NDY31" s="55"/>
      <c r="NDZ31" s="26"/>
      <c r="NEB31" s="27"/>
      <c r="NEC31" s="28"/>
      <c r="NED31" s="27"/>
      <c r="NEE31" s="28"/>
      <c r="NEF31" s="26"/>
      <c r="NEH31" s="55"/>
      <c r="NEI31" s="26"/>
      <c r="NEK31" s="27"/>
      <c r="NEL31" s="28"/>
      <c r="NEM31" s="27"/>
      <c r="NEN31" s="28"/>
      <c r="NEO31" s="26"/>
      <c r="NEQ31" s="55"/>
      <c r="NER31" s="26"/>
      <c r="NET31" s="27"/>
      <c r="NEU31" s="28"/>
      <c r="NEV31" s="27"/>
      <c r="NEW31" s="28"/>
      <c r="NEX31" s="26"/>
      <c r="NEZ31" s="55"/>
      <c r="NFA31" s="26"/>
      <c r="NFC31" s="27"/>
      <c r="NFD31" s="28"/>
      <c r="NFE31" s="27"/>
      <c r="NFF31" s="28"/>
      <c r="NFG31" s="26"/>
      <c r="NFI31" s="55"/>
      <c r="NFJ31" s="26"/>
      <c r="NFL31" s="27"/>
      <c r="NFM31" s="28"/>
      <c r="NFN31" s="27"/>
      <c r="NFO31" s="28"/>
      <c r="NFP31" s="26"/>
      <c r="NFR31" s="55"/>
      <c r="NFS31" s="26"/>
      <c r="NFU31" s="27"/>
      <c r="NFV31" s="28"/>
      <c r="NFW31" s="27"/>
      <c r="NFX31" s="28"/>
      <c r="NFY31" s="26"/>
      <c r="NGA31" s="55"/>
      <c r="NGB31" s="26"/>
      <c r="NGD31" s="27"/>
      <c r="NGE31" s="28"/>
      <c r="NGF31" s="27"/>
      <c r="NGG31" s="28"/>
      <c r="NGH31" s="26"/>
      <c r="NGJ31" s="55"/>
      <c r="NGK31" s="26"/>
      <c r="NGM31" s="27"/>
      <c r="NGN31" s="28"/>
      <c r="NGO31" s="27"/>
      <c r="NGP31" s="28"/>
      <c r="NGQ31" s="26"/>
      <c r="NGS31" s="55"/>
      <c r="NGT31" s="26"/>
      <c r="NGV31" s="27"/>
      <c r="NGW31" s="28"/>
      <c r="NGX31" s="27"/>
      <c r="NGY31" s="28"/>
      <c r="NGZ31" s="26"/>
      <c r="NHB31" s="55"/>
      <c r="NHC31" s="26"/>
      <c r="NHE31" s="27"/>
      <c r="NHF31" s="28"/>
      <c r="NHG31" s="27"/>
      <c r="NHH31" s="28"/>
      <c r="NHI31" s="26"/>
      <c r="NHK31" s="55"/>
      <c r="NHL31" s="26"/>
      <c r="NHN31" s="27"/>
      <c r="NHO31" s="28"/>
      <c r="NHP31" s="27"/>
      <c r="NHQ31" s="28"/>
      <c r="NHR31" s="26"/>
      <c r="NHT31" s="55"/>
      <c r="NHU31" s="26"/>
      <c r="NHW31" s="27"/>
      <c r="NHX31" s="28"/>
      <c r="NHY31" s="27"/>
      <c r="NHZ31" s="28"/>
      <c r="NIA31" s="26"/>
      <c r="NIC31" s="55"/>
      <c r="NID31" s="26"/>
      <c r="NIF31" s="27"/>
      <c r="NIG31" s="28"/>
      <c r="NIH31" s="27"/>
      <c r="NII31" s="28"/>
      <c r="NIJ31" s="26"/>
      <c r="NIL31" s="55"/>
      <c r="NIM31" s="26"/>
      <c r="NIO31" s="27"/>
      <c r="NIP31" s="28"/>
      <c r="NIQ31" s="27"/>
      <c r="NIR31" s="28"/>
      <c r="NIS31" s="26"/>
      <c r="NIU31" s="55"/>
      <c r="NIV31" s="26"/>
      <c r="NIX31" s="27"/>
      <c r="NIY31" s="28"/>
      <c r="NIZ31" s="27"/>
      <c r="NJA31" s="28"/>
      <c r="NJB31" s="26"/>
      <c r="NJD31" s="55"/>
      <c r="NJE31" s="26"/>
      <c r="NJG31" s="27"/>
      <c r="NJH31" s="28"/>
      <c r="NJI31" s="27"/>
      <c r="NJJ31" s="28"/>
      <c r="NJK31" s="26"/>
      <c r="NJM31" s="55"/>
      <c r="NJN31" s="26"/>
      <c r="NJP31" s="27"/>
      <c r="NJQ31" s="28"/>
      <c r="NJR31" s="27"/>
      <c r="NJS31" s="28"/>
      <c r="NJT31" s="26"/>
      <c r="NJV31" s="55"/>
      <c r="NJW31" s="26"/>
      <c r="NJY31" s="27"/>
      <c r="NJZ31" s="28"/>
      <c r="NKA31" s="27"/>
      <c r="NKB31" s="28"/>
      <c r="NKC31" s="26"/>
      <c r="NKE31" s="55"/>
      <c r="NKF31" s="26"/>
      <c r="NKH31" s="27"/>
      <c r="NKI31" s="28"/>
      <c r="NKJ31" s="27"/>
      <c r="NKK31" s="28"/>
      <c r="NKL31" s="26"/>
      <c r="NKN31" s="55"/>
      <c r="NKO31" s="26"/>
      <c r="NKQ31" s="27"/>
      <c r="NKR31" s="28"/>
      <c r="NKS31" s="27"/>
      <c r="NKT31" s="28"/>
      <c r="NKU31" s="26"/>
      <c r="NKW31" s="55"/>
      <c r="NKX31" s="26"/>
      <c r="NKZ31" s="27"/>
      <c r="NLA31" s="28"/>
      <c r="NLB31" s="27"/>
      <c r="NLC31" s="28"/>
      <c r="NLD31" s="26"/>
      <c r="NLF31" s="55"/>
      <c r="NLG31" s="26"/>
      <c r="NLI31" s="27"/>
      <c r="NLJ31" s="28"/>
      <c r="NLK31" s="27"/>
      <c r="NLL31" s="28"/>
      <c r="NLM31" s="26"/>
      <c r="NLO31" s="55"/>
      <c r="NLP31" s="26"/>
      <c r="NLR31" s="27"/>
      <c r="NLS31" s="28"/>
      <c r="NLT31" s="27"/>
      <c r="NLU31" s="28"/>
      <c r="NLV31" s="26"/>
      <c r="NLX31" s="55"/>
      <c r="NLY31" s="26"/>
      <c r="NMA31" s="27"/>
      <c r="NMB31" s="28"/>
      <c r="NMC31" s="27"/>
      <c r="NMD31" s="28"/>
      <c r="NME31" s="26"/>
      <c r="NMG31" s="55"/>
      <c r="NMH31" s="26"/>
      <c r="NMJ31" s="27"/>
      <c r="NMK31" s="28"/>
      <c r="NML31" s="27"/>
      <c r="NMM31" s="28"/>
      <c r="NMN31" s="26"/>
      <c r="NMP31" s="55"/>
      <c r="NMQ31" s="26"/>
      <c r="NMS31" s="27"/>
      <c r="NMT31" s="28"/>
      <c r="NMU31" s="27"/>
      <c r="NMV31" s="28"/>
      <c r="NMW31" s="26"/>
      <c r="NMY31" s="55"/>
      <c r="NMZ31" s="26"/>
      <c r="NNB31" s="27"/>
      <c r="NNC31" s="28"/>
      <c r="NND31" s="27"/>
      <c r="NNE31" s="28"/>
      <c r="NNF31" s="26"/>
      <c r="NNH31" s="55"/>
      <c r="NNI31" s="26"/>
      <c r="NNK31" s="27"/>
      <c r="NNL31" s="28"/>
      <c r="NNM31" s="27"/>
      <c r="NNN31" s="28"/>
      <c r="NNO31" s="26"/>
      <c r="NNQ31" s="55"/>
      <c r="NNR31" s="26"/>
      <c r="NNT31" s="27"/>
      <c r="NNU31" s="28"/>
      <c r="NNV31" s="27"/>
      <c r="NNW31" s="28"/>
      <c r="NNX31" s="26"/>
      <c r="NNZ31" s="55"/>
      <c r="NOA31" s="26"/>
      <c r="NOC31" s="27"/>
      <c r="NOD31" s="28"/>
      <c r="NOE31" s="27"/>
      <c r="NOF31" s="28"/>
      <c r="NOG31" s="26"/>
      <c r="NOI31" s="55"/>
      <c r="NOJ31" s="26"/>
      <c r="NOL31" s="27"/>
      <c r="NOM31" s="28"/>
      <c r="NON31" s="27"/>
      <c r="NOO31" s="28"/>
      <c r="NOP31" s="26"/>
      <c r="NOR31" s="55"/>
      <c r="NOS31" s="26"/>
      <c r="NOU31" s="27"/>
      <c r="NOV31" s="28"/>
      <c r="NOW31" s="27"/>
      <c r="NOX31" s="28"/>
      <c r="NOY31" s="26"/>
      <c r="NPA31" s="55"/>
      <c r="NPB31" s="26"/>
      <c r="NPD31" s="27"/>
      <c r="NPE31" s="28"/>
      <c r="NPF31" s="27"/>
      <c r="NPG31" s="28"/>
      <c r="NPH31" s="26"/>
      <c r="NPJ31" s="55"/>
      <c r="NPK31" s="26"/>
      <c r="NPM31" s="27"/>
      <c r="NPN31" s="28"/>
      <c r="NPO31" s="27"/>
      <c r="NPP31" s="28"/>
      <c r="NPQ31" s="26"/>
      <c r="NPS31" s="55"/>
      <c r="NPT31" s="26"/>
      <c r="NPV31" s="27"/>
      <c r="NPW31" s="28"/>
      <c r="NPX31" s="27"/>
      <c r="NPY31" s="28"/>
      <c r="NPZ31" s="26"/>
      <c r="NQB31" s="55"/>
      <c r="NQC31" s="26"/>
      <c r="NQE31" s="27"/>
      <c r="NQF31" s="28"/>
      <c r="NQG31" s="27"/>
      <c r="NQH31" s="28"/>
      <c r="NQI31" s="26"/>
      <c r="NQK31" s="55"/>
      <c r="NQL31" s="26"/>
      <c r="NQN31" s="27"/>
      <c r="NQO31" s="28"/>
      <c r="NQP31" s="27"/>
      <c r="NQQ31" s="28"/>
      <c r="NQR31" s="26"/>
      <c r="NQT31" s="55"/>
      <c r="NQU31" s="26"/>
      <c r="NQW31" s="27"/>
      <c r="NQX31" s="28"/>
      <c r="NQY31" s="27"/>
      <c r="NQZ31" s="28"/>
      <c r="NRA31" s="26"/>
      <c r="NRC31" s="55"/>
      <c r="NRD31" s="26"/>
      <c r="NRF31" s="27"/>
      <c r="NRG31" s="28"/>
      <c r="NRH31" s="27"/>
      <c r="NRI31" s="28"/>
      <c r="NRJ31" s="26"/>
      <c r="NRL31" s="55"/>
      <c r="NRM31" s="26"/>
      <c r="NRO31" s="27"/>
      <c r="NRP31" s="28"/>
      <c r="NRQ31" s="27"/>
      <c r="NRR31" s="28"/>
      <c r="NRS31" s="26"/>
      <c r="NRU31" s="55"/>
      <c r="NRV31" s="26"/>
      <c r="NRX31" s="27"/>
      <c r="NRY31" s="28"/>
      <c r="NRZ31" s="27"/>
      <c r="NSA31" s="28"/>
      <c r="NSB31" s="26"/>
      <c r="NSD31" s="55"/>
      <c r="NSE31" s="26"/>
      <c r="NSG31" s="27"/>
      <c r="NSH31" s="28"/>
      <c r="NSI31" s="27"/>
      <c r="NSJ31" s="28"/>
      <c r="NSK31" s="26"/>
      <c r="NSM31" s="55"/>
      <c r="NSN31" s="26"/>
      <c r="NSP31" s="27"/>
      <c r="NSQ31" s="28"/>
      <c r="NSR31" s="27"/>
      <c r="NSS31" s="28"/>
      <c r="NST31" s="26"/>
      <c r="NSV31" s="55"/>
      <c r="NSW31" s="26"/>
      <c r="NSY31" s="27"/>
      <c r="NSZ31" s="28"/>
      <c r="NTA31" s="27"/>
      <c r="NTB31" s="28"/>
      <c r="NTC31" s="26"/>
      <c r="NTE31" s="55"/>
      <c r="NTF31" s="26"/>
      <c r="NTH31" s="27"/>
      <c r="NTI31" s="28"/>
      <c r="NTJ31" s="27"/>
      <c r="NTK31" s="28"/>
      <c r="NTL31" s="26"/>
      <c r="NTN31" s="55"/>
      <c r="NTO31" s="26"/>
      <c r="NTQ31" s="27"/>
      <c r="NTR31" s="28"/>
      <c r="NTS31" s="27"/>
      <c r="NTT31" s="28"/>
      <c r="NTU31" s="26"/>
      <c r="NTW31" s="55"/>
      <c r="NTX31" s="26"/>
      <c r="NTZ31" s="27"/>
      <c r="NUA31" s="28"/>
      <c r="NUB31" s="27"/>
      <c r="NUC31" s="28"/>
      <c r="NUD31" s="26"/>
      <c r="NUF31" s="55"/>
      <c r="NUG31" s="26"/>
      <c r="NUI31" s="27"/>
      <c r="NUJ31" s="28"/>
      <c r="NUK31" s="27"/>
      <c r="NUL31" s="28"/>
      <c r="NUM31" s="26"/>
      <c r="NUO31" s="55"/>
      <c r="NUP31" s="26"/>
      <c r="NUR31" s="27"/>
      <c r="NUS31" s="28"/>
      <c r="NUT31" s="27"/>
      <c r="NUU31" s="28"/>
      <c r="NUV31" s="26"/>
      <c r="NUX31" s="55"/>
      <c r="NUY31" s="26"/>
      <c r="NVA31" s="27"/>
      <c r="NVB31" s="28"/>
      <c r="NVC31" s="27"/>
      <c r="NVD31" s="28"/>
      <c r="NVE31" s="26"/>
      <c r="NVG31" s="55"/>
      <c r="NVH31" s="26"/>
      <c r="NVJ31" s="27"/>
      <c r="NVK31" s="28"/>
      <c r="NVL31" s="27"/>
      <c r="NVM31" s="28"/>
      <c r="NVN31" s="26"/>
      <c r="NVP31" s="55"/>
      <c r="NVQ31" s="26"/>
      <c r="NVS31" s="27"/>
      <c r="NVT31" s="28"/>
      <c r="NVU31" s="27"/>
      <c r="NVV31" s="28"/>
      <c r="NVW31" s="26"/>
      <c r="NVY31" s="55"/>
      <c r="NVZ31" s="26"/>
      <c r="NWB31" s="27"/>
      <c r="NWC31" s="28"/>
      <c r="NWD31" s="27"/>
      <c r="NWE31" s="28"/>
      <c r="NWF31" s="26"/>
      <c r="NWH31" s="55"/>
      <c r="NWI31" s="26"/>
      <c r="NWK31" s="27"/>
      <c r="NWL31" s="28"/>
      <c r="NWM31" s="27"/>
      <c r="NWN31" s="28"/>
      <c r="NWO31" s="26"/>
      <c r="NWQ31" s="55"/>
      <c r="NWR31" s="26"/>
      <c r="NWT31" s="27"/>
      <c r="NWU31" s="28"/>
      <c r="NWV31" s="27"/>
      <c r="NWW31" s="28"/>
      <c r="NWX31" s="26"/>
      <c r="NWZ31" s="55"/>
      <c r="NXA31" s="26"/>
      <c r="NXC31" s="27"/>
      <c r="NXD31" s="28"/>
      <c r="NXE31" s="27"/>
      <c r="NXF31" s="28"/>
      <c r="NXG31" s="26"/>
      <c r="NXI31" s="55"/>
      <c r="NXJ31" s="26"/>
      <c r="NXL31" s="27"/>
      <c r="NXM31" s="28"/>
      <c r="NXN31" s="27"/>
      <c r="NXO31" s="28"/>
      <c r="NXP31" s="26"/>
      <c r="NXR31" s="55"/>
      <c r="NXS31" s="26"/>
      <c r="NXU31" s="27"/>
      <c r="NXV31" s="28"/>
      <c r="NXW31" s="27"/>
      <c r="NXX31" s="28"/>
      <c r="NXY31" s="26"/>
      <c r="NYA31" s="55"/>
      <c r="NYB31" s="26"/>
      <c r="NYD31" s="27"/>
      <c r="NYE31" s="28"/>
      <c r="NYF31" s="27"/>
      <c r="NYG31" s="28"/>
      <c r="NYH31" s="26"/>
      <c r="NYJ31" s="55"/>
      <c r="NYK31" s="26"/>
      <c r="NYM31" s="27"/>
      <c r="NYN31" s="28"/>
      <c r="NYO31" s="27"/>
      <c r="NYP31" s="28"/>
      <c r="NYQ31" s="26"/>
      <c r="NYS31" s="55"/>
      <c r="NYT31" s="26"/>
      <c r="NYV31" s="27"/>
      <c r="NYW31" s="28"/>
      <c r="NYX31" s="27"/>
      <c r="NYY31" s="28"/>
      <c r="NYZ31" s="26"/>
      <c r="NZB31" s="55"/>
      <c r="NZC31" s="26"/>
      <c r="NZE31" s="27"/>
      <c r="NZF31" s="28"/>
      <c r="NZG31" s="27"/>
      <c r="NZH31" s="28"/>
      <c r="NZI31" s="26"/>
      <c r="NZK31" s="55"/>
      <c r="NZL31" s="26"/>
      <c r="NZN31" s="27"/>
      <c r="NZO31" s="28"/>
      <c r="NZP31" s="27"/>
      <c r="NZQ31" s="28"/>
      <c r="NZR31" s="26"/>
      <c r="NZT31" s="55"/>
      <c r="NZU31" s="26"/>
      <c r="NZW31" s="27"/>
      <c r="NZX31" s="28"/>
      <c r="NZY31" s="27"/>
      <c r="NZZ31" s="28"/>
      <c r="OAA31" s="26"/>
      <c r="OAC31" s="55"/>
      <c r="OAD31" s="26"/>
      <c r="OAF31" s="27"/>
      <c r="OAG31" s="28"/>
      <c r="OAH31" s="27"/>
      <c r="OAI31" s="28"/>
      <c r="OAJ31" s="26"/>
      <c r="OAL31" s="55"/>
      <c r="OAM31" s="26"/>
      <c r="OAO31" s="27"/>
      <c r="OAP31" s="28"/>
      <c r="OAQ31" s="27"/>
      <c r="OAR31" s="28"/>
      <c r="OAS31" s="26"/>
      <c r="OAU31" s="55"/>
      <c r="OAV31" s="26"/>
      <c r="OAX31" s="27"/>
      <c r="OAY31" s="28"/>
      <c r="OAZ31" s="27"/>
      <c r="OBA31" s="28"/>
      <c r="OBB31" s="26"/>
      <c r="OBD31" s="55"/>
      <c r="OBE31" s="26"/>
      <c r="OBG31" s="27"/>
      <c r="OBH31" s="28"/>
      <c r="OBI31" s="27"/>
      <c r="OBJ31" s="28"/>
      <c r="OBK31" s="26"/>
      <c r="OBM31" s="55"/>
      <c r="OBN31" s="26"/>
      <c r="OBP31" s="27"/>
      <c r="OBQ31" s="28"/>
      <c r="OBR31" s="27"/>
      <c r="OBS31" s="28"/>
      <c r="OBT31" s="26"/>
      <c r="OBV31" s="55"/>
      <c r="OBW31" s="26"/>
      <c r="OBY31" s="27"/>
      <c r="OBZ31" s="28"/>
      <c r="OCA31" s="27"/>
      <c r="OCB31" s="28"/>
      <c r="OCC31" s="26"/>
      <c r="OCE31" s="55"/>
      <c r="OCF31" s="26"/>
      <c r="OCH31" s="27"/>
      <c r="OCI31" s="28"/>
      <c r="OCJ31" s="27"/>
      <c r="OCK31" s="28"/>
      <c r="OCL31" s="26"/>
      <c r="OCN31" s="55"/>
      <c r="OCO31" s="26"/>
      <c r="OCQ31" s="27"/>
      <c r="OCR31" s="28"/>
      <c r="OCS31" s="27"/>
      <c r="OCT31" s="28"/>
      <c r="OCU31" s="26"/>
      <c r="OCW31" s="55"/>
      <c r="OCX31" s="26"/>
      <c r="OCZ31" s="27"/>
      <c r="ODA31" s="28"/>
      <c r="ODB31" s="27"/>
      <c r="ODC31" s="28"/>
      <c r="ODD31" s="26"/>
      <c r="ODF31" s="55"/>
      <c r="ODG31" s="26"/>
      <c r="ODI31" s="27"/>
      <c r="ODJ31" s="28"/>
      <c r="ODK31" s="27"/>
      <c r="ODL31" s="28"/>
      <c r="ODM31" s="26"/>
      <c r="ODO31" s="55"/>
      <c r="ODP31" s="26"/>
      <c r="ODR31" s="27"/>
      <c r="ODS31" s="28"/>
      <c r="ODT31" s="27"/>
      <c r="ODU31" s="28"/>
      <c r="ODV31" s="26"/>
      <c r="ODX31" s="55"/>
      <c r="ODY31" s="26"/>
      <c r="OEA31" s="27"/>
      <c r="OEB31" s="28"/>
      <c r="OEC31" s="27"/>
      <c r="OED31" s="28"/>
      <c r="OEE31" s="26"/>
      <c r="OEG31" s="55"/>
      <c r="OEH31" s="26"/>
      <c r="OEJ31" s="27"/>
      <c r="OEK31" s="28"/>
      <c r="OEL31" s="27"/>
      <c r="OEM31" s="28"/>
      <c r="OEN31" s="26"/>
      <c r="OEP31" s="55"/>
      <c r="OEQ31" s="26"/>
      <c r="OES31" s="27"/>
      <c r="OET31" s="28"/>
      <c r="OEU31" s="27"/>
      <c r="OEV31" s="28"/>
      <c r="OEW31" s="26"/>
      <c r="OEY31" s="55"/>
      <c r="OEZ31" s="26"/>
      <c r="OFB31" s="27"/>
      <c r="OFC31" s="28"/>
      <c r="OFD31" s="27"/>
      <c r="OFE31" s="28"/>
      <c r="OFF31" s="26"/>
      <c r="OFH31" s="55"/>
      <c r="OFI31" s="26"/>
      <c r="OFK31" s="27"/>
      <c r="OFL31" s="28"/>
      <c r="OFM31" s="27"/>
      <c r="OFN31" s="28"/>
      <c r="OFO31" s="26"/>
      <c r="OFQ31" s="55"/>
      <c r="OFR31" s="26"/>
      <c r="OFT31" s="27"/>
      <c r="OFU31" s="28"/>
      <c r="OFV31" s="27"/>
      <c r="OFW31" s="28"/>
      <c r="OFX31" s="26"/>
      <c r="OFZ31" s="55"/>
      <c r="OGA31" s="26"/>
      <c r="OGC31" s="27"/>
      <c r="OGD31" s="28"/>
      <c r="OGE31" s="27"/>
      <c r="OGF31" s="28"/>
      <c r="OGG31" s="26"/>
      <c r="OGI31" s="55"/>
      <c r="OGJ31" s="26"/>
      <c r="OGL31" s="27"/>
      <c r="OGM31" s="28"/>
      <c r="OGN31" s="27"/>
      <c r="OGO31" s="28"/>
      <c r="OGP31" s="26"/>
      <c r="OGR31" s="55"/>
      <c r="OGS31" s="26"/>
      <c r="OGU31" s="27"/>
      <c r="OGV31" s="28"/>
      <c r="OGW31" s="27"/>
      <c r="OGX31" s="28"/>
      <c r="OGY31" s="26"/>
      <c r="OHA31" s="55"/>
      <c r="OHB31" s="26"/>
      <c r="OHD31" s="27"/>
      <c r="OHE31" s="28"/>
      <c r="OHF31" s="27"/>
      <c r="OHG31" s="28"/>
      <c r="OHH31" s="26"/>
      <c r="OHJ31" s="55"/>
      <c r="OHK31" s="26"/>
      <c r="OHM31" s="27"/>
      <c r="OHN31" s="28"/>
      <c r="OHO31" s="27"/>
      <c r="OHP31" s="28"/>
      <c r="OHQ31" s="26"/>
      <c r="OHS31" s="55"/>
      <c r="OHT31" s="26"/>
      <c r="OHV31" s="27"/>
      <c r="OHW31" s="28"/>
      <c r="OHX31" s="27"/>
      <c r="OHY31" s="28"/>
      <c r="OHZ31" s="26"/>
      <c r="OIB31" s="55"/>
      <c r="OIC31" s="26"/>
      <c r="OIE31" s="27"/>
      <c r="OIF31" s="28"/>
      <c r="OIG31" s="27"/>
      <c r="OIH31" s="28"/>
      <c r="OII31" s="26"/>
      <c r="OIK31" s="55"/>
      <c r="OIL31" s="26"/>
      <c r="OIN31" s="27"/>
      <c r="OIO31" s="28"/>
      <c r="OIP31" s="27"/>
      <c r="OIQ31" s="28"/>
      <c r="OIR31" s="26"/>
      <c r="OIT31" s="55"/>
      <c r="OIU31" s="26"/>
      <c r="OIW31" s="27"/>
      <c r="OIX31" s="28"/>
      <c r="OIY31" s="27"/>
      <c r="OIZ31" s="28"/>
      <c r="OJA31" s="26"/>
      <c r="OJC31" s="55"/>
      <c r="OJD31" s="26"/>
      <c r="OJF31" s="27"/>
      <c r="OJG31" s="28"/>
      <c r="OJH31" s="27"/>
      <c r="OJI31" s="28"/>
      <c r="OJJ31" s="26"/>
      <c r="OJL31" s="55"/>
      <c r="OJM31" s="26"/>
      <c r="OJO31" s="27"/>
      <c r="OJP31" s="28"/>
      <c r="OJQ31" s="27"/>
      <c r="OJR31" s="28"/>
      <c r="OJS31" s="26"/>
      <c r="OJU31" s="55"/>
      <c r="OJV31" s="26"/>
      <c r="OJX31" s="27"/>
      <c r="OJY31" s="28"/>
      <c r="OJZ31" s="27"/>
      <c r="OKA31" s="28"/>
      <c r="OKB31" s="26"/>
      <c r="OKD31" s="55"/>
      <c r="OKE31" s="26"/>
      <c r="OKG31" s="27"/>
      <c r="OKH31" s="28"/>
      <c r="OKI31" s="27"/>
      <c r="OKJ31" s="28"/>
      <c r="OKK31" s="26"/>
      <c r="OKM31" s="55"/>
      <c r="OKN31" s="26"/>
      <c r="OKP31" s="27"/>
      <c r="OKQ31" s="28"/>
      <c r="OKR31" s="27"/>
      <c r="OKS31" s="28"/>
      <c r="OKT31" s="26"/>
      <c r="OKV31" s="55"/>
      <c r="OKW31" s="26"/>
      <c r="OKY31" s="27"/>
      <c r="OKZ31" s="28"/>
      <c r="OLA31" s="27"/>
      <c r="OLB31" s="28"/>
      <c r="OLC31" s="26"/>
      <c r="OLE31" s="55"/>
      <c r="OLF31" s="26"/>
      <c r="OLH31" s="27"/>
      <c r="OLI31" s="28"/>
      <c r="OLJ31" s="27"/>
      <c r="OLK31" s="28"/>
      <c r="OLL31" s="26"/>
      <c r="OLN31" s="55"/>
      <c r="OLO31" s="26"/>
      <c r="OLQ31" s="27"/>
      <c r="OLR31" s="28"/>
      <c r="OLS31" s="27"/>
      <c r="OLT31" s="28"/>
      <c r="OLU31" s="26"/>
      <c r="OLW31" s="55"/>
      <c r="OLX31" s="26"/>
      <c r="OLZ31" s="27"/>
      <c r="OMA31" s="28"/>
      <c r="OMB31" s="27"/>
      <c r="OMC31" s="28"/>
      <c r="OMD31" s="26"/>
      <c r="OMF31" s="55"/>
      <c r="OMG31" s="26"/>
      <c r="OMI31" s="27"/>
      <c r="OMJ31" s="28"/>
      <c r="OMK31" s="27"/>
      <c r="OML31" s="28"/>
      <c r="OMM31" s="26"/>
      <c r="OMO31" s="55"/>
      <c r="OMP31" s="26"/>
      <c r="OMR31" s="27"/>
      <c r="OMS31" s="28"/>
      <c r="OMT31" s="27"/>
      <c r="OMU31" s="28"/>
      <c r="OMV31" s="26"/>
      <c r="OMX31" s="55"/>
      <c r="OMY31" s="26"/>
      <c r="ONA31" s="27"/>
      <c r="ONB31" s="28"/>
      <c r="ONC31" s="27"/>
      <c r="OND31" s="28"/>
      <c r="ONE31" s="26"/>
      <c r="ONG31" s="55"/>
      <c r="ONH31" s="26"/>
      <c r="ONJ31" s="27"/>
      <c r="ONK31" s="28"/>
      <c r="ONL31" s="27"/>
      <c r="ONM31" s="28"/>
      <c r="ONN31" s="26"/>
      <c r="ONP31" s="55"/>
      <c r="ONQ31" s="26"/>
      <c r="ONS31" s="27"/>
      <c r="ONT31" s="28"/>
      <c r="ONU31" s="27"/>
      <c r="ONV31" s="28"/>
      <c r="ONW31" s="26"/>
      <c r="ONY31" s="55"/>
      <c r="ONZ31" s="26"/>
      <c r="OOB31" s="27"/>
      <c r="OOC31" s="28"/>
      <c r="OOD31" s="27"/>
      <c r="OOE31" s="28"/>
      <c r="OOF31" s="26"/>
      <c r="OOH31" s="55"/>
      <c r="OOI31" s="26"/>
      <c r="OOK31" s="27"/>
      <c r="OOL31" s="28"/>
      <c r="OOM31" s="27"/>
      <c r="OON31" s="28"/>
      <c r="OOO31" s="26"/>
      <c r="OOQ31" s="55"/>
      <c r="OOR31" s="26"/>
      <c r="OOT31" s="27"/>
      <c r="OOU31" s="28"/>
      <c r="OOV31" s="27"/>
      <c r="OOW31" s="28"/>
      <c r="OOX31" s="26"/>
      <c r="OOZ31" s="55"/>
      <c r="OPA31" s="26"/>
      <c r="OPC31" s="27"/>
      <c r="OPD31" s="28"/>
      <c r="OPE31" s="27"/>
      <c r="OPF31" s="28"/>
      <c r="OPG31" s="26"/>
      <c r="OPI31" s="55"/>
      <c r="OPJ31" s="26"/>
      <c r="OPL31" s="27"/>
      <c r="OPM31" s="28"/>
      <c r="OPN31" s="27"/>
      <c r="OPO31" s="28"/>
      <c r="OPP31" s="26"/>
      <c r="OPR31" s="55"/>
      <c r="OPS31" s="26"/>
      <c r="OPU31" s="27"/>
      <c r="OPV31" s="28"/>
      <c r="OPW31" s="27"/>
      <c r="OPX31" s="28"/>
      <c r="OPY31" s="26"/>
      <c r="OQA31" s="55"/>
      <c r="OQB31" s="26"/>
      <c r="OQD31" s="27"/>
      <c r="OQE31" s="28"/>
      <c r="OQF31" s="27"/>
      <c r="OQG31" s="28"/>
      <c r="OQH31" s="26"/>
      <c r="OQJ31" s="55"/>
      <c r="OQK31" s="26"/>
      <c r="OQM31" s="27"/>
      <c r="OQN31" s="28"/>
      <c r="OQO31" s="27"/>
      <c r="OQP31" s="28"/>
      <c r="OQQ31" s="26"/>
      <c r="OQS31" s="55"/>
      <c r="OQT31" s="26"/>
      <c r="OQV31" s="27"/>
      <c r="OQW31" s="28"/>
      <c r="OQX31" s="27"/>
      <c r="OQY31" s="28"/>
      <c r="OQZ31" s="26"/>
      <c r="ORB31" s="55"/>
      <c r="ORC31" s="26"/>
      <c r="ORE31" s="27"/>
      <c r="ORF31" s="28"/>
      <c r="ORG31" s="27"/>
      <c r="ORH31" s="28"/>
      <c r="ORI31" s="26"/>
      <c r="ORK31" s="55"/>
      <c r="ORL31" s="26"/>
      <c r="ORN31" s="27"/>
      <c r="ORO31" s="28"/>
      <c r="ORP31" s="27"/>
      <c r="ORQ31" s="28"/>
      <c r="ORR31" s="26"/>
      <c r="ORT31" s="55"/>
      <c r="ORU31" s="26"/>
      <c r="ORW31" s="27"/>
      <c r="ORX31" s="28"/>
      <c r="ORY31" s="27"/>
      <c r="ORZ31" s="28"/>
      <c r="OSA31" s="26"/>
      <c r="OSC31" s="55"/>
      <c r="OSD31" s="26"/>
      <c r="OSF31" s="27"/>
      <c r="OSG31" s="28"/>
      <c r="OSH31" s="27"/>
      <c r="OSI31" s="28"/>
      <c r="OSJ31" s="26"/>
      <c r="OSL31" s="55"/>
      <c r="OSM31" s="26"/>
      <c r="OSO31" s="27"/>
      <c r="OSP31" s="28"/>
      <c r="OSQ31" s="27"/>
      <c r="OSR31" s="28"/>
      <c r="OSS31" s="26"/>
      <c r="OSU31" s="55"/>
      <c r="OSV31" s="26"/>
      <c r="OSX31" s="27"/>
      <c r="OSY31" s="28"/>
      <c r="OSZ31" s="27"/>
      <c r="OTA31" s="28"/>
      <c r="OTB31" s="26"/>
      <c r="OTD31" s="55"/>
      <c r="OTE31" s="26"/>
      <c r="OTG31" s="27"/>
      <c r="OTH31" s="28"/>
      <c r="OTI31" s="27"/>
      <c r="OTJ31" s="28"/>
      <c r="OTK31" s="26"/>
      <c r="OTM31" s="55"/>
      <c r="OTN31" s="26"/>
      <c r="OTP31" s="27"/>
      <c r="OTQ31" s="28"/>
      <c r="OTR31" s="27"/>
      <c r="OTS31" s="28"/>
      <c r="OTT31" s="26"/>
      <c r="OTV31" s="55"/>
      <c r="OTW31" s="26"/>
      <c r="OTY31" s="27"/>
      <c r="OTZ31" s="28"/>
      <c r="OUA31" s="27"/>
      <c r="OUB31" s="28"/>
      <c r="OUC31" s="26"/>
      <c r="OUE31" s="55"/>
      <c r="OUF31" s="26"/>
      <c r="OUH31" s="27"/>
      <c r="OUI31" s="28"/>
      <c r="OUJ31" s="27"/>
      <c r="OUK31" s="28"/>
      <c r="OUL31" s="26"/>
      <c r="OUN31" s="55"/>
      <c r="OUO31" s="26"/>
      <c r="OUQ31" s="27"/>
      <c r="OUR31" s="28"/>
      <c r="OUS31" s="27"/>
      <c r="OUT31" s="28"/>
      <c r="OUU31" s="26"/>
      <c r="OUW31" s="55"/>
      <c r="OUX31" s="26"/>
      <c r="OUZ31" s="27"/>
      <c r="OVA31" s="28"/>
      <c r="OVB31" s="27"/>
      <c r="OVC31" s="28"/>
      <c r="OVD31" s="26"/>
      <c r="OVF31" s="55"/>
      <c r="OVG31" s="26"/>
      <c r="OVI31" s="27"/>
      <c r="OVJ31" s="28"/>
      <c r="OVK31" s="27"/>
      <c r="OVL31" s="28"/>
      <c r="OVM31" s="26"/>
      <c r="OVO31" s="55"/>
      <c r="OVP31" s="26"/>
      <c r="OVR31" s="27"/>
      <c r="OVS31" s="28"/>
      <c r="OVT31" s="27"/>
      <c r="OVU31" s="28"/>
      <c r="OVV31" s="26"/>
      <c r="OVX31" s="55"/>
      <c r="OVY31" s="26"/>
      <c r="OWA31" s="27"/>
      <c r="OWB31" s="28"/>
      <c r="OWC31" s="27"/>
      <c r="OWD31" s="28"/>
      <c r="OWE31" s="26"/>
      <c r="OWG31" s="55"/>
      <c r="OWH31" s="26"/>
      <c r="OWJ31" s="27"/>
      <c r="OWK31" s="28"/>
      <c r="OWL31" s="27"/>
      <c r="OWM31" s="28"/>
      <c r="OWN31" s="26"/>
      <c r="OWP31" s="55"/>
      <c r="OWQ31" s="26"/>
      <c r="OWS31" s="27"/>
      <c r="OWT31" s="28"/>
      <c r="OWU31" s="27"/>
      <c r="OWV31" s="28"/>
      <c r="OWW31" s="26"/>
      <c r="OWY31" s="55"/>
      <c r="OWZ31" s="26"/>
      <c r="OXB31" s="27"/>
      <c r="OXC31" s="28"/>
      <c r="OXD31" s="27"/>
      <c r="OXE31" s="28"/>
      <c r="OXF31" s="26"/>
      <c r="OXH31" s="55"/>
      <c r="OXI31" s="26"/>
      <c r="OXK31" s="27"/>
      <c r="OXL31" s="28"/>
      <c r="OXM31" s="27"/>
      <c r="OXN31" s="28"/>
      <c r="OXO31" s="26"/>
      <c r="OXQ31" s="55"/>
      <c r="OXR31" s="26"/>
      <c r="OXT31" s="27"/>
      <c r="OXU31" s="28"/>
      <c r="OXV31" s="27"/>
      <c r="OXW31" s="28"/>
      <c r="OXX31" s="26"/>
      <c r="OXZ31" s="55"/>
      <c r="OYA31" s="26"/>
      <c r="OYC31" s="27"/>
      <c r="OYD31" s="28"/>
      <c r="OYE31" s="27"/>
      <c r="OYF31" s="28"/>
      <c r="OYG31" s="26"/>
      <c r="OYI31" s="55"/>
      <c r="OYJ31" s="26"/>
      <c r="OYL31" s="27"/>
      <c r="OYM31" s="28"/>
      <c r="OYN31" s="27"/>
      <c r="OYO31" s="28"/>
      <c r="OYP31" s="26"/>
      <c r="OYR31" s="55"/>
      <c r="OYS31" s="26"/>
      <c r="OYU31" s="27"/>
      <c r="OYV31" s="28"/>
      <c r="OYW31" s="27"/>
      <c r="OYX31" s="28"/>
      <c r="OYY31" s="26"/>
      <c r="OZA31" s="55"/>
      <c r="OZB31" s="26"/>
      <c r="OZD31" s="27"/>
      <c r="OZE31" s="28"/>
      <c r="OZF31" s="27"/>
      <c r="OZG31" s="28"/>
      <c r="OZH31" s="26"/>
      <c r="OZJ31" s="55"/>
      <c r="OZK31" s="26"/>
      <c r="OZM31" s="27"/>
      <c r="OZN31" s="28"/>
      <c r="OZO31" s="27"/>
      <c r="OZP31" s="28"/>
      <c r="OZQ31" s="26"/>
      <c r="OZS31" s="55"/>
      <c r="OZT31" s="26"/>
      <c r="OZV31" s="27"/>
      <c r="OZW31" s="28"/>
      <c r="OZX31" s="27"/>
      <c r="OZY31" s="28"/>
      <c r="OZZ31" s="26"/>
      <c r="PAB31" s="55"/>
      <c r="PAC31" s="26"/>
      <c r="PAE31" s="27"/>
      <c r="PAF31" s="28"/>
      <c r="PAG31" s="27"/>
      <c r="PAH31" s="28"/>
      <c r="PAI31" s="26"/>
      <c r="PAK31" s="55"/>
      <c r="PAL31" s="26"/>
      <c r="PAN31" s="27"/>
      <c r="PAO31" s="28"/>
      <c r="PAP31" s="27"/>
      <c r="PAQ31" s="28"/>
      <c r="PAR31" s="26"/>
      <c r="PAT31" s="55"/>
      <c r="PAU31" s="26"/>
      <c r="PAW31" s="27"/>
      <c r="PAX31" s="28"/>
      <c r="PAY31" s="27"/>
      <c r="PAZ31" s="28"/>
      <c r="PBA31" s="26"/>
      <c r="PBC31" s="55"/>
      <c r="PBD31" s="26"/>
      <c r="PBF31" s="27"/>
      <c r="PBG31" s="28"/>
      <c r="PBH31" s="27"/>
      <c r="PBI31" s="28"/>
      <c r="PBJ31" s="26"/>
      <c r="PBL31" s="55"/>
      <c r="PBM31" s="26"/>
      <c r="PBO31" s="27"/>
      <c r="PBP31" s="28"/>
      <c r="PBQ31" s="27"/>
      <c r="PBR31" s="28"/>
      <c r="PBS31" s="26"/>
      <c r="PBU31" s="55"/>
      <c r="PBV31" s="26"/>
      <c r="PBX31" s="27"/>
      <c r="PBY31" s="28"/>
      <c r="PBZ31" s="27"/>
      <c r="PCA31" s="28"/>
      <c r="PCB31" s="26"/>
      <c r="PCD31" s="55"/>
      <c r="PCE31" s="26"/>
      <c r="PCG31" s="27"/>
      <c r="PCH31" s="28"/>
      <c r="PCI31" s="27"/>
      <c r="PCJ31" s="28"/>
      <c r="PCK31" s="26"/>
      <c r="PCM31" s="55"/>
      <c r="PCN31" s="26"/>
      <c r="PCP31" s="27"/>
      <c r="PCQ31" s="28"/>
      <c r="PCR31" s="27"/>
      <c r="PCS31" s="28"/>
      <c r="PCT31" s="26"/>
      <c r="PCV31" s="55"/>
      <c r="PCW31" s="26"/>
      <c r="PCY31" s="27"/>
      <c r="PCZ31" s="28"/>
      <c r="PDA31" s="27"/>
      <c r="PDB31" s="28"/>
      <c r="PDC31" s="26"/>
      <c r="PDE31" s="55"/>
      <c r="PDF31" s="26"/>
      <c r="PDH31" s="27"/>
      <c r="PDI31" s="28"/>
      <c r="PDJ31" s="27"/>
      <c r="PDK31" s="28"/>
      <c r="PDL31" s="26"/>
      <c r="PDN31" s="55"/>
      <c r="PDO31" s="26"/>
      <c r="PDQ31" s="27"/>
      <c r="PDR31" s="28"/>
      <c r="PDS31" s="27"/>
      <c r="PDT31" s="28"/>
      <c r="PDU31" s="26"/>
      <c r="PDW31" s="55"/>
      <c r="PDX31" s="26"/>
      <c r="PDZ31" s="27"/>
      <c r="PEA31" s="28"/>
      <c r="PEB31" s="27"/>
      <c r="PEC31" s="28"/>
      <c r="PED31" s="26"/>
      <c r="PEF31" s="55"/>
      <c r="PEG31" s="26"/>
      <c r="PEI31" s="27"/>
      <c r="PEJ31" s="28"/>
      <c r="PEK31" s="27"/>
      <c r="PEL31" s="28"/>
      <c r="PEM31" s="26"/>
      <c r="PEO31" s="55"/>
      <c r="PEP31" s="26"/>
      <c r="PER31" s="27"/>
      <c r="PES31" s="28"/>
      <c r="PET31" s="27"/>
      <c r="PEU31" s="28"/>
      <c r="PEV31" s="26"/>
      <c r="PEX31" s="55"/>
      <c r="PEY31" s="26"/>
      <c r="PFA31" s="27"/>
      <c r="PFB31" s="28"/>
      <c r="PFC31" s="27"/>
      <c r="PFD31" s="28"/>
      <c r="PFE31" s="26"/>
      <c r="PFG31" s="55"/>
      <c r="PFH31" s="26"/>
      <c r="PFJ31" s="27"/>
      <c r="PFK31" s="28"/>
      <c r="PFL31" s="27"/>
      <c r="PFM31" s="28"/>
      <c r="PFN31" s="26"/>
      <c r="PFP31" s="55"/>
      <c r="PFQ31" s="26"/>
      <c r="PFS31" s="27"/>
      <c r="PFT31" s="28"/>
      <c r="PFU31" s="27"/>
      <c r="PFV31" s="28"/>
      <c r="PFW31" s="26"/>
      <c r="PFY31" s="55"/>
      <c r="PFZ31" s="26"/>
      <c r="PGB31" s="27"/>
      <c r="PGC31" s="28"/>
      <c r="PGD31" s="27"/>
      <c r="PGE31" s="28"/>
      <c r="PGF31" s="26"/>
      <c r="PGH31" s="55"/>
      <c r="PGI31" s="26"/>
      <c r="PGK31" s="27"/>
      <c r="PGL31" s="28"/>
      <c r="PGM31" s="27"/>
      <c r="PGN31" s="28"/>
      <c r="PGO31" s="26"/>
      <c r="PGQ31" s="55"/>
      <c r="PGR31" s="26"/>
      <c r="PGT31" s="27"/>
      <c r="PGU31" s="28"/>
      <c r="PGV31" s="27"/>
      <c r="PGW31" s="28"/>
      <c r="PGX31" s="26"/>
      <c r="PGZ31" s="55"/>
      <c r="PHA31" s="26"/>
      <c r="PHC31" s="27"/>
      <c r="PHD31" s="28"/>
      <c r="PHE31" s="27"/>
      <c r="PHF31" s="28"/>
      <c r="PHG31" s="26"/>
      <c r="PHI31" s="55"/>
      <c r="PHJ31" s="26"/>
      <c r="PHL31" s="27"/>
      <c r="PHM31" s="28"/>
      <c r="PHN31" s="27"/>
      <c r="PHO31" s="28"/>
      <c r="PHP31" s="26"/>
      <c r="PHR31" s="55"/>
      <c r="PHS31" s="26"/>
      <c r="PHU31" s="27"/>
      <c r="PHV31" s="28"/>
      <c r="PHW31" s="27"/>
      <c r="PHX31" s="28"/>
      <c r="PHY31" s="26"/>
      <c r="PIA31" s="55"/>
      <c r="PIB31" s="26"/>
      <c r="PID31" s="27"/>
      <c r="PIE31" s="28"/>
      <c r="PIF31" s="27"/>
      <c r="PIG31" s="28"/>
      <c r="PIH31" s="26"/>
      <c r="PIJ31" s="55"/>
      <c r="PIK31" s="26"/>
      <c r="PIM31" s="27"/>
      <c r="PIN31" s="28"/>
      <c r="PIO31" s="27"/>
      <c r="PIP31" s="28"/>
      <c r="PIQ31" s="26"/>
      <c r="PIS31" s="55"/>
      <c r="PIT31" s="26"/>
      <c r="PIV31" s="27"/>
      <c r="PIW31" s="28"/>
      <c r="PIX31" s="27"/>
      <c r="PIY31" s="28"/>
      <c r="PIZ31" s="26"/>
      <c r="PJB31" s="55"/>
      <c r="PJC31" s="26"/>
      <c r="PJE31" s="27"/>
      <c r="PJF31" s="28"/>
      <c r="PJG31" s="27"/>
      <c r="PJH31" s="28"/>
      <c r="PJI31" s="26"/>
      <c r="PJK31" s="55"/>
      <c r="PJL31" s="26"/>
      <c r="PJN31" s="27"/>
      <c r="PJO31" s="28"/>
      <c r="PJP31" s="27"/>
      <c r="PJQ31" s="28"/>
      <c r="PJR31" s="26"/>
      <c r="PJT31" s="55"/>
      <c r="PJU31" s="26"/>
      <c r="PJW31" s="27"/>
      <c r="PJX31" s="28"/>
      <c r="PJY31" s="27"/>
      <c r="PJZ31" s="28"/>
      <c r="PKA31" s="26"/>
      <c r="PKC31" s="55"/>
      <c r="PKD31" s="26"/>
      <c r="PKF31" s="27"/>
      <c r="PKG31" s="28"/>
      <c r="PKH31" s="27"/>
      <c r="PKI31" s="28"/>
      <c r="PKJ31" s="26"/>
      <c r="PKL31" s="55"/>
      <c r="PKM31" s="26"/>
      <c r="PKO31" s="27"/>
      <c r="PKP31" s="28"/>
      <c r="PKQ31" s="27"/>
      <c r="PKR31" s="28"/>
      <c r="PKS31" s="26"/>
      <c r="PKU31" s="55"/>
      <c r="PKV31" s="26"/>
      <c r="PKX31" s="27"/>
      <c r="PKY31" s="28"/>
      <c r="PKZ31" s="27"/>
      <c r="PLA31" s="28"/>
      <c r="PLB31" s="26"/>
      <c r="PLD31" s="55"/>
      <c r="PLE31" s="26"/>
      <c r="PLG31" s="27"/>
      <c r="PLH31" s="28"/>
      <c r="PLI31" s="27"/>
      <c r="PLJ31" s="28"/>
      <c r="PLK31" s="26"/>
      <c r="PLM31" s="55"/>
      <c r="PLN31" s="26"/>
      <c r="PLP31" s="27"/>
      <c r="PLQ31" s="28"/>
      <c r="PLR31" s="27"/>
      <c r="PLS31" s="28"/>
      <c r="PLT31" s="26"/>
      <c r="PLV31" s="55"/>
      <c r="PLW31" s="26"/>
      <c r="PLY31" s="27"/>
      <c r="PLZ31" s="28"/>
      <c r="PMA31" s="27"/>
      <c r="PMB31" s="28"/>
      <c r="PMC31" s="26"/>
      <c r="PME31" s="55"/>
      <c r="PMF31" s="26"/>
      <c r="PMH31" s="27"/>
      <c r="PMI31" s="28"/>
      <c r="PMJ31" s="27"/>
      <c r="PMK31" s="28"/>
      <c r="PML31" s="26"/>
      <c r="PMN31" s="55"/>
      <c r="PMO31" s="26"/>
      <c r="PMQ31" s="27"/>
      <c r="PMR31" s="28"/>
      <c r="PMS31" s="27"/>
      <c r="PMT31" s="28"/>
      <c r="PMU31" s="26"/>
      <c r="PMW31" s="55"/>
      <c r="PMX31" s="26"/>
      <c r="PMZ31" s="27"/>
      <c r="PNA31" s="28"/>
      <c r="PNB31" s="27"/>
      <c r="PNC31" s="28"/>
      <c r="PND31" s="26"/>
      <c r="PNF31" s="55"/>
      <c r="PNG31" s="26"/>
      <c r="PNI31" s="27"/>
      <c r="PNJ31" s="28"/>
      <c r="PNK31" s="27"/>
      <c r="PNL31" s="28"/>
      <c r="PNM31" s="26"/>
      <c r="PNO31" s="55"/>
      <c r="PNP31" s="26"/>
      <c r="PNR31" s="27"/>
      <c r="PNS31" s="28"/>
      <c r="PNT31" s="27"/>
      <c r="PNU31" s="28"/>
      <c r="PNV31" s="26"/>
      <c r="PNX31" s="55"/>
      <c r="PNY31" s="26"/>
      <c r="POA31" s="27"/>
      <c r="POB31" s="28"/>
      <c r="POC31" s="27"/>
      <c r="POD31" s="28"/>
      <c r="POE31" s="26"/>
      <c r="POG31" s="55"/>
      <c r="POH31" s="26"/>
      <c r="POJ31" s="27"/>
      <c r="POK31" s="28"/>
      <c r="POL31" s="27"/>
      <c r="POM31" s="28"/>
      <c r="PON31" s="26"/>
      <c r="POP31" s="55"/>
      <c r="POQ31" s="26"/>
      <c r="POS31" s="27"/>
      <c r="POT31" s="28"/>
      <c r="POU31" s="27"/>
      <c r="POV31" s="28"/>
      <c r="POW31" s="26"/>
      <c r="POY31" s="55"/>
      <c r="POZ31" s="26"/>
      <c r="PPB31" s="27"/>
      <c r="PPC31" s="28"/>
      <c r="PPD31" s="27"/>
      <c r="PPE31" s="28"/>
      <c r="PPF31" s="26"/>
      <c r="PPH31" s="55"/>
      <c r="PPI31" s="26"/>
      <c r="PPK31" s="27"/>
      <c r="PPL31" s="28"/>
      <c r="PPM31" s="27"/>
      <c r="PPN31" s="28"/>
      <c r="PPO31" s="26"/>
      <c r="PPQ31" s="55"/>
      <c r="PPR31" s="26"/>
      <c r="PPT31" s="27"/>
      <c r="PPU31" s="28"/>
      <c r="PPV31" s="27"/>
      <c r="PPW31" s="28"/>
      <c r="PPX31" s="26"/>
      <c r="PPZ31" s="55"/>
      <c r="PQA31" s="26"/>
      <c r="PQC31" s="27"/>
      <c r="PQD31" s="28"/>
      <c r="PQE31" s="27"/>
      <c r="PQF31" s="28"/>
      <c r="PQG31" s="26"/>
      <c r="PQI31" s="55"/>
      <c r="PQJ31" s="26"/>
      <c r="PQL31" s="27"/>
      <c r="PQM31" s="28"/>
      <c r="PQN31" s="27"/>
      <c r="PQO31" s="28"/>
      <c r="PQP31" s="26"/>
      <c r="PQR31" s="55"/>
      <c r="PQS31" s="26"/>
      <c r="PQU31" s="27"/>
      <c r="PQV31" s="28"/>
      <c r="PQW31" s="27"/>
      <c r="PQX31" s="28"/>
      <c r="PQY31" s="26"/>
      <c r="PRA31" s="55"/>
      <c r="PRB31" s="26"/>
      <c r="PRD31" s="27"/>
      <c r="PRE31" s="28"/>
      <c r="PRF31" s="27"/>
      <c r="PRG31" s="28"/>
      <c r="PRH31" s="26"/>
      <c r="PRJ31" s="55"/>
      <c r="PRK31" s="26"/>
      <c r="PRM31" s="27"/>
      <c r="PRN31" s="28"/>
      <c r="PRO31" s="27"/>
      <c r="PRP31" s="28"/>
      <c r="PRQ31" s="26"/>
      <c r="PRS31" s="55"/>
      <c r="PRT31" s="26"/>
      <c r="PRV31" s="27"/>
      <c r="PRW31" s="28"/>
      <c r="PRX31" s="27"/>
      <c r="PRY31" s="28"/>
      <c r="PRZ31" s="26"/>
      <c r="PSB31" s="55"/>
      <c r="PSC31" s="26"/>
      <c r="PSE31" s="27"/>
      <c r="PSF31" s="28"/>
      <c r="PSG31" s="27"/>
      <c r="PSH31" s="28"/>
      <c r="PSI31" s="26"/>
      <c r="PSK31" s="55"/>
      <c r="PSL31" s="26"/>
      <c r="PSN31" s="27"/>
      <c r="PSO31" s="28"/>
      <c r="PSP31" s="27"/>
      <c r="PSQ31" s="28"/>
      <c r="PSR31" s="26"/>
      <c r="PST31" s="55"/>
      <c r="PSU31" s="26"/>
      <c r="PSW31" s="27"/>
      <c r="PSX31" s="28"/>
      <c r="PSY31" s="27"/>
      <c r="PSZ31" s="28"/>
      <c r="PTA31" s="26"/>
      <c r="PTC31" s="55"/>
      <c r="PTD31" s="26"/>
      <c r="PTF31" s="27"/>
      <c r="PTG31" s="28"/>
      <c r="PTH31" s="27"/>
      <c r="PTI31" s="28"/>
      <c r="PTJ31" s="26"/>
      <c r="PTL31" s="55"/>
      <c r="PTM31" s="26"/>
      <c r="PTO31" s="27"/>
      <c r="PTP31" s="28"/>
      <c r="PTQ31" s="27"/>
      <c r="PTR31" s="28"/>
      <c r="PTS31" s="26"/>
      <c r="PTU31" s="55"/>
      <c r="PTV31" s="26"/>
      <c r="PTX31" s="27"/>
      <c r="PTY31" s="28"/>
      <c r="PTZ31" s="27"/>
      <c r="PUA31" s="28"/>
      <c r="PUB31" s="26"/>
      <c r="PUD31" s="55"/>
      <c r="PUE31" s="26"/>
      <c r="PUG31" s="27"/>
      <c r="PUH31" s="28"/>
      <c r="PUI31" s="27"/>
      <c r="PUJ31" s="28"/>
      <c r="PUK31" s="26"/>
      <c r="PUM31" s="55"/>
      <c r="PUN31" s="26"/>
      <c r="PUP31" s="27"/>
      <c r="PUQ31" s="28"/>
      <c r="PUR31" s="27"/>
      <c r="PUS31" s="28"/>
      <c r="PUT31" s="26"/>
      <c r="PUV31" s="55"/>
      <c r="PUW31" s="26"/>
      <c r="PUY31" s="27"/>
      <c r="PUZ31" s="28"/>
      <c r="PVA31" s="27"/>
      <c r="PVB31" s="28"/>
      <c r="PVC31" s="26"/>
      <c r="PVE31" s="55"/>
      <c r="PVF31" s="26"/>
      <c r="PVH31" s="27"/>
      <c r="PVI31" s="28"/>
      <c r="PVJ31" s="27"/>
      <c r="PVK31" s="28"/>
      <c r="PVL31" s="26"/>
      <c r="PVN31" s="55"/>
      <c r="PVO31" s="26"/>
      <c r="PVQ31" s="27"/>
      <c r="PVR31" s="28"/>
      <c r="PVS31" s="27"/>
      <c r="PVT31" s="28"/>
      <c r="PVU31" s="26"/>
      <c r="PVW31" s="55"/>
      <c r="PVX31" s="26"/>
      <c r="PVZ31" s="27"/>
      <c r="PWA31" s="28"/>
      <c r="PWB31" s="27"/>
      <c r="PWC31" s="28"/>
      <c r="PWD31" s="26"/>
      <c r="PWF31" s="55"/>
      <c r="PWG31" s="26"/>
      <c r="PWI31" s="27"/>
      <c r="PWJ31" s="28"/>
      <c r="PWK31" s="27"/>
      <c r="PWL31" s="28"/>
      <c r="PWM31" s="26"/>
      <c r="PWO31" s="55"/>
      <c r="PWP31" s="26"/>
      <c r="PWR31" s="27"/>
      <c r="PWS31" s="28"/>
      <c r="PWT31" s="27"/>
      <c r="PWU31" s="28"/>
      <c r="PWV31" s="26"/>
      <c r="PWX31" s="55"/>
      <c r="PWY31" s="26"/>
      <c r="PXA31" s="27"/>
      <c r="PXB31" s="28"/>
      <c r="PXC31" s="27"/>
      <c r="PXD31" s="28"/>
      <c r="PXE31" s="26"/>
      <c r="PXG31" s="55"/>
      <c r="PXH31" s="26"/>
      <c r="PXJ31" s="27"/>
      <c r="PXK31" s="28"/>
      <c r="PXL31" s="27"/>
      <c r="PXM31" s="28"/>
      <c r="PXN31" s="26"/>
      <c r="PXP31" s="55"/>
      <c r="PXQ31" s="26"/>
      <c r="PXS31" s="27"/>
      <c r="PXT31" s="28"/>
      <c r="PXU31" s="27"/>
      <c r="PXV31" s="28"/>
      <c r="PXW31" s="26"/>
      <c r="PXY31" s="55"/>
      <c r="PXZ31" s="26"/>
      <c r="PYB31" s="27"/>
      <c r="PYC31" s="28"/>
      <c r="PYD31" s="27"/>
      <c r="PYE31" s="28"/>
      <c r="PYF31" s="26"/>
      <c r="PYH31" s="55"/>
      <c r="PYI31" s="26"/>
      <c r="PYK31" s="27"/>
      <c r="PYL31" s="28"/>
      <c r="PYM31" s="27"/>
      <c r="PYN31" s="28"/>
      <c r="PYO31" s="26"/>
      <c r="PYQ31" s="55"/>
      <c r="PYR31" s="26"/>
      <c r="PYT31" s="27"/>
      <c r="PYU31" s="28"/>
      <c r="PYV31" s="27"/>
      <c r="PYW31" s="28"/>
      <c r="PYX31" s="26"/>
      <c r="PYZ31" s="55"/>
      <c r="PZA31" s="26"/>
      <c r="PZC31" s="27"/>
      <c r="PZD31" s="28"/>
      <c r="PZE31" s="27"/>
      <c r="PZF31" s="28"/>
      <c r="PZG31" s="26"/>
      <c r="PZI31" s="55"/>
      <c r="PZJ31" s="26"/>
      <c r="PZL31" s="27"/>
      <c r="PZM31" s="28"/>
      <c r="PZN31" s="27"/>
      <c r="PZO31" s="28"/>
      <c r="PZP31" s="26"/>
      <c r="PZR31" s="55"/>
      <c r="PZS31" s="26"/>
      <c r="PZU31" s="27"/>
      <c r="PZV31" s="28"/>
      <c r="PZW31" s="27"/>
      <c r="PZX31" s="28"/>
      <c r="PZY31" s="26"/>
      <c r="QAA31" s="55"/>
      <c r="QAB31" s="26"/>
      <c r="QAD31" s="27"/>
      <c r="QAE31" s="28"/>
      <c r="QAF31" s="27"/>
      <c r="QAG31" s="28"/>
      <c r="QAH31" s="26"/>
      <c r="QAJ31" s="55"/>
      <c r="QAK31" s="26"/>
      <c r="QAM31" s="27"/>
      <c r="QAN31" s="28"/>
      <c r="QAO31" s="27"/>
      <c r="QAP31" s="28"/>
      <c r="QAQ31" s="26"/>
      <c r="QAS31" s="55"/>
      <c r="QAT31" s="26"/>
      <c r="QAV31" s="27"/>
      <c r="QAW31" s="28"/>
      <c r="QAX31" s="27"/>
      <c r="QAY31" s="28"/>
      <c r="QAZ31" s="26"/>
      <c r="QBB31" s="55"/>
      <c r="QBC31" s="26"/>
      <c r="QBE31" s="27"/>
      <c r="QBF31" s="28"/>
      <c r="QBG31" s="27"/>
      <c r="QBH31" s="28"/>
      <c r="QBI31" s="26"/>
      <c r="QBK31" s="55"/>
      <c r="QBL31" s="26"/>
      <c r="QBN31" s="27"/>
      <c r="QBO31" s="28"/>
      <c r="QBP31" s="27"/>
      <c r="QBQ31" s="28"/>
      <c r="QBR31" s="26"/>
      <c r="QBT31" s="55"/>
      <c r="QBU31" s="26"/>
      <c r="QBW31" s="27"/>
      <c r="QBX31" s="28"/>
      <c r="QBY31" s="27"/>
      <c r="QBZ31" s="28"/>
      <c r="QCA31" s="26"/>
      <c r="QCC31" s="55"/>
      <c r="QCD31" s="26"/>
      <c r="QCF31" s="27"/>
      <c r="QCG31" s="28"/>
      <c r="QCH31" s="27"/>
      <c r="QCI31" s="28"/>
      <c r="QCJ31" s="26"/>
      <c r="QCL31" s="55"/>
      <c r="QCM31" s="26"/>
      <c r="QCO31" s="27"/>
      <c r="QCP31" s="28"/>
      <c r="QCQ31" s="27"/>
      <c r="QCR31" s="28"/>
      <c r="QCS31" s="26"/>
      <c r="QCU31" s="55"/>
      <c r="QCV31" s="26"/>
      <c r="QCX31" s="27"/>
      <c r="QCY31" s="28"/>
      <c r="QCZ31" s="27"/>
      <c r="QDA31" s="28"/>
      <c r="QDB31" s="26"/>
      <c r="QDD31" s="55"/>
      <c r="QDE31" s="26"/>
      <c r="QDG31" s="27"/>
      <c r="QDH31" s="28"/>
      <c r="QDI31" s="27"/>
      <c r="QDJ31" s="28"/>
      <c r="QDK31" s="26"/>
      <c r="QDM31" s="55"/>
      <c r="QDN31" s="26"/>
      <c r="QDP31" s="27"/>
      <c r="QDQ31" s="28"/>
      <c r="QDR31" s="27"/>
      <c r="QDS31" s="28"/>
      <c r="QDT31" s="26"/>
      <c r="QDV31" s="55"/>
      <c r="QDW31" s="26"/>
      <c r="QDY31" s="27"/>
      <c r="QDZ31" s="28"/>
      <c r="QEA31" s="27"/>
      <c r="QEB31" s="28"/>
      <c r="QEC31" s="26"/>
      <c r="QEE31" s="55"/>
      <c r="QEF31" s="26"/>
      <c r="QEH31" s="27"/>
      <c r="QEI31" s="28"/>
      <c r="QEJ31" s="27"/>
      <c r="QEK31" s="28"/>
      <c r="QEL31" s="26"/>
      <c r="QEN31" s="55"/>
      <c r="QEO31" s="26"/>
      <c r="QEQ31" s="27"/>
      <c r="QER31" s="28"/>
      <c r="QES31" s="27"/>
      <c r="QET31" s="28"/>
      <c r="QEU31" s="26"/>
      <c r="QEW31" s="55"/>
      <c r="QEX31" s="26"/>
      <c r="QEZ31" s="27"/>
      <c r="QFA31" s="28"/>
      <c r="QFB31" s="27"/>
      <c r="QFC31" s="28"/>
      <c r="QFD31" s="26"/>
      <c r="QFF31" s="55"/>
      <c r="QFG31" s="26"/>
      <c r="QFI31" s="27"/>
      <c r="QFJ31" s="28"/>
      <c r="QFK31" s="27"/>
      <c r="QFL31" s="28"/>
      <c r="QFM31" s="26"/>
      <c r="QFO31" s="55"/>
      <c r="QFP31" s="26"/>
      <c r="QFR31" s="27"/>
      <c r="QFS31" s="28"/>
      <c r="QFT31" s="27"/>
      <c r="QFU31" s="28"/>
      <c r="QFV31" s="26"/>
      <c r="QFX31" s="55"/>
      <c r="QFY31" s="26"/>
      <c r="QGA31" s="27"/>
      <c r="QGB31" s="28"/>
      <c r="QGC31" s="27"/>
      <c r="QGD31" s="28"/>
      <c r="QGE31" s="26"/>
      <c r="QGG31" s="55"/>
      <c r="QGH31" s="26"/>
      <c r="QGJ31" s="27"/>
      <c r="QGK31" s="28"/>
      <c r="QGL31" s="27"/>
      <c r="QGM31" s="28"/>
      <c r="QGN31" s="26"/>
      <c r="QGP31" s="55"/>
      <c r="QGQ31" s="26"/>
      <c r="QGS31" s="27"/>
      <c r="QGT31" s="28"/>
      <c r="QGU31" s="27"/>
      <c r="QGV31" s="28"/>
      <c r="QGW31" s="26"/>
      <c r="QGY31" s="55"/>
      <c r="QGZ31" s="26"/>
      <c r="QHB31" s="27"/>
      <c r="QHC31" s="28"/>
      <c r="QHD31" s="27"/>
      <c r="QHE31" s="28"/>
      <c r="QHF31" s="26"/>
      <c r="QHH31" s="55"/>
      <c r="QHI31" s="26"/>
      <c r="QHK31" s="27"/>
      <c r="QHL31" s="28"/>
      <c r="QHM31" s="27"/>
      <c r="QHN31" s="28"/>
      <c r="QHO31" s="26"/>
      <c r="QHQ31" s="55"/>
      <c r="QHR31" s="26"/>
      <c r="QHT31" s="27"/>
      <c r="QHU31" s="28"/>
      <c r="QHV31" s="27"/>
      <c r="QHW31" s="28"/>
      <c r="QHX31" s="26"/>
      <c r="QHZ31" s="55"/>
      <c r="QIA31" s="26"/>
      <c r="QIC31" s="27"/>
      <c r="QID31" s="28"/>
      <c r="QIE31" s="27"/>
      <c r="QIF31" s="28"/>
      <c r="QIG31" s="26"/>
      <c r="QII31" s="55"/>
      <c r="QIJ31" s="26"/>
      <c r="QIL31" s="27"/>
      <c r="QIM31" s="28"/>
      <c r="QIN31" s="27"/>
      <c r="QIO31" s="28"/>
      <c r="QIP31" s="26"/>
      <c r="QIR31" s="55"/>
      <c r="QIS31" s="26"/>
      <c r="QIU31" s="27"/>
      <c r="QIV31" s="28"/>
      <c r="QIW31" s="27"/>
      <c r="QIX31" s="28"/>
      <c r="QIY31" s="26"/>
      <c r="QJA31" s="55"/>
      <c r="QJB31" s="26"/>
      <c r="QJD31" s="27"/>
      <c r="QJE31" s="28"/>
      <c r="QJF31" s="27"/>
      <c r="QJG31" s="28"/>
      <c r="QJH31" s="26"/>
      <c r="QJJ31" s="55"/>
      <c r="QJK31" s="26"/>
      <c r="QJM31" s="27"/>
      <c r="QJN31" s="28"/>
      <c r="QJO31" s="27"/>
      <c r="QJP31" s="28"/>
      <c r="QJQ31" s="26"/>
      <c r="QJS31" s="55"/>
      <c r="QJT31" s="26"/>
      <c r="QJV31" s="27"/>
      <c r="QJW31" s="28"/>
      <c r="QJX31" s="27"/>
      <c r="QJY31" s="28"/>
      <c r="QJZ31" s="26"/>
      <c r="QKB31" s="55"/>
      <c r="QKC31" s="26"/>
      <c r="QKE31" s="27"/>
      <c r="QKF31" s="28"/>
      <c r="QKG31" s="27"/>
      <c r="QKH31" s="28"/>
      <c r="QKI31" s="26"/>
      <c r="QKK31" s="55"/>
      <c r="QKL31" s="26"/>
      <c r="QKN31" s="27"/>
      <c r="QKO31" s="28"/>
      <c r="QKP31" s="27"/>
      <c r="QKQ31" s="28"/>
      <c r="QKR31" s="26"/>
      <c r="QKT31" s="55"/>
      <c r="QKU31" s="26"/>
      <c r="QKW31" s="27"/>
      <c r="QKX31" s="28"/>
      <c r="QKY31" s="27"/>
      <c r="QKZ31" s="28"/>
      <c r="QLA31" s="26"/>
      <c r="QLC31" s="55"/>
      <c r="QLD31" s="26"/>
      <c r="QLF31" s="27"/>
      <c r="QLG31" s="28"/>
      <c r="QLH31" s="27"/>
      <c r="QLI31" s="28"/>
      <c r="QLJ31" s="26"/>
      <c r="QLL31" s="55"/>
      <c r="QLM31" s="26"/>
      <c r="QLO31" s="27"/>
      <c r="QLP31" s="28"/>
      <c r="QLQ31" s="27"/>
      <c r="QLR31" s="28"/>
      <c r="QLS31" s="26"/>
      <c r="QLU31" s="55"/>
      <c r="QLV31" s="26"/>
      <c r="QLX31" s="27"/>
      <c r="QLY31" s="28"/>
      <c r="QLZ31" s="27"/>
      <c r="QMA31" s="28"/>
      <c r="QMB31" s="26"/>
      <c r="QMD31" s="55"/>
      <c r="QME31" s="26"/>
      <c r="QMG31" s="27"/>
      <c r="QMH31" s="28"/>
      <c r="QMI31" s="27"/>
      <c r="QMJ31" s="28"/>
      <c r="QMK31" s="26"/>
      <c r="QMM31" s="55"/>
      <c r="QMN31" s="26"/>
      <c r="QMP31" s="27"/>
      <c r="QMQ31" s="28"/>
      <c r="QMR31" s="27"/>
      <c r="QMS31" s="28"/>
      <c r="QMT31" s="26"/>
      <c r="QMV31" s="55"/>
      <c r="QMW31" s="26"/>
      <c r="QMY31" s="27"/>
      <c r="QMZ31" s="28"/>
      <c r="QNA31" s="27"/>
      <c r="QNB31" s="28"/>
      <c r="QNC31" s="26"/>
      <c r="QNE31" s="55"/>
      <c r="QNF31" s="26"/>
      <c r="QNH31" s="27"/>
      <c r="QNI31" s="28"/>
      <c r="QNJ31" s="27"/>
      <c r="QNK31" s="28"/>
      <c r="QNL31" s="26"/>
      <c r="QNN31" s="55"/>
      <c r="QNO31" s="26"/>
      <c r="QNQ31" s="27"/>
      <c r="QNR31" s="28"/>
      <c r="QNS31" s="27"/>
      <c r="QNT31" s="28"/>
      <c r="QNU31" s="26"/>
      <c r="QNW31" s="55"/>
      <c r="QNX31" s="26"/>
      <c r="QNZ31" s="27"/>
      <c r="QOA31" s="28"/>
      <c r="QOB31" s="27"/>
      <c r="QOC31" s="28"/>
      <c r="QOD31" s="26"/>
      <c r="QOF31" s="55"/>
      <c r="QOG31" s="26"/>
      <c r="QOI31" s="27"/>
      <c r="QOJ31" s="28"/>
      <c r="QOK31" s="27"/>
      <c r="QOL31" s="28"/>
      <c r="QOM31" s="26"/>
      <c r="QOO31" s="55"/>
      <c r="QOP31" s="26"/>
      <c r="QOR31" s="27"/>
      <c r="QOS31" s="28"/>
      <c r="QOT31" s="27"/>
      <c r="QOU31" s="28"/>
      <c r="QOV31" s="26"/>
      <c r="QOX31" s="55"/>
      <c r="QOY31" s="26"/>
      <c r="QPA31" s="27"/>
      <c r="QPB31" s="28"/>
      <c r="QPC31" s="27"/>
      <c r="QPD31" s="28"/>
      <c r="QPE31" s="26"/>
      <c r="QPG31" s="55"/>
      <c r="QPH31" s="26"/>
      <c r="QPJ31" s="27"/>
      <c r="QPK31" s="28"/>
      <c r="QPL31" s="27"/>
      <c r="QPM31" s="28"/>
      <c r="QPN31" s="26"/>
      <c r="QPP31" s="55"/>
      <c r="QPQ31" s="26"/>
      <c r="QPS31" s="27"/>
      <c r="QPT31" s="28"/>
      <c r="QPU31" s="27"/>
      <c r="QPV31" s="28"/>
      <c r="QPW31" s="26"/>
      <c r="QPY31" s="55"/>
      <c r="QPZ31" s="26"/>
      <c r="QQB31" s="27"/>
      <c r="QQC31" s="28"/>
      <c r="QQD31" s="27"/>
      <c r="QQE31" s="28"/>
      <c r="QQF31" s="26"/>
      <c r="QQH31" s="55"/>
      <c r="QQI31" s="26"/>
      <c r="QQK31" s="27"/>
      <c r="QQL31" s="28"/>
      <c r="QQM31" s="27"/>
      <c r="QQN31" s="28"/>
      <c r="QQO31" s="26"/>
      <c r="QQQ31" s="55"/>
      <c r="QQR31" s="26"/>
      <c r="QQT31" s="27"/>
      <c r="QQU31" s="28"/>
      <c r="QQV31" s="27"/>
      <c r="QQW31" s="28"/>
      <c r="QQX31" s="26"/>
      <c r="QQZ31" s="55"/>
      <c r="QRA31" s="26"/>
      <c r="QRC31" s="27"/>
      <c r="QRD31" s="28"/>
      <c r="QRE31" s="27"/>
      <c r="QRF31" s="28"/>
      <c r="QRG31" s="26"/>
      <c r="QRI31" s="55"/>
      <c r="QRJ31" s="26"/>
      <c r="QRL31" s="27"/>
      <c r="QRM31" s="28"/>
      <c r="QRN31" s="27"/>
      <c r="QRO31" s="28"/>
      <c r="QRP31" s="26"/>
      <c r="QRR31" s="55"/>
      <c r="QRS31" s="26"/>
      <c r="QRU31" s="27"/>
      <c r="QRV31" s="28"/>
      <c r="QRW31" s="27"/>
      <c r="QRX31" s="28"/>
      <c r="QRY31" s="26"/>
      <c r="QSA31" s="55"/>
      <c r="QSB31" s="26"/>
      <c r="QSD31" s="27"/>
      <c r="QSE31" s="28"/>
      <c r="QSF31" s="27"/>
      <c r="QSG31" s="28"/>
      <c r="QSH31" s="26"/>
      <c r="QSJ31" s="55"/>
      <c r="QSK31" s="26"/>
      <c r="QSM31" s="27"/>
      <c r="QSN31" s="28"/>
      <c r="QSO31" s="27"/>
      <c r="QSP31" s="28"/>
      <c r="QSQ31" s="26"/>
      <c r="QSS31" s="55"/>
      <c r="QST31" s="26"/>
      <c r="QSV31" s="27"/>
      <c r="QSW31" s="28"/>
      <c r="QSX31" s="27"/>
      <c r="QSY31" s="28"/>
      <c r="QSZ31" s="26"/>
      <c r="QTB31" s="55"/>
      <c r="QTC31" s="26"/>
      <c r="QTE31" s="27"/>
      <c r="QTF31" s="28"/>
      <c r="QTG31" s="27"/>
      <c r="QTH31" s="28"/>
      <c r="QTI31" s="26"/>
      <c r="QTK31" s="55"/>
      <c r="QTL31" s="26"/>
      <c r="QTN31" s="27"/>
      <c r="QTO31" s="28"/>
      <c r="QTP31" s="27"/>
      <c r="QTQ31" s="28"/>
      <c r="QTR31" s="26"/>
      <c r="QTT31" s="55"/>
      <c r="QTU31" s="26"/>
      <c r="QTW31" s="27"/>
      <c r="QTX31" s="28"/>
      <c r="QTY31" s="27"/>
      <c r="QTZ31" s="28"/>
      <c r="QUA31" s="26"/>
      <c r="QUC31" s="55"/>
      <c r="QUD31" s="26"/>
      <c r="QUF31" s="27"/>
      <c r="QUG31" s="28"/>
      <c r="QUH31" s="27"/>
      <c r="QUI31" s="28"/>
      <c r="QUJ31" s="26"/>
      <c r="QUL31" s="55"/>
      <c r="QUM31" s="26"/>
      <c r="QUO31" s="27"/>
      <c r="QUP31" s="28"/>
      <c r="QUQ31" s="27"/>
      <c r="QUR31" s="28"/>
      <c r="QUS31" s="26"/>
      <c r="QUU31" s="55"/>
      <c r="QUV31" s="26"/>
      <c r="QUX31" s="27"/>
      <c r="QUY31" s="28"/>
      <c r="QUZ31" s="27"/>
      <c r="QVA31" s="28"/>
      <c r="QVB31" s="26"/>
      <c r="QVD31" s="55"/>
      <c r="QVE31" s="26"/>
      <c r="QVG31" s="27"/>
      <c r="QVH31" s="28"/>
      <c r="QVI31" s="27"/>
      <c r="QVJ31" s="28"/>
      <c r="QVK31" s="26"/>
      <c r="QVM31" s="55"/>
      <c r="QVN31" s="26"/>
      <c r="QVP31" s="27"/>
      <c r="QVQ31" s="28"/>
      <c r="QVR31" s="27"/>
      <c r="QVS31" s="28"/>
      <c r="QVT31" s="26"/>
      <c r="QVV31" s="55"/>
      <c r="QVW31" s="26"/>
      <c r="QVY31" s="27"/>
      <c r="QVZ31" s="28"/>
      <c r="QWA31" s="27"/>
      <c r="QWB31" s="28"/>
      <c r="QWC31" s="26"/>
      <c r="QWE31" s="55"/>
      <c r="QWF31" s="26"/>
      <c r="QWH31" s="27"/>
      <c r="QWI31" s="28"/>
      <c r="QWJ31" s="27"/>
      <c r="QWK31" s="28"/>
      <c r="QWL31" s="26"/>
      <c r="QWN31" s="55"/>
      <c r="QWO31" s="26"/>
      <c r="QWQ31" s="27"/>
      <c r="QWR31" s="28"/>
      <c r="QWS31" s="27"/>
      <c r="QWT31" s="28"/>
      <c r="QWU31" s="26"/>
      <c r="QWW31" s="55"/>
      <c r="QWX31" s="26"/>
      <c r="QWZ31" s="27"/>
      <c r="QXA31" s="28"/>
      <c r="QXB31" s="27"/>
      <c r="QXC31" s="28"/>
      <c r="QXD31" s="26"/>
      <c r="QXF31" s="55"/>
      <c r="QXG31" s="26"/>
      <c r="QXI31" s="27"/>
      <c r="QXJ31" s="28"/>
      <c r="QXK31" s="27"/>
      <c r="QXL31" s="28"/>
      <c r="QXM31" s="26"/>
      <c r="QXO31" s="55"/>
      <c r="QXP31" s="26"/>
      <c r="QXR31" s="27"/>
      <c r="QXS31" s="28"/>
      <c r="QXT31" s="27"/>
      <c r="QXU31" s="28"/>
      <c r="QXV31" s="26"/>
      <c r="QXX31" s="55"/>
      <c r="QXY31" s="26"/>
      <c r="QYA31" s="27"/>
      <c r="QYB31" s="28"/>
      <c r="QYC31" s="27"/>
      <c r="QYD31" s="28"/>
      <c r="QYE31" s="26"/>
      <c r="QYG31" s="55"/>
      <c r="QYH31" s="26"/>
      <c r="QYJ31" s="27"/>
      <c r="QYK31" s="28"/>
      <c r="QYL31" s="27"/>
      <c r="QYM31" s="28"/>
      <c r="QYN31" s="26"/>
      <c r="QYP31" s="55"/>
      <c r="QYQ31" s="26"/>
      <c r="QYS31" s="27"/>
      <c r="QYT31" s="28"/>
      <c r="QYU31" s="27"/>
      <c r="QYV31" s="28"/>
      <c r="QYW31" s="26"/>
      <c r="QYY31" s="55"/>
      <c r="QYZ31" s="26"/>
      <c r="QZB31" s="27"/>
      <c r="QZC31" s="28"/>
      <c r="QZD31" s="27"/>
      <c r="QZE31" s="28"/>
      <c r="QZF31" s="26"/>
      <c r="QZH31" s="55"/>
      <c r="QZI31" s="26"/>
      <c r="QZK31" s="27"/>
      <c r="QZL31" s="28"/>
      <c r="QZM31" s="27"/>
      <c r="QZN31" s="28"/>
      <c r="QZO31" s="26"/>
      <c r="QZQ31" s="55"/>
      <c r="QZR31" s="26"/>
      <c r="QZT31" s="27"/>
      <c r="QZU31" s="28"/>
      <c r="QZV31" s="27"/>
      <c r="QZW31" s="28"/>
      <c r="QZX31" s="26"/>
      <c r="QZZ31" s="55"/>
      <c r="RAA31" s="26"/>
      <c r="RAC31" s="27"/>
      <c r="RAD31" s="28"/>
      <c r="RAE31" s="27"/>
      <c r="RAF31" s="28"/>
      <c r="RAG31" s="26"/>
      <c r="RAI31" s="55"/>
      <c r="RAJ31" s="26"/>
      <c r="RAL31" s="27"/>
      <c r="RAM31" s="28"/>
      <c r="RAN31" s="27"/>
      <c r="RAO31" s="28"/>
      <c r="RAP31" s="26"/>
      <c r="RAR31" s="55"/>
      <c r="RAS31" s="26"/>
      <c r="RAU31" s="27"/>
      <c r="RAV31" s="28"/>
      <c r="RAW31" s="27"/>
      <c r="RAX31" s="28"/>
      <c r="RAY31" s="26"/>
      <c r="RBA31" s="55"/>
      <c r="RBB31" s="26"/>
      <c r="RBD31" s="27"/>
      <c r="RBE31" s="28"/>
      <c r="RBF31" s="27"/>
      <c r="RBG31" s="28"/>
      <c r="RBH31" s="26"/>
      <c r="RBJ31" s="55"/>
      <c r="RBK31" s="26"/>
      <c r="RBM31" s="27"/>
      <c r="RBN31" s="28"/>
      <c r="RBO31" s="27"/>
      <c r="RBP31" s="28"/>
      <c r="RBQ31" s="26"/>
      <c r="RBS31" s="55"/>
      <c r="RBT31" s="26"/>
      <c r="RBV31" s="27"/>
      <c r="RBW31" s="28"/>
      <c r="RBX31" s="27"/>
      <c r="RBY31" s="28"/>
      <c r="RBZ31" s="26"/>
      <c r="RCB31" s="55"/>
      <c r="RCC31" s="26"/>
      <c r="RCE31" s="27"/>
      <c r="RCF31" s="28"/>
      <c r="RCG31" s="27"/>
      <c r="RCH31" s="28"/>
      <c r="RCI31" s="26"/>
      <c r="RCK31" s="55"/>
      <c r="RCL31" s="26"/>
      <c r="RCN31" s="27"/>
      <c r="RCO31" s="28"/>
      <c r="RCP31" s="27"/>
      <c r="RCQ31" s="28"/>
      <c r="RCR31" s="26"/>
      <c r="RCT31" s="55"/>
      <c r="RCU31" s="26"/>
      <c r="RCW31" s="27"/>
      <c r="RCX31" s="28"/>
      <c r="RCY31" s="27"/>
      <c r="RCZ31" s="28"/>
      <c r="RDA31" s="26"/>
      <c r="RDC31" s="55"/>
      <c r="RDD31" s="26"/>
      <c r="RDF31" s="27"/>
      <c r="RDG31" s="28"/>
      <c r="RDH31" s="27"/>
      <c r="RDI31" s="28"/>
      <c r="RDJ31" s="26"/>
      <c r="RDL31" s="55"/>
      <c r="RDM31" s="26"/>
      <c r="RDO31" s="27"/>
      <c r="RDP31" s="28"/>
      <c r="RDQ31" s="27"/>
      <c r="RDR31" s="28"/>
      <c r="RDS31" s="26"/>
      <c r="RDU31" s="55"/>
      <c r="RDV31" s="26"/>
      <c r="RDX31" s="27"/>
      <c r="RDY31" s="28"/>
      <c r="RDZ31" s="27"/>
      <c r="REA31" s="28"/>
      <c r="REB31" s="26"/>
      <c r="RED31" s="55"/>
      <c r="REE31" s="26"/>
      <c r="REG31" s="27"/>
      <c r="REH31" s="28"/>
      <c r="REI31" s="27"/>
      <c r="REJ31" s="28"/>
      <c r="REK31" s="26"/>
      <c r="REM31" s="55"/>
      <c r="REN31" s="26"/>
      <c r="REP31" s="27"/>
      <c r="REQ31" s="28"/>
      <c r="RER31" s="27"/>
      <c r="RES31" s="28"/>
      <c r="RET31" s="26"/>
      <c r="REV31" s="55"/>
      <c r="REW31" s="26"/>
      <c r="REY31" s="27"/>
      <c r="REZ31" s="28"/>
      <c r="RFA31" s="27"/>
      <c r="RFB31" s="28"/>
      <c r="RFC31" s="26"/>
      <c r="RFE31" s="55"/>
      <c r="RFF31" s="26"/>
      <c r="RFH31" s="27"/>
      <c r="RFI31" s="28"/>
      <c r="RFJ31" s="27"/>
      <c r="RFK31" s="28"/>
      <c r="RFL31" s="26"/>
      <c r="RFN31" s="55"/>
      <c r="RFO31" s="26"/>
      <c r="RFQ31" s="27"/>
      <c r="RFR31" s="28"/>
      <c r="RFS31" s="27"/>
      <c r="RFT31" s="28"/>
      <c r="RFU31" s="26"/>
      <c r="RFW31" s="55"/>
      <c r="RFX31" s="26"/>
      <c r="RFZ31" s="27"/>
      <c r="RGA31" s="28"/>
      <c r="RGB31" s="27"/>
      <c r="RGC31" s="28"/>
      <c r="RGD31" s="26"/>
      <c r="RGF31" s="55"/>
      <c r="RGG31" s="26"/>
      <c r="RGI31" s="27"/>
      <c r="RGJ31" s="28"/>
      <c r="RGK31" s="27"/>
      <c r="RGL31" s="28"/>
      <c r="RGM31" s="26"/>
      <c r="RGO31" s="55"/>
      <c r="RGP31" s="26"/>
      <c r="RGR31" s="27"/>
      <c r="RGS31" s="28"/>
      <c r="RGT31" s="27"/>
      <c r="RGU31" s="28"/>
      <c r="RGV31" s="26"/>
      <c r="RGX31" s="55"/>
      <c r="RGY31" s="26"/>
      <c r="RHA31" s="27"/>
      <c r="RHB31" s="28"/>
      <c r="RHC31" s="27"/>
      <c r="RHD31" s="28"/>
      <c r="RHE31" s="26"/>
      <c r="RHG31" s="55"/>
      <c r="RHH31" s="26"/>
      <c r="RHJ31" s="27"/>
      <c r="RHK31" s="28"/>
      <c r="RHL31" s="27"/>
      <c r="RHM31" s="28"/>
      <c r="RHN31" s="26"/>
      <c r="RHP31" s="55"/>
      <c r="RHQ31" s="26"/>
      <c r="RHS31" s="27"/>
      <c r="RHT31" s="28"/>
      <c r="RHU31" s="27"/>
      <c r="RHV31" s="28"/>
      <c r="RHW31" s="26"/>
      <c r="RHY31" s="55"/>
      <c r="RHZ31" s="26"/>
      <c r="RIB31" s="27"/>
      <c r="RIC31" s="28"/>
      <c r="RID31" s="27"/>
      <c r="RIE31" s="28"/>
      <c r="RIF31" s="26"/>
      <c r="RIH31" s="55"/>
      <c r="RII31" s="26"/>
      <c r="RIK31" s="27"/>
      <c r="RIL31" s="28"/>
      <c r="RIM31" s="27"/>
      <c r="RIN31" s="28"/>
      <c r="RIO31" s="26"/>
      <c r="RIQ31" s="55"/>
      <c r="RIR31" s="26"/>
      <c r="RIT31" s="27"/>
      <c r="RIU31" s="28"/>
      <c r="RIV31" s="27"/>
      <c r="RIW31" s="28"/>
      <c r="RIX31" s="26"/>
      <c r="RIZ31" s="55"/>
      <c r="RJA31" s="26"/>
      <c r="RJC31" s="27"/>
      <c r="RJD31" s="28"/>
      <c r="RJE31" s="27"/>
      <c r="RJF31" s="28"/>
      <c r="RJG31" s="26"/>
      <c r="RJI31" s="55"/>
      <c r="RJJ31" s="26"/>
      <c r="RJL31" s="27"/>
      <c r="RJM31" s="28"/>
      <c r="RJN31" s="27"/>
      <c r="RJO31" s="28"/>
      <c r="RJP31" s="26"/>
      <c r="RJR31" s="55"/>
      <c r="RJS31" s="26"/>
      <c r="RJU31" s="27"/>
      <c r="RJV31" s="28"/>
      <c r="RJW31" s="27"/>
      <c r="RJX31" s="28"/>
      <c r="RJY31" s="26"/>
      <c r="RKA31" s="55"/>
      <c r="RKB31" s="26"/>
      <c r="RKD31" s="27"/>
      <c r="RKE31" s="28"/>
      <c r="RKF31" s="27"/>
      <c r="RKG31" s="28"/>
      <c r="RKH31" s="26"/>
      <c r="RKJ31" s="55"/>
      <c r="RKK31" s="26"/>
      <c r="RKM31" s="27"/>
      <c r="RKN31" s="28"/>
      <c r="RKO31" s="27"/>
      <c r="RKP31" s="28"/>
      <c r="RKQ31" s="26"/>
      <c r="RKS31" s="55"/>
      <c r="RKT31" s="26"/>
      <c r="RKV31" s="27"/>
      <c r="RKW31" s="28"/>
      <c r="RKX31" s="27"/>
      <c r="RKY31" s="28"/>
      <c r="RKZ31" s="26"/>
      <c r="RLB31" s="55"/>
      <c r="RLC31" s="26"/>
      <c r="RLE31" s="27"/>
      <c r="RLF31" s="28"/>
      <c r="RLG31" s="27"/>
      <c r="RLH31" s="28"/>
      <c r="RLI31" s="26"/>
      <c r="RLK31" s="55"/>
      <c r="RLL31" s="26"/>
      <c r="RLN31" s="27"/>
      <c r="RLO31" s="28"/>
      <c r="RLP31" s="27"/>
      <c r="RLQ31" s="28"/>
      <c r="RLR31" s="26"/>
      <c r="RLT31" s="55"/>
      <c r="RLU31" s="26"/>
      <c r="RLW31" s="27"/>
      <c r="RLX31" s="28"/>
      <c r="RLY31" s="27"/>
      <c r="RLZ31" s="28"/>
      <c r="RMA31" s="26"/>
      <c r="RMC31" s="55"/>
      <c r="RMD31" s="26"/>
      <c r="RMF31" s="27"/>
      <c r="RMG31" s="28"/>
      <c r="RMH31" s="27"/>
      <c r="RMI31" s="28"/>
      <c r="RMJ31" s="26"/>
      <c r="RML31" s="55"/>
      <c r="RMM31" s="26"/>
      <c r="RMO31" s="27"/>
      <c r="RMP31" s="28"/>
      <c r="RMQ31" s="27"/>
      <c r="RMR31" s="28"/>
      <c r="RMS31" s="26"/>
      <c r="RMU31" s="55"/>
      <c r="RMV31" s="26"/>
      <c r="RMX31" s="27"/>
      <c r="RMY31" s="28"/>
      <c r="RMZ31" s="27"/>
      <c r="RNA31" s="28"/>
      <c r="RNB31" s="26"/>
      <c r="RND31" s="55"/>
      <c r="RNE31" s="26"/>
      <c r="RNG31" s="27"/>
      <c r="RNH31" s="28"/>
      <c r="RNI31" s="27"/>
      <c r="RNJ31" s="28"/>
      <c r="RNK31" s="26"/>
      <c r="RNM31" s="55"/>
      <c r="RNN31" s="26"/>
      <c r="RNP31" s="27"/>
      <c r="RNQ31" s="28"/>
      <c r="RNR31" s="27"/>
      <c r="RNS31" s="28"/>
      <c r="RNT31" s="26"/>
      <c r="RNV31" s="55"/>
      <c r="RNW31" s="26"/>
      <c r="RNY31" s="27"/>
      <c r="RNZ31" s="28"/>
      <c r="ROA31" s="27"/>
      <c r="ROB31" s="28"/>
      <c r="ROC31" s="26"/>
      <c r="ROE31" s="55"/>
      <c r="ROF31" s="26"/>
      <c r="ROH31" s="27"/>
      <c r="ROI31" s="28"/>
      <c r="ROJ31" s="27"/>
      <c r="ROK31" s="28"/>
      <c r="ROL31" s="26"/>
      <c r="RON31" s="55"/>
      <c r="ROO31" s="26"/>
      <c r="ROQ31" s="27"/>
      <c r="ROR31" s="28"/>
      <c r="ROS31" s="27"/>
      <c r="ROT31" s="28"/>
      <c r="ROU31" s="26"/>
      <c r="ROW31" s="55"/>
      <c r="ROX31" s="26"/>
      <c r="ROZ31" s="27"/>
      <c r="RPA31" s="28"/>
      <c r="RPB31" s="27"/>
      <c r="RPC31" s="28"/>
      <c r="RPD31" s="26"/>
      <c r="RPF31" s="55"/>
      <c r="RPG31" s="26"/>
      <c r="RPI31" s="27"/>
      <c r="RPJ31" s="28"/>
      <c r="RPK31" s="27"/>
      <c r="RPL31" s="28"/>
      <c r="RPM31" s="26"/>
      <c r="RPO31" s="55"/>
      <c r="RPP31" s="26"/>
      <c r="RPR31" s="27"/>
      <c r="RPS31" s="28"/>
      <c r="RPT31" s="27"/>
      <c r="RPU31" s="28"/>
      <c r="RPV31" s="26"/>
      <c r="RPX31" s="55"/>
      <c r="RPY31" s="26"/>
      <c r="RQA31" s="27"/>
      <c r="RQB31" s="28"/>
      <c r="RQC31" s="27"/>
      <c r="RQD31" s="28"/>
      <c r="RQE31" s="26"/>
      <c r="RQG31" s="55"/>
      <c r="RQH31" s="26"/>
      <c r="RQJ31" s="27"/>
      <c r="RQK31" s="28"/>
      <c r="RQL31" s="27"/>
      <c r="RQM31" s="28"/>
      <c r="RQN31" s="26"/>
      <c r="RQP31" s="55"/>
      <c r="RQQ31" s="26"/>
      <c r="RQS31" s="27"/>
      <c r="RQT31" s="28"/>
      <c r="RQU31" s="27"/>
      <c r="RQV31" s="28"/>
      <c r="RQW31" s="26"/>
      <c r="RQY31" s="55"/>
      <c r="RQZ31" s="26"/>
      <c r="RRB31" s="27"/>
      <c r="RRC31" s="28"/>
      <c r="RRD31" s="27"/>
      <c r="RRE31" s="28"/>
      <c r="RRF31" s="26"/>
      <c r="RRH31" s="55"/>
      <c r="RRI31" s="26"/>
      <c r="RRK31" s="27"/>
      <c r="RRL31" s="28"/>
      <c r="RRM31" s="27"/>
      <c r="RRN31" s="28"/>
      <c r="RRO31" s="26"/>
      <c r="RRQ31" s="55"/>
      <c r="RRR31" s="26"/>
      <c r="RRT31" s="27"/>
      <c r="RRU31" s="28"/>
      <c r="RRV31" s="27"/>
      <c r="RRW31" s="28"/>
      <c r="RRX31" s="26"/>
      <c r="RRZ31" s="55"/>
      <c r="RSA31" s="26"/>
      <c r="RSC31" s="27"/>
      <c r="RSD31" s="28"/>
      <c r="RSE31" s="27"/>
      <c r="RSF31" s="28"/>
      <c r="RSG31" s="26"/>
      <c r="RSI31" s="55"/>
      <c r="RSJ31" s="26"/>
      <c r="RSL31" s="27"/>
      <c r="RSM31" s="28"/>
      <c r="RSN31" s="27"/>
      <c r="RSO31" s="28"/>
      <c r="RSP31" s="26"/>
      <c r="RSR31" s="55"/>
      <c r="RSS31" s="26"/>
      <c r="RSU31" s="27"/>
      <c r="RSV31" s="28"/>
      <c r="RSW31" s="27"/>
      <c r="RSX31" s="28"/>
      <c r="RSY31" s="26"/>
      <c r="RTA31" s="55"/>
      <c r="RTB31" s="26"/>
      <c r="RTD31" s="27"/>
      <c r="RTE31" s="28"/>
      <c r="RTF31" s="27"/>
      <c r="RTG31" s="28"/>
      <c r="RTH31" s="26"/>
      <c r="RTJ31" s="55"/>
      <c r="RTK31" s="26"/>
      <c r="RTM31" s="27"/>
      <c r="RTN31" s="28"/>
      <c r="RTO31" s="27"/>
      <c r="RTP31" s="28"/>
      <c r="RTQ31" s="26"/>
      <c r="RTS31" s="55"/>
      <c r="RTT31" s="26"/>
      <c r="RTV31" s="27"/>
      <c r="RTW31" s="28"/>
      <c r="RTX31" s="27"/>
      <c r="RTY31" s="28"/>
      <c r="RTZ31" s="26"/>
      <c r="RUB31" s="55"/>
      <c r="RUC31" s="26"/>
      <c r="RUE31" s="27"/>
      <c r="RUF31" s="28"/>
      <c r="RUG31" s="27"/>
      <c r="RUH31" s="28"/>
      <c r="RUI31" s="26"/>
      <c r="RUK31" s="55"/>
      <c r="RUL31" s="26"/>
      <c r="RUN31" s="27"/>
      <c r="RUO31" s="28"/>
      <c r="RUP31" s="27"/>
      <c r="RUQ31" s="28"/>
      <c r="RUR31" s="26"/>
      <c r="RUT31" s="55"/>
      <c r="RUU31" s="26"/>
      <c r="RUW31" s="27"/>
      <c r="RUX31" s="28"/>
      <c r="RUY31" s="27"/>
      <c r="RUZ31" s="28"/>
      <c r="RVA31" s="26"/>
      <c r="RVC31" s="55"/>
      <c r="RVD31" s="26"/>
      <c r="RVF31" s="27"/>
      <c r="RVG31" s="28"/>
      <c r="RVH31" s="27"/>
      <c r="RVI31" s="28"/>
      <c r="RVJ31" s="26"/>
      <c r="RVL31" s="55"/>
      <c r="RVM31" s="26"/>
      <c r="RVO31" s="27"/>
      <c r="RVP31" s="28"/>
      <c r="RVQ31" s="27"/>
      <c r="RVR31" s="28"/>
      <c r="RVS31" s="26"/>
      <c r="RVU31" s="55"/>
      <c r="RVV31" s="26"/>
      <c r="RVX31" s="27"/>
      <c r="RVY31" s="28"/>
      <c r="RVZ31" s="27"/>
      <c r="RWA31" s="28"/>
      <c r="RWB31" s="26"/>
      <c r="RWD31" s="55"/>
      <c r="RWE31" s="26"/>
      <c r="RWG31" s="27"/>
      <c r="RWH31" s="28"/>
      <c r="RWI31" s="27"/>
      <c r="RWJ31" s="28"/>
      <c r="RWK31" s="26"/>
      <c r="RWM31" s="55"/>
      <c r="RWN31" s="26"/>
      <c r="RWP31" s="27"/>
      <c r="RWQ31" s="28"/>
      <c r="RWR31" s="27"/>
      <c r="RWS31" s="28"/>
      <c r="RWT31" s="26"/>
      <c r="RWV31" s="55"/>
      <c r="RWW31" s="26"/>
      <c r="RWY31" s="27"/>
      <c r="RWZ31" s="28"/>
      <c r="RXA31" s="27"/>
      <c r="RXB31" s="28"/>
      <c r="RXC31" s="26"/>
      <c r="RXE31" s="55"/>
      <c r="RXF31" s="26"/>
      <c r="RXH31" s="27"/>
      <c r="RXI31" s="28"/>
      <c r="RXJ31" s="27"/>
      <c r="RXK31" s="28"/>
      <c r="RXL31" s="26"/>
      <c r="RXN31" s="55"/>
      <c r="RXO31" s="26"/>
      <c r="RXQ31" s="27"/>
      <c r="RXR31" s="28"/>
      <c r="RXS31" s="27"/>
      <c r="RXT31" s="28"/>
      <c r="RXU31" s="26"/>
      <c r="RXW31" s="55"/>
      <c r="RXX31" s="26"/>
      <c r="RXZ31" s="27"/>
      <c r="RYA31" s="28"/>
      <c r="RYB31" s="27"/>
      <c r="RYC31" s="28"/>
      <c r="RYD31" s="26"/>
      <c r="RYF31" s="55"/>
      <c r="RYG31" s="26"/>
      <c r="RYI31" s="27"/>
      <c r="RYJ31" s="28"/>
      <c r="RYK31" s="27"/>
      <c r="RYL31" s="28"/>
      <c r="RYM31" s="26"/>
      <c r="RYO31" s="55"/>
      <c r="RYP31" s="26"/>
      <c r="RYR31" s="27"/>
      <c r="RYS31" s="28"/>
      <c r="RYT31" s="27"/>
      <c r="RYU31" s="28"/>
      <c r="RYV31" s="26"/>
      <c r="RYX31" s="55"/>
      <c r="RYY31" s="26"/>
      <c r="RZA31" s="27"/>
      <c r="RZB31" s="28"/>
      <c r="RZC31" s="27"/>
      <c r="RZD31" s="28"/>
      <c r="RZE31" s="26"/>
      <c r="RZG31" s="55"/>
      <c r="RZH31" s="26"/>
      <c r="RZJ31" s="27"/>
      <c r="RZK31" s="28"/>
      <c r="RZL31" s="27"/>
      <c r="RZM31" s="28"/>
      <c r="RZN31" s="26"/>
      <c r="RZP31" s="55"/>
      <c r="RZQ31" s="26"/>
      <c r="RZS31" s="27"/>
      <c r="RZT31" s="28"/>
      <c r="RZU31" s="27"/>
      <c r="RZV31" s="28"/>
      <c r="RZW31" s="26"/>
      <c r="RZY31" s="55"/>
      <c r="RZZ31" s="26"/>
      <c r="SAB31" s="27"/>
      <c r="SAC31" s="28"/>
      <c r="SAD31" s="27"/>
      <c r="SAE31" s="28"/>
      <c r="SAF31" s="26"/>
      <c r="SAH31" s="55"/>
      <c r="SAI31" s="26"/>
      <c r="SAK31" s="27"/>
      <c r="SAL31" s="28"/>
      <c r="SAM31" s="27"/>
      <c r="SAN31" s="28"/>
      <c r="SAO31" s="26"/>
      <c r="SAQ31" s="55"/>
      <c r="SAR31" s="26"/>
      <c r="SAT31" s="27"/>
      <c r="SAU31" s="28"/>
      <c r="SAV31" s="27"/>
      <c r="SAW31" s="28"/>
      <c r="SAX31" s="26"/>
      <c r="SAZ31" s="55"/>
      <c r="SBA31" s="26"/>
      <c r="SBC31" s="27"/>
      <c r="SBD31" s="28"/>
      <c r="SBE31" s="27"/>
      <c r="SBF31" s="28"/>
      <c r="SBG31" s="26"/>
      <c r="SBI31" s="55"/>
      <c r="SBJ31" s="26"/>
      <c r="SBL31" s="27"/>
      <c r="SBM31" s="28"/>
      <c r="SBN31" s="27"/>
      <c r="SBO31" s="28"/>
      <c r="SBP31" s="26"/>
      <c r="SBR31" s="55"/>
      <c r="SBS31" s="26"/>
      <c r="SBU31" s="27"/>
      <c r="SBV31" s="28"/>
      <c r="SBW31" s="27"/>
      <c r="SBX31" s="28"/>
      <c r="SBY31" s="26"/>
      <c r="SCA31" s="55"/>
      <c r="SCB31" s="26"/>
      <c r="SCD31" s="27"/>
      <c r="SCE31" s="28"/>
      <c r="SCF31" s="27"/>
      <c r="SCG31" s="28"/>
      <c r="SCH31" s="26"/>
      <c r="SCJ31" s="55"/>
      <c r="SCK31" s="26"/>
      <c r="SCM31" s="27"/>
      <c r="SCN31" s="28"/>
      <c r="SCO31" s="27"/>
      <c r="SCP31" s="28"/>
      <c r="SCQ31" s="26"/>
      <c r="SCS31" s="55"/>
      <c r="SCT31" s="26"/>
      <c r="SCV31" s="27"/>
      <c r="SCW31" s="28"/>
      <c r="SCX31" s="27"/>
      <c r="SCY31" s="28"/>
      <c r="SCZ31" s="26"/>
      <c r="SDB31" s="55"/>
      <c r="SDC31" s="26"/>
      <c r="SDE31" s="27"/>
      <c r="SDF31" s="28"/>
      <c r="SDG31" s="27"/>
      <c r="SDH31" s="28"/>
      <c r="SDI31" s="26"/>
      <c r="SDK31" s="55"/>
      <c r="SDL31" s="26"/>
      <c r="SDN31" s="27"/>
      <c r="SDO31" s="28"/>
      <c r="SDP31" s="27"/>
      <c r="SDQ31" s="28"/>
      <c r="SDR31" s="26"/>
      <c r="SDT31" s="55"/>
      <c r="SDU31" s="26"/>
      <c r="SDW31" s="27"/>
      <c r="SDX31" s="28"/>
      <c r="SDY31" s="27"/>
      <c r="SDZ31" s="28"/>
      <c r="SEA31" s="26"/>
      <c r="SEC31" s="55"/>
      <c r="SED31" s="26"/>
      <c r="SEF31" s="27"/>
      <c r="SEG31" s="28"/>
      <c r="SEH31" s="27"/>
      <c r="SEI31" s="28"/>
      <c r="SEJ31" s="26"/>
      <c r="SEL31" s="55"/>
      <c r="SEM31" s="26"/>
      <c r="SEO31" s="27"/>
      <c r="SEP31" s="28"/>
      <c r="SEQ31" s="27"/>
      <c r="SER31" s="28"/>
      <c r="SES31" s="26"/>
      <c r="SEU31" s="55"/>
      <c r="SEV31" s="26"/>
      <c r="SEX31" s="27"/>
      <c r="SEY31" s="28"/>
      <c r="SEZ31" s="27"/>
      <c r="SFA31" s="28"/>
      <c r="SFB31" s="26"/>
      <c r="SFD31" s="55"/>
      <c r="SFE31" s="26"/>
      <c r="SFG31" s="27"/>
      <c r="SFH31" s="28"/>
      <c r="SFI31" s="27"/>
      <c r="SFJ31" s="28"/>
      <c r="SFK31" s="26"/>
      <c r="SFM31" s="55"/>
      <c r="SFN31" s="26"/>
      <c r="SFP31" s="27"/>
      <c r="SFQ31" s="28"/>
      <c r="SFR31" s="27"/>
      <c r="SFS31" s="28"/>
      <c r="SFT31" s="26"/>
      <c r="SFV31" s="55"/>
      <c r="SFW31" s="26"/>
      <c r="SFY31" s="27"/>
      <c r="SFZ31" s="28"/>
      <c r="SGA31" s="27"/>
      <c r="SGB31" s="28"/>
      <c r="SGC31" s="26"/>
      <c r="SGE31" s="55"/>
      <c r="SGF31" s="26"/>
      <c r="SGH31" s="27"/>
      <c r="SGI31" s="28"/>
      <c r="SGJ31" s="27"/>
      <c r="SGK31" s="28"/>
      <c r="SGL31" s="26"/>
      <c r="SGN31" s="55"/>
      <c r="SGO31" s="26"/>
      <c r="SGQ31" s="27"/>
      <c r="SGR31" s="28"/>
      <c r="SGS31" s="27"/>
      <c r="SGT31" s="28"/>
      <c r="SGU31" s="26"/>
      <c r="SGW31" s="55"/>
      <c r="SGX31" s="26"/>
      <c r="SGZ31" s="27"/>
      <c r="SHA31" s="28"/>
      <c r="SHB31" s="27"/>
      <c r="SHC31" s="28"/>
      <c r="SHD31" s="26"/>
      <c r="SHF31" s="55"/>
      <c r="SHG31" s="26"/>
      <c r="SHI31" s="27"/>
      <c r="SHJ31" s="28"/>
      <c r="SHK31" s="27"/>
      <c r="SHL31" s="28"/>
      <c r="SHM31" s="26"/>
      <c r="SHO31" s="55"/>
      <c r="SHP31" s="26"/>
      <c r="SHR31" s="27"/>
      <c r="SHS31" s="28"/>
      <c r="SHT31" s="27"/>
      <c r="SHU31" s="28"/>
      <c r="SHV31" s="26"/>
      <c r="SHX31" s="55"/>
      <c r="SHY31" s="26"/>
      <c r="SIA31" s="27"/>
      <c r="SIB31" s="28"/>
      <c r="SIC31" s="27"/>
      <c r="SID31" s="28"/>
      <c r="SIE31" s="26"/>
      <c r="SIG31" s="55"/>
      <c r="SIH31" s="26"/>
      <c r="SIJ31" s="27"/>
      <c r="SIK31" s="28"/>
      <c r="SIL31" s="27"/>
      <c r="SIM31" s="28"/>
      <c r="SIN31" s="26"/>
      <c r="SIP31" s="55"/>
      <c r="SIQ31" s="26"/>
      <c r="SIS31" s="27"/>
      <c r="SIT31" s="28"/>
      <c r="SIU31" s="27"/>
      <c r="SIV31" s="28"/>
      <c r="SIW31" s="26"/>
      <c r="SIY31" s="55"/>
      <c r="SIZ31" s="26"/>
      <c r="SJB31" s="27"/>
      <c r="SJC31" s="28"/>
      <c r="SJD31" s="27"/>
      <c r="SJE31" s="28"/>
      <c r="SJF31" s="26"/>
      <c r="SJH31" s="55"/>
      <c r="SJI31" s="26"/>
      <c r="SJK31" s="27"/>
      <c r="SJL31" s="28"/>
      <c r="SJM31" s="27"/>
      <c r="SJN31" s="28"/>
      <c r="SJO31" s="26"/>
      <c r="SJQ31" s="55"/>
      <c r="SJR31" s="26"/>
      <c r="SJT31" s="27"/>
      <c r="SJU31" s="28"/>
      <c r="SJV31" s="27"/>
      <c r="SJW31" s="28"/>
      <c r="SJX31" s="26"/>
      <c r="SJZ31" s="55"/>
      <c r="SKA31" s="26"/>
      <c r="SKC31" s="27"/>
      <c r="SKD31" s="28"/>
      <c r="SKE31" s="27"/>
      <c r="SKF31" s="28"/>
      <c r="SKG31" s="26"/>
      <c r="SKI31" s="55"/>
      <c r="SKJ31" s="26"/>
      <c r="SKL31" s="27"/>
      <c r="SKM31" s="28"/>
      <c r="SKN31" s="27"/>
      <c r="SKO31" s="28"/>
      <c r="SKP31" s="26"/>
      <c r="SKR31" s="55"/>
      <c r="SKS31" s="26"/>
      <c r="SKU31" s="27"/>
      <c r="SKV31" s="28"/>
      <c r="SKW31" s="27"/>
      <c r="SKX31" s="28"/>
      <c r="SKY31" s="26"/>
      <c r="SLA31" s="55"/>
      <c r="SLB31" s="26"/>
      <c r="SLD31" s="27"/>
      <c r="SLE31" s="28"/>
      <c r="SLF31" s="27"/>
      <c r="SLG31" s="28"/>
      <c r="SLH31" s="26"/>
      <c r="SLJ31" s="55"/>
      <c r="SLK31" s="26"/>
      <c r="SLM31" s="27"/>
      <c r="SLN31" s="28"/>
      <c r="SLO31" s="27"/>
      <c r="SLP31" s="28"/>
      <c r="SLQ31" s="26"/>
      <c r="SLS31" s="55"/>
      <c r="SLT31" s="26"/>
      <c r="SLV31" s="27"/>
      <c r="SLW31" s="28"/>
      <c r="SLX31" s="27"/>
      <c r="SLY31" s="28"/>
      <c r="SLZ31" s="26"/>
      <c r="SMB31" s="55"/>
      <c r="SMC31" s="26"/>
      <c r="SME31" s="27"/>
      <c r="SMF31" s="28"/>
      <c r="SMG31" s="27"/>
      <c r="SMH31" s="28"/>
      <c r="SMI31" s="26"/>
      <c r="SMK31" s="55"/>
      <c r="SML31" s="26"/>
      <c r="SMN31" s="27"/>
      <c r="SMO31" s="28"/>
      <c r="SMP31" s="27"/>
      <c r="SMQ31" s="28"/>
      <c r="SMR31" s="26"/>
      <c r="SMT31" s="55"/>
      <c r="SMU31" s="26"/>
      <c r="SMW31" s="27"/>
      <c r="SMX31" s="28"/>
      <c r="SMY31" s="27"/>
      <c r="SMZ31" s="28"/>
      <c r="SNA31" s="26"/>
      <c r="SNC31" s="55"/>
      <c r="SND31" s="26"/>
      <c r="SNF31" s="27"/>
      <c r="SNG31" s="28"/>
      <c r="SNH31" s="27"/>
      <c r="SNI31" s="28"/>
      <c r="SNJ31" s="26"/>
      <c r="SNL31" s="55"/>
      <c r="SNM31" s="26"/>
      <c r="SNO31" s="27"/>
      <c r="SNP31" s="28"/>
      <c r="SNQ31" s="27"/>
      <c r="SNR31" s="28"/>
      <c r="SNS31" s="26"/>
      <c r="SNU31" s="55"/>
      <c r="SNV31" s="26"/>
      <c r="SNX31" s="27"/>
      <c r="SNY31" s="28"/>
      <c r="SNZ31" s="27"/>
      <c r="SOA31" s="28"/>
      <c r="SOB31" s="26"/>
      <c r="SOD31" s="55"/>
      <c r="SOE31" s="26"/>
      <c r="SOG31" s="27"/>
      <c r="SOH31" s="28"/>
      <c r="SOI31" s="27"/>
      <c r="SOJ31" s="28"/>
      <c r="SOK31" s="26"/>
      <c r="SOM31" s="55"/>
      <c r="SON31" s="26"/>
      <c r="SOP31" s="27"/>
      <c r="SOQ31" s="28"/>
      <c r="SOR31" s="27"/>
      <c r="SOS31" s="28"/>
      <c r="SOT31" s="26"/>
      <c r="SOV31" s="55"/>
      <c r="SOW31" s="26"/>
      <c r="SOY31" s="27"/>
      <c r="SOZ31" s="28"/>
      <c r="SPA31" s="27"/>
      <c r="SPB31" s="28"/>
      <c r="SPC31" s="26"/>
      <c r="SPE31" s="55"/>
      <c r="SPF31" s="26"/>
      <c r="SPH31" s="27"/>
      <c r="SPI31" s="28"/>
      <c r="SPJ31" s="27"/>
      <c r="SPK31" s="28"/>
      <c r="SPL31" s="26"/>
      <c r="SPN31" s="55"/>
      <c r="SPO31" s="26"/>
      <c r="SPQ31" s="27"/>
      <c r="SPR31" s="28"/>
      <c r="SPS31" s="27"/>
      <c r="SPT31" s="28"/>
      <c r="SPU31" s="26"/>
      <c r="SPW31" s="55"/>
      <c r="SPX31" s="26"/>
      <c r="SPZ31" s="27"/>
      <c r="SQA31" s="28"/>
      <c r="SQB31" s="27"/>
      <c r="SQC31" s="28"/>
      <c r="SQD31" s="26"/>
      <c r="SQF31" s="55"/>
      <c r="SQG31" s="26"/>
      <c r="SQI31" s="27"/>
      <c r="SQJ31" s="28"/>
      <c r="SQK31" s="27"/>
      <c r="SQL31" s="28"/>
      <c r="SQM31" s="26"/>
      <c r="SQO31" s="55"/>
      <c r="SQP31" s="26"/>
      <c r="SQR31" s="27"/>
      <c r="SQS31" s="28"/>
      <c r="SQT31" s="27"/>
      <c r="SQU31" s="28"/>
      <c r="SQV31" s="26"/>
      <c r="SQX31" s="55"/>
      <c r="SQY31" s="26"/>
      <c r="SRA31" s="27"/>
      <c r="SRB31" s="28"/>
      <c r="SRC31" s="27"/>
      <c r="SRD31" s="28"/>
      <c r="SRE31" s="26"/>
      <c r="SRG31" s="55"/>
      <c r="SRH31" s="26"/>
      <c r="SRJ31" s="27"/>
      <c r="SRK31" s="28"/>
      <c r="SRL31" s="27"/>
      <c r="SRM31" s="28"/>
      <c r="SRN31" s="26"/>
      <c r="SRP31" s="55"/>
      <c r="SRQ31" s="26"/>
      <c r="SRS31" s="27"/>
      <c r="SRT31" s="28"/>
      <c r="SRU31" s="27"/>
      <c r="SRV31" s="28"/>
      <c r="SRW31" s="26"/>
      <c r="SRY31" s="55"/>
      <c r="SRZ31" s="26"/>
      <c r="SSB31" s="27"/>
      <c r="SSC31" s="28"/>
      <c r="SSD31" s="27"/>
      <c r="SSE31" s="28"/>
      <c r="SSF31" s="26"/>
      <c r="SSH31" s="55"/>
      <c r="SSI31" s="26"/>
      <c r="SSK31" s="27"/>
      <c r="SSL31" s="28"/>
      <c r="SSM31" s="27"/>
      <c r="SSN31" s="28"/>
      <c r="SSO31" s="26"/>
      <c r="SSQ31" s="55"/>
      <c r="SSR31" s="26"/>
      <c r="SST31" s="27"/>
      <c r="SSU31" s="28"/>
      <c r="SSV31" s="27"/>
      <c r="SSW31" s="28"/>
      <c r="SSX31" s="26"/>
      <c r="SSZ31" s="55"/>
      <c r="STA31" s="26"/>
      <c r="STC31" s="27"/>
      <c r="STD31" s="28"/>
      <c r="STE31" s="27"/>
      <c r="STF31" s="28"/>
      <c r="STG31" s="26"/>
      <c r="STI31" s="55"/>
      <c r="STJ31" s="26"/>
      <c r="STL31" s="27"/>
      <c r="STM31" s="28"/>
      <c r="STN31" s="27"/>
      <c r="STO31" s="28"/>
      <c r="STP31" s="26"/>
      <c r="STR31" s="55"/>
      <c r="STS31" s="26"/>
      <c r="STU31" s="27"/>
      <c r="STV31" s="28"/>
      <c r="STW31" s="27"/>
      <c r="STX31" s="28"/>
      <c r="STY31" s="26"/>
      <c r="SUA31" s="55"/>
      <c r="SUB31" s="26"/>
      <c r="SUD31" s="27"/>
      <c r="SUE31" s="28"/>
      <c r="SUF31" s="27"/>
      <c r="SUG31" s="28"/>
      <c r="SUH31" s="26"/>
      <c r="SUJ31" s="55"/>
      <c r="SUK31" s="26"/>
      <c r="SUM31" s="27"/>
      <c r="SUN31" s="28"/>
      <c r="SUO31" s="27"/>
      <c r="SUP31" s="28"/>
      <c r="SUQ31" s="26"/>
      <c r="SUS31" s="55"/>
      <c r="SUT31" s="26"/>
      <c r="SUV31" s="27"/>
      <c r="SUW31" s="28"/>
      <c r="SUX31" s="27"/>
      <c r="SUY31" s="28"/>
      <c r="SUZ31" s="26"/>
      <c r="SVB31" s="55"/>
      <c r="SVC31" s="26"/>
      <c r="SVE31" s="27"/>
      <c r="SVF31" s="28"/>
      <c r="SVG31" s="27"/>
      <c r="SVH31" s="28"/>
      <c r="SVI31" s="26"/>
      <c r="SVK31" s="55"/>
      <c r="SVL31" s="26"/>
      <c r="SVN31" s="27"/>
      <c r="SVO31" s="28"/>
      <c r="SVP31" s="27"/>
      <c r="SVQ31" s="28"/>
      <c r="SVR31" s="26"/>
      <c r="SVT31" s="55"/>
      <c r="SVU31" s="26"/>
      <c r="SVW31" s="27"/>
      <c r="SVX31" s="28"/>
      <c r="SVY31" s="27"/>
      <c r="SVZ31" s="28"/>
      <c r="SWA31" s="26"/>
      <c r="SWC31" s="55"/>
      <c r="SWD31" s="26"/>
      <c r="SWF31" s="27"/>
      <c r="SWG31" s="28"/>
      <c r="SWH31" s="27"/>
      <c r="SWI31" s="28"/>
      <c r="SWJ31" s="26"/>
      <c r="SWL31" s="55"/>
      <c r="SWM31" s="26"/>
      <c r="SWO31" s="27"/>
      <c r="SWP31" s="28"/>
      <c r="SWQ31" s="27"/>
      <c r="SWR31" s="28"/>
      <c r="SWS31" s="26"/>
      <c r="SWU31" s="55"/>
      <c r="SWV31" s="26"/>
      <c r="SWX31" s="27"/>
      <c r="SWY31" s="28"/>
      <c r="SWZ31" s="27"/>
      <c r="SXA31" s="28"/>
      <c r="SXB31" s="26"/>
      <c r="SXD31" s="55"/>
      <c r="SXE31" s="26"/>
      <c r="SXG31" s="27"/>
      <c r="SXH31" s="28"/>
      <c r="SXI31" s="27"/>
      <c r="SXJ31" s="28"/>
      <c r="SXK31" s="26"/>
      <c r="SXM31" s="55"/>
      <c r="SXN31" s="26"/>
      <c r="SXP31" s="27"/>
      <c r="SXQ31" s="28"/>
      <c r="SXR31" s="27"/>
      <c r="SXS31" s="28"/>
      <c r="SXT31" s="26"/>
      <c r="SXV31" s="55"/>
      <c r="SXW31" s="26"/>
      <c r="SXY31" s="27"/>
      <c r="SXZ31" s="28"/>
      <c r="SYA31" s="27"/>
      <c r="SYB31" s="28"/>
      <c r="SYC31" s="26"/>
      <c r="SYE31" s="55"/>
      <c r="SYF31" s="26"/>
      <c r="SYH31" s="27"/>
      <c r="SYI31" s="28"/>
      <c r="SYJ31" s="27"/>
      <c r="SYK31" s="28"/>
      <c r="SYL31" s="26"/>
      <c r="SYN31" s="55"/>
      <c r="SYO31" s="26"/>
      <c r="SYQ31" s="27"/>
      <c r="SYR31" s="28"/>
      <c r="SYS31" s="27"/>
      <c r="SYT31" s="28"/>
      <c r="SYU31" s="26"/>
      <c r="SYW31" s="55"/>
      <c r="SYX31" s="26"/>
      <c r="SYZ31" s="27"/>
      <c r="SZA31" s="28"/>
      <c r="SZB31" s="27"/>
      <c r="SZC31" s="28"/>
      <c r="SZD31" s="26"/>
      <c r="SZF31" s="55"/>
      <c r="SZG31" s="26"/>
      <c r="SZI31" s="27"/>
      <c r="SZJ31" s="28"/>
      <c r="SZK31" s="27"/>
      <c r="SZL31" s="28"/>
      <c r="SZM31" s="26"/>
      <c r="SZO31" s="55"/>
      <c r="SZP31" s="26"/>
      <c r="SZR31" s="27"/>
      <c r="SZS31" s="28"/>
      <c r="SZT31" s="27"/>
      <c r="SZU31" s="28"/>
      <c r="SZV31" s="26"/>
      <c r="SZX31" s="55"/>
      <c r="SZY31" s="26"/>
      <c r="TAA31" s="27"/>
      <c r="TAB31" s="28"/>
      <c r="TAC31" s="27"/>
      <c r="TAD31" s="28"/>
      <c r="TAE31" s="26"/>
      <c r="TAG31" s="55"/>
      <c r="TAH31" s="26"/>
      <c r="TAJ31" s="27"/>
      <c r="TAK31" s="28"/>
      <c r="TAL31" s="27"/>
      <c r="TAM31" s="28"/>
      <c r="TAN31" s="26"/>
      <c r="TAP31" s="55"/>
      <c r="TAQ31" s="26"/>
      <c r="TAS31" s="27"/>
      <c r="TAT31" s="28"/>
      <c r="TAU31" s="27"/>
      <c r="TAV31" s="28"/>
      <c r="TAW31" s="26"/>
      <c r="TAY31" s="55"/>
      <c r="TAZ31" s="26"/>
      <c r="TBB31" s="27"/>
      <c r="TBC31" s="28"/>
      <c r="TBD31" s="27"/>
      <c r="TBE31" s="28"/>
      <c r="TBF31" s="26"/>
      <c r="TBH31" s="55"/>
      <c r="TBI31" s="26"/>
      <c r="TBK31" s="27"/>
      <c r="TBL31" s="28"/>
      <c r="TBM31" s="27"/>
      <c r="TBN31" s="28"/>
      <c r="TBO31" s="26"/>
      <c r="TBQ31" s="55"/>
      <c r="TBR31" s="26"/>
      <c r="TBT31" s="27"/>
      <c r="TBU31" s="28"/>
      <c r="TBV31" s="27"/>
      <c r="TBW31" s="28"/>
      <c r="TBX31" s="26"/>
      <c r="TBZ31" s="55"/>
      <c r="TCA31" s="26"/>
      <c r="TCC31" s="27"/>
      <c r="TCD31" s="28"/>
      <c r="TCE31" s="27"/>
      <c r="TCF31" s="28"/>
      <c r="TCG31" s="26"/>
      <c r="TCI31" s="55"/>
      <c r="TCJ31" s="26"/>
      <c r="TCL31" s="27"/>
      <c r="TCM31" s="28"/>
      <c r="TCN31" s="27"/>
      <c r="TCO31" s="28"/>
      <c r="TCP31" s="26"/>
      <c r="TCR31" s="55"/>
      <c r="TCS31" s="26"/>
      <c r="TCU31" s="27"/>
      <c r="TCV31" s="28"/>
      <c r="TCW31" s="27"/>
      <c r="TCX31" s="28"/>
      <c r="TCY31" s="26"/>
      <c r="TDA31" s="55"/>
      <c r="TDB31" s="26"/>
      <c r="TDD31" s="27"/>
      <c r="TDE31" s="28"/>
      <c r="TDF31" s="27"/>
      <c r="TDG31" s="28"/>
      <c r="TDH31" s="26"/>
      <c r="TDJ31" s="55"/>
      <c r="TDK31" s="26"/>
      <c r="TDM31" s="27"/>
      <c r="TDN31" s="28"/>
      <c r="TDO31" s="27"/>
      <c r="TDP31" s="28"/>
      <c r="TDQ31" s="26"/>
      <c r="TDS31" s="55"/>
      <c r="TDT31" s="26"/>
      <c r="TDV31" s="27"/>
      <c r="TDW31" s="28"/>
      <c r="TDX31" s="27"/>
      <c r="TDY31" s="28"/>
      <c r="TDZ31" s="26"/>
      <c r="TEB31" s="55"/>
      <c r="TEC31" s="26"/>
      <c r="TEE31" s="27"/>
      <c r="TEF31" s="28"/>
      <c r="TEG31" s="27"/>
      <c r="TEH31" s="28"/>
      <c r="TEI31" s="26"/>
      <c r="TEK31" s="55"/>
      <c r="TEL31" s="26"/>
      <c r="TEN31" s="27"/>
      <c r="TEO31" s="28"/>
      <c r="TEP31" s="27"/>
      <c r="TEQ31" s="28"/>
      <c r="TER31" s="26"/>
      <c r="TET31" s="55"/>
      <c r="TEU31" s="26"/>
      <c r="TEW31" s="27"/>
      <c r="TEX31" s="28"/>
      <c r="TEY31" s="27"/>
      <c r="TEZ31" s="28"/>
      <c r="TFA31" s="26"/>
      <c r="TFC31" s="55"/>
      <c r="TFD31" s="26"/>
      <c r="TFF31" s="27"/>
      <c r="TFG31" s="28"/>
      <c r="TFH31" s="27"/>
      <c r="TFI31" s="28"/>
      <c r="TFJ31" s="26"/>
      <c r="TFL31" s="55"/>
      <c r="TFM31" s="26"/>
      <c r="TFO31" s="27"/>
      <c r="TFP31" s="28"/>
      <c r="TFQ31" s="27"/>
      <c r="TFR31" s="28"/>
      <c r="TFS31" s="26"/>
      <c r="TFU31" s="55"/>
      <c r="TFV31" s="26"/>
      <c r="TFX31" s="27"/>
      <c r="TFY31" s="28"/>
      <c r="TFZ31" s="27"/>
      <c r="TGA31" s="28"/>
      <c r="TGB31" s="26"/>
      <c r="TGD31" s="55"/>
      <c r="TGE31" s="26"/>
      <c r="TGG31" s="27"/>
      <c r="TGH31" s="28"/>
      <c r="TGI31" s="27"/>
      <c r="TGJ31" s="28"/>
      <c r="TGK31" s="26"/>
      <c r="TGM31" s="55"/>
      <c r="TGN31" s="26"/>
      <c r="TGP31" s="27"/>
      <c r="TGQ31" s="28"/>
      <c r="TGR31" s="27"/>
      <c r="TGS31" s="28"/>
      <c r="TGT31" s="26"/>
      <c r="TGV31" s="55"/>
      <c r="TGW31" s="26"/>
      <c r="TGY31" s="27"/>
      <c r="TGZ31" s="28"/>
      <c r="THA31" s="27"/>
      <c r="THB31" s="28"/>
      <c r="THC31" s="26"/>
      <c r="THE31" s="55"/>
      <c r="THF31" s="26"/>
      <c r="THH31" s="27"/>
      <c r="THI31" s="28"/>
      <c r="THJ31" s="27"/>
      <c r="THK31" s="28"/>
      <c r="THL31" s="26"/>
      <c r="THN31" s="55"/>
      <c r="THO31" s="26"/>
      <c r="THQ31" s="27"/>
      <c r="THR31" s="28"/>
      <c r="THS31" s="27"/>
      <c r="THT31" s="28"/>
      <c r="THU31" s="26"/>
      <c r="THW31" s="55"/>
      <c r="THX31" s="26"/>
      <c r="THZ31" s="27"/>
      <c r="TIA31" s="28"/>
      <c r="TIB31" s="27"/>
      <c r="TIC31" s="28"/>
      <c r="TID31" s="26"/>
      <c r="TIF31" s="55"/>
      <c r="TIG31" s="26"/>
      <c r="TII31" s="27"/>
      <c r="TIJ31" s="28"/>
      <c r="TIK31" s="27"/>
      <c r="TIL31" s="28"/>
      <c r="TIM31" s="26"/>
      <c r="TIO31" s="55"/>
      <c r="TIP31" s="26"/>
      <c r="TIR31" s="27"/>
      <c r="TIS31" s="28"/>
      <c r="TIT31" s="27"/>
      <c r="TIU31" s="28"/>
      <c r="TIV31" s="26"/>
      <c r="TIX31" s="55"/>
      <c r="TIY31" s="26"/>
      <c r="TJA31" s="27"/>
      <c r="TJB31" s="28"/>
      <c r="TJC31" s="27"/>
      <c r="TJD31" s="28"/>
      <c r="TJE31" s="26"/>
      <c r="TJG31" s="55"/>
      <c r="TJH31" s="26"/>
      <c r="TJJ31" s="27"/>
      <c r="TJK31" s="28"/>
      <c r="TJL31" s="27"/>
      <c r="TJM31" s="28"/>
      <c r="TJN31" s="26"/>
      <c r="TJP31" s="55"/>
      <c r="TJQ31" s="26"/>
      <c r="TJS31" s="27"/>
      <c r="TJT31" s="28"/>
      <c r="TJU31" s="27"/>
      <c r="TJV31" s="28"/>
      <c r="TJW31" s="26"/>
      <c r="TJY31" s="55"/>
      <c r="TJZ31" s="26"/>
      <c r="TKB31" s="27"/>
      <c r="TKC31" s="28"/>
      <c r="TKD31" s="27"/>
      <c r="TKE31" s="28"/>
      <c r="TKF31" s="26"/>
      <c r="TKH31" s="55"/>
      <c r="TKI31" s="26"/>
      <c r="TKK31" s="27"/>
      <c r="TKL31" s="28"/>
      <c r="TKM31" s="27"/>
      <c r="TKN31" s="28"/>
      <c r="TKO31" s="26"/>
      <c r="TKQ31" s="55"/>
      <c r="TKR31" s="26"/>
      <c r="TKT31" s="27"/>
      <c r="TKU31" s="28"/>
      <c r="TKV31" s="27"/>
      <c r="TKW31" s="28"/>
      <c r="TKX31" s="26"/>
      <c r="TKZ31" s="55"/>
      <c r="TLA31" s="26"/>
      <c r="TLC31" s="27"/>
      <c r="TLD31" s="28"/>
      <c r="TLE31" s="27"/>
      <c r="TLF31" s="28"/>
      <c r="TLG31" s="26"/>
      <c r="TLI31" s="55"/>
      <c r="TLJ31" s="26"/>
      <c r="TLL31" s="27"/>
      <c r="TLM31" s="28"/>
      <c r="TLN31" s="27"/>
      <c r="TLO31" s="28"/>
      <c r="TLP31" s="26"/>
      <c r="TLR31" s="55"/>
      <c r="TLS31" s="26"/>
      <c r="TLU31" s="27"/>
      <c r="TLV31" s="28"/>
      <c r="TLW31" s="27"/>
      <c r="TLX31" s="28"/>
      <c r="TLY31" s="26"/>
      <c r="TMA31" s="55"/>
      <c r="TMB31" s="26"/>
      <c r="TMD31" s="27"/>
      <c r="TME31" s="28"/>
      <c r="TMF31" s="27"/>
      <c r="TMG31" s="28"/>
      <c r="TMH31" s="26"/>
      <c r="TMJ31" s="55"/>
      <c r="TMK31" s="26"/>
      <c r="TMM31" s="27"/>
      <c r="TMN31" s="28"/>
      <c r="TMO31" s="27"/>
      <c r="TMP31" s="28"/>
      <c r="TMQ31" s="26"/>
      <c r="TMS31" s="55"/>
      <c r="TMT31" s="26"/>
      <c r="TMV31" s="27"/>
      <c r="TMW31" s="28"/>
      <c r="TMX31" s="27"/>
      <c r="TMY31" s="28"/>
      <c r="TMZ31" s="26"/>
      <c r="TNB31" s="55"/>
      <c r="TNC31" s="26"/>
      <c r="TNE31" s="27"/>
      <c r="TNF31" s="28"/>
      <c r="TNG31" s="27"/>
      <c r="TNH31" s="28"/>
      <c r="TNI31" s="26"/>
      <c r="TNK31" s="55"/>
      <c r="TNL31" s="26"/>
      <c r="TNN31" s="27"/>
      <c r="TNO31" s="28"/>
      <c r="TNP31" s="27"/>
      <c r="TNQ31" s="28"/>
      <c r="TNR31" s="26"/>
      <c r="TNT31" s="55"/>
      <c r="TNU31" s="26"/>
      <c r="TNW31" s="27"/>
      <c r="TNX31" s="28"/>
      <c r="TNY31" s="27"/>
      <c r="TNZ31" s="28"/>
      <c r="TOA31" s="26"/>
      <c r="TOC31" s="55"/>
      <c r="TOD31" s="26"/>
      <c r="TOF31" s="27"/>
      <c r="TOG31" s="28"/>
      <c r="TOH31" s="27"/>
      <c r="TOI31" s="28"/>
      <c r="TOJ31" s="26"/>
      <c r="TOL31" s="55"/>
      <c r="TOM31" s="26"/>
      <c r="TOO31" s="27"/>
      <c r="TOP31" s="28"/>
      <c r="TOQ31" s="27"/>
      <c r="TOR31" s="28"/>
      <c r="TOS31" s="26"/>
      <c r="TOU31" s="55"/>
      <c r="TOV31" s="26"/>
      <c r="TOX31" s="27"/>
      <c r="TOY31" s="28"/>
      <c r="TOZ31" s="27"/>
      <c r="TPA31" s="28"/>
      <c r="TPB31" s="26"/>
      <c r="TPD31" s="55"/>
      <c r="TPE31" s="26"/>
      <c r="TPG31" s="27"/>
      <c r="TPH31" s="28"/>
      <c r="TPI31" s="27"/>
      <c r="TPJ31" s="28"/>
      <c r="TPK31" s="26"/>
      <c r="TPM31" s="55"/>
      <c r="TPN31" s="26"/>
      <c r="TPP31" s="27"/>
      <c r="TPQ31" s="28"/>
      <c r="TPR31" s="27"/>
      <c r="TPS31" s="28"/>
      <c r="TPT31" s="26"/>
      <c r="TPV31" s="55"/>
      <c r="TPW31" s="26"/>
      <c r="TPY31" s="27"/>
      <c r="TPZ31" s="28"/>
      <c r="TQA31" s="27"/>
      <c r="TQB31" s="28"/>
      <c r="TQC31" s="26"/>
      <c r="TQE31" s="55"/>
      <c r="TQF31" s="26"/>
      <c r="TQH31" s="27"/>
      <c r="TQI31" s="28"/>
      <c r="TQJ31" s="27"/>
      <c r="TQK31" s="28"/>
      <c r="TQL31" s="26"/>
      <c r="TQN31" s="55"/>
      <c r="TQO31" s="26"/>
      <c r="TQQ31" s="27"/>
      <c r="TQR31" s="28"/>
      <c r="TQS31" s="27"/>
      <c r="TQT31" s="28"/>
      <c r="TQU31" s="26"/>
      <c r="TQW31" s="55"/>
      <c r="TQX31" s="26"/>
      <c r="TQZ31" s="27"/>
      <c r="TRA31" s="28"/>
      <c r="TRB31" s="27"/>
      <c r="TRC31" s="28"/>
      <c r="TRD31" s="26"/>
      <c r="TRF31" s="55"/>
      <c r="TRG31" s="26"/>
      <c r="TRI31" s="27"/>
      <c r="TRJ31" s="28"/>
      <c r="TRK31" s="27"/>
      <c r="TRL31" s="28"/>
      <c r="TRM31" s="26"/>
      <c r="TRO31" s="55"/>
      <c r="TRP31" s="26"/>
      <c r="TRR31" s="27"/>
      <c r="TRS31" s="28"/>
      <c r="TRT31" s="27"/>
      <c r="TRU31" s="28"/>
      <c r="TRV31" s="26"/>
      <c r="TRX31" s="55"/>
      <c r="TRY31" s="26"/>
      <c r="TSA31" s="27"/>
      <c r="TSB31" s="28"/>
      <c r="TSC31" s="27"/>
      <c r="TSD31" s="28"/>
      <c r="TSE31" s="26"/>
      <c r="TSG31" s="55"/>
      <c r="TSH31" s="26"/>
      <c r="TSJ31" s="27"/>
      <c r="TSK31" s="28"/>
      <c r="TSL31" s="27"/>
      <c r="TSM31" s="28"/>
      <c r="TSN31" s="26"/>
      <c r="TSP31" s="55"/>
      <c r="TSQ31" s="26"/>
      <c r="TSS31" s="27"/>
      <c r="TST31" s="28"/>
      <c r="TSU31" s="27"/>
      <c r="TSV31" s="28"/>
      <c r="TSW31" s="26"/>
      <c r="TSY31" s="55"/>
      <c r="TSZ31" s="26"/>
      <c r="TTB31" s="27"/>
      <c r="TTC31" s="28"/>
      <c r="TTD31" s="27"/>
      <c r="TTE31" s="28"/>
      <c r="TTF31" s="26"/>
      <c r="TTH31" s="55"/>
      <c r="TTI31" s="26"/>
      <c r="TTK31" s="27"/>
      <c r="TTL31" s="28"/>
      <c r="TTM31" s="27"/>
      <c r="TTN31" s="28"/>
      <c r="TTO31" s="26"/>
      <c r="TTQ31" s="55"/>
      <c r="TTR31" s="26"/>
      <c r="TTT31" s="27"/>
      <c r="TTU31" s="28"/>
      <c r="TTV31" s="27"/>
      <c r="TTW31" s="28"/>
      <c r="TTX31" s="26"/>
      <c r="TTZ31" s="55"/>
      <c r="TUA31" s="26"/>
      <c r="TUC31" s="27"/>
      <c r="TUD31" s="28"/>
      <c r="TUE31" s="27"/>
      <c r="TUF31" s="28"/>
      <c r="TUG31" s="26"/>
      <c r="TUI31" s="55"/>
      <c r="TUJ31" s="26"/>
      <c r="TUL31" s="27"/>
      <c r="TUM31" s="28"/>
      <c r="TUN31" s="27"/>
      <c r="TUO31" s="28"/>
      <c r="TUP31" s="26"/>
      <c r="TUR31" s="55"/>
      <c r="TUS31" s="26"/>
      <c r="TUU31" s="27"/>
      <c r="TUV31" s="28"/>
      <c r="TUW31" s="27"/>
      <c r="TUX31" s="28"/>
      <c r="TUY31" s="26"/>
      <c r="TVA31" s="55"/>
      <c r="TVB31" s="26"/>
      <c r="TVD31" s="27"/>
      <c r="TVE31" s="28"/>
      <c r="TVF31" s="27"/>
      <c r="TVG31" s="28"/>
      <c r="TVH31" s="26"/>
      <c r="TVJ31" s="55"/>
      <c r="TVK31" s="26"/>
      <c r="TVM31" s="27"/>
      <c r="TVN31" s="28"/>
      <c r="TVO31" s="27"/>
      <c r="TVP31" s="28"/>
      <c r="TVQ31" s="26"/>
      <c r="TVS31" s="55"/>
      <c r="TVT31" s="26"/>
      <c r="TVV31" s="27"/>
      <c r="TVW31" s="28"/>
      <c r="TVX31" s="27"/>
      <c r="TVY31" s="28"/>
      <c r="TVZ31" s="26"/>
      <c r="TWB31" s="55"/>
      <c r="TWC31" s="26"/>
      <c r="TWE31" s="27"/>
      <c r="TWF31" s="28"/>
      <c r="TWG31" s="27"/>
      <c r="TWH31" s="28"/>
      <c r="TWI31" s="26"/>
      <c r="TWK31" s="55"/>
      <c r="TWL31" s="26"/>
      <c r="TWN31" s="27"/>
      <c r="TWO31" s="28"/>
      <c r="TWP31" s="27"/>
      <c r="TWQ31" s="28"/>
      <c r="TWR31" s="26"/>
      <c r="TWT31" s="55"/>
      <c r="TWU31" s="26"/>
      <c r="TWW31" s="27"/>
      <c r="TWX31" s="28"/>
      <c r="TWY31" s="27"/>
      <c r="TWZ31" s="28"/>
      <c r="TXA31" s="26"/>
      <c r="TXC31" s="55"/>
      <c r="TXD31" s="26"/>
      <c r="TXF31" s="27"/>
      <c r="TXG31" s="28"/>
      <c r="TXH31" s="27"/>
      <c r="TXI31" s="28"/>
      <c r="TXJ31" s="26"/>
      <c r="TXL31" s="55"/>
      <c r="TXM31" s="26"/>
      <c r="TXO31" s="27"/>
      <c r="TXP31" s="28"/>
      <c r="TXQ31" s="27"/>
      <c r="TXR31" s="28"/>
      <c r="TXS31" s="26"/>
      <c r="TXU31" s="55"/>
      <c r="TXV31" s="26"/>
      <c r="TXX31" s="27"/>
      <c r="TXY31" s="28"/>
      <c r="TXZ31" s="27"/>
      <c r="TYA31" s="28"/>
      <c r="TYB31" s="26"/>
      <c r="TYD31" s="55"/>
      <c r="TYE31" s="26"/>
      <c r="TYG31" s="27"/>
      <c r="TYH31" s="28"/>
      <c r="TYI31" s="27"/>
      <c r="TYJ31" s="28"/>
      <c r="TYK31" s="26"/>
      <c r="TYM31" s="55"/>
      <c r="TYN31" s="26"/>
      <c r="TYP31" s="27"/>
      <c r="TYQ31" s="28"/>
      <c r="TYR31" s="27"/>
      <c r="TYS31" s="28"/>
      <c r="TYT31" s="26"/>
      <c r="TYV31" s="55"/>
      <c r="TYW31" s="26"/>
      <c r="TYY31" s="27"/>
      <c r="TYZ31" s="28"/>
      <c r="TZA31" s="27"/>
      <c r="TZB31" s="28"/>
      <c r="TZC31" s="26"/>
      <c r="TZE31" s="55"/>
      <c r="TZF31" s="26"/>
      <c r="TZH31" s="27"/>
      <c r="TZI31" s="28"/>
      <c r="TZJ31" s="27"/>
      <c r="TZK31" s="28"/>
      <c r="TZL31" s="26"/>
      <c r="TZN31" s="55"/>
      <c r="TZO31" s="26"/>
      <c r="TZQ31" s="27"/>
      <c r="TZR31" s="28"/>
      <c r="TZS31" s="27"/>
      <c r="TZT31" s="28"/>
      <c r="TZU31" s="26"/>
      <c r="TZW31" s="55"/>
      <c r="TZX31" s="26"/>
      <c r="TZZ31" s="27"/>
      <c r="UAA31" s="28"/>
      <c r="UAB31" s="27"/>
      <c r="UAC31" s="28"/>
      <c r="UAD31" s="26"/>
      <c r="UAF31" s="55"/>
      <c r="UAG31" s="26"/>
      <c r="UAI31" s="27"/>
      <c r="UAJ31" s="28"/>
      <c r="UAK31" s="27"/>
      <c r="UAL31" s="28"/>
      <c r="UAM31" s="26"/>
      <c r="UAO31" s="55"/>
      <c r="UAP31" s="26"/>
      <c r="UAR31" s="27"/>
      <c r="UAS31" s="28"/>
      <c r="UAT31" s="27"/>
      <c r="UAU31" s="28"/>
      <c r="UAV31" s="26"/>
      <c r="UAX31" s="55"/>
      <c r="UAY31" s="26"/>
      <c r="UBA31" s="27"/>
      <c r="UBB31" s="28"/>
      <c r="UBC31" s="27"/>
      <c r="UBD31" s="28"/>
      <c r="UBE31" s="26"/>
      <c r="UBG31" s="55"/>
      <c r="UBH31" s="26"/>
      <c r="UBJ31" s="27"/>
      <c r="UBK31" s="28"/>
      <c r="UBL31" s="27"/>
      <c r="UBM31" s="28"/>
      <c r="UBN31" s="26"/>
      <c r="UBP31" s="55"/>
      <c r="UBQ31" s="26"/>
      <c r="UBS31" s="27"/>
      <c r="UBT31" s="28"/>
      <c r="UBU31" s="27"/>
      <c r="UBV31" s="28"/>
      <c r="UBW31" s="26"/>
      <c r="UBY31" s="55"/>
      <c r="UBZ31" s="26"/>
      <c r="UCB31" s="27"/>
      <c r="UCC31" s="28"/>
      <c r="UCD31" s="27"/>
      <c r="UCE31" s="28"/>
      <c r="UCF31" s="26"/>
      <c r="UCH31" s="55"/>
      <c r="UCI31" s="26"/>
      <c r="UCK31" s="27"/>
      <c r="UCL31" s="28"/>
      <c r="UCM31" s="27"/>
      <c r="UCN31" s="28"/>
      <c r="UCO31" s="26"/>
      <c r="UCQ31" s="55"/>
      <c r="UCR31" s="26"/>
      <c r="UCT31" s="27"/>
      <c r="UCU31" s="28"/>
      <c r="UCV31" s="27"/>
      <c r="UCW31" s="28"/>
      <c r="UCX31" s="26"/>
      <c r="UCZ31" s="55"/>
      <c r="UDA31" s="26"/>
      <c r="UDC31" s="27"/>
      <c r="UDD31" s="28"/>
      <c r="UDE31" s="27"/>
      <c r="UDF31" s="28"/>
      <c r="UDG31" s="26"/>
      <c r="UDI31" s="55"/>
      <c r="UDJ31" s="26"/>
      <c r="UDL31" s="27"/>
      <c r="UDM31" s="28"/>
      <c r="UDN31" s="27"/>
      <c r="UDO31" s="28"/>
      <c r="UDP31" s="26"/>
      <c r="UDR31" s="55"/>
      <c r="UDS31" s="26"/>
      <c r="UDU31" s="27"/>
      <c r="UDV31" s="28"/>
      <c r="UDW31" s="27"/>
      <c r="UDX31" s="28"/>
      <c r="UDY31" s="26"/>
      <c r="UEA31" s="55"/>
      <c r="UEB31" s="26"/>
      <c r="UED31" s="27"/>
      <c r="UEE31" s="28"/>
      <c r="UEF31" s="27"/>
      <c r="UEG31" s="28"/>
      <c r="UEH31" s="26"/>
      <c r="UEJ31" s="55"/>
      <c r="UEK31" s="26"/>
      <c r="UEM31" s="27"/>
      <c r="UEN31" s="28"/>
      <c r="UEO31" s="27"/>
      <c r="UEP31" s="28"/>
      <c r="UEQ31" s="26"/>
      <c r="UES31" s="55"/>
      <c r="UET31" s="26"/>
      <c r="UEV31" s="27"/>
      <c r="UEW31" s="28"/>
      <c r="UEX31" s="27"/>
      <c r="UEY31" s="28"/>
      <c r="UEZ31" s="26"/>
      <c r="UFB31" s="55"/>
      <c r="UFC31" s="26"/>
      <c r="UFE31" s="27"/>
      <c r="UFF31" s="28"/>
      <c r="UFG31" s="27"/>
      <c r="UFH31" s="28"/>
      <c r="UFI31" s="26"/>
      <c r="UFK31" s="55"/>
      <c r="UFL31" s="26"/>
      <c r="UFN31" s="27"/>
      <c r="UFO31" s="28"/>
      <c r="UFP31" s="27"/>
      <c r="UFQ31" s="28"/>
      <c r="UFR31" s="26"/>
      <c r="UFT31" s="55"/>
      <c r="UFU31" s="26"/>
      <c r="UFW31" s="27"/>
      <c r="UFX31" s="28"/>
      <c r="UFY31" s="27"/>
      <c r="UFZ31" s="28"/>
      <c r="UGA31" s="26"/>
      <c r="UGC31" s="55"/>
      <c r="UGD31" s="26"/>
      <c r="UGF31" s="27"/>
      <c r="UGG31" s="28"/>
      <c r="UGH31" s="27"/>
      <c r="UGI31" s="28"/>
      <c r="UGJ31" s="26"/>
      <c r="UGL31" s="55"/>
      <c r="UGM31" s="26"/>
      <c r="UGO31" s="27"/>
      <c r="UGP31" s="28"/>
      <c r="UGQ31" s="27"/>
      <c r="UGR31" s="28"/>
      <c r="UGS31" s="26"/>
      <c r="UGU31" s="55"/>
      <c r="UGV31" s="26"/>
      <c r="UGX31" s="27"/>
      <c r="UGY31" s="28"/>
      <c r="UGZ31" s="27"/>
      <c r="UHA31" s="28"/>
      <c r="UHB31" s="26"/>
      <c r="UHD31" s="55"/>
      <c r="UHE31" s="26"/>
      <c r="UHG31" s="27"/>
      <c r="UHH31" s="28"/>
      <c r="UHI31" s="27"/>
      <c r="UHJ31" s="28"/>
      <c r="UHK31" s="26"/>
      <c r="UHM31" s="55"/>
      <c r="UHN31" s="26"/>
      <c r="UHP31" s="27"/>
      <c r="UHQ31" s="28"/>
      <c r="UHR31" s="27"/>
      <c r="UHS31" s="28"/>
      <c r="UHT31" s="26"/>
      <c r="UHV31" s="55"/>
      <c r="UHW31" s="26"/>
      <c r="UHY31" s="27"/>
      <c r="UHZ31" s="28"/>
      <c r="UIA31" s="27"/>
      <c r="UIB31" s="28"/>
      <c r="UIC31" s="26"/>
      <c r="UIE31" s="55"/>
      <c r="UIF31" s="26"/>
      <c r="UIH31" s="27"/>
      <c r="UII31" s="28"/>
      <c r="UIJ31" s="27"/>
      <c r="UIK31" s="28"/>
      <c r="UIL31" s="26"/>
      <c r="UIN31" s="55"/>
      <c r="UIO31" s="26"/>
      <c r="UIQ31" s="27"/>
      <c r="UIR31" s="28"/>
      <c r="UIS31" s="27"/>
      <c r="UIT31" s="28"/>
      <c r="UIU31" s="26"/>
      <c r="UIW31" s="55"/>
      <c r="UIX31" s="26"/>
      <c r="UIZ31" s="27"/>
      <c r="UJA31" s="28"/>
      <c r="UJB31" s="27"/>
      <c r="UJC31" s="28"/>
      <c r="UJD31" s="26"/>
      <c r="UJF31" s="55"/>
      <c r="UJG31" s="26"/>
      <c r="UJI31" s="27"/>
      <c r="UJJ31" s="28"/>
      <c r="UJK31" s="27"/>
      <c r="UJL31" s="28"/>
      <c r="UJM31" s="26"/>
      <c r="UJO31" s="55"/>
      <c r="UJP31" s="26"/>
      <c r="UJR31" s="27"/>
      <c r="UJS31" s="28"/>
      <c r="UJT31" s="27"/>
      <c r="UJU31" s="28"/>
      <c r="UJV31" s="26"/>
      <c r="UJX31" s="55"/>
      <c r="UJY31" s="26"/>
      <c r="UKA31" s="27"/>
      <c r="UKB31" s="28"/>
      <c r="UKC31" s="27"/>
      <c r="UKD31" s="28"/>
      <c r="UKE31" s="26"/>
      <c r="UKG31" s="55"/>
      <c r="UKH31" s="26"/>
      <c r="UKJ31" s="27"/>
      <c r="UKK31" s="28"/>
      <c r="UKL31" s="27"/>
      <c r="UKM31" s="28"/>
      <c r="UKN31" s="26"/>
      <c r="UKP31" s="55"/>
      <c r="UKQ31" s="26"/>
      <c r="UKS31" s="27"/>
      <c r="UKT31" s="28"/>
      <c r="UKU31" s="27"/>
      <c r="UKV31" s="28"/>
      <c r="UKW31" s="26"/>
      <c r="UKY31" s="55"/>
      <c r="UKZ31" s="26"/>
      <c r="ULB31" s="27"/>
      <c r="ULC31" s="28"/>
      <c r="ULD31" s="27"/>
      <c r="ULE31" s="28"/>
      <c r="ULF31" s="26"/>
      <c r="ULH31" s="55"/>
      <c r="ULI31" s="26"/>
      <c r="ULK31" s="27"/>
      <c r="ULL31" s="28"/>
      <c r="ULM31" s="27"/>
      <c r="ULN31" s="28"/>
      <c r="ULO31" s="26"/>
      <c r="ULQ31" s="55"/>
      <c r="ULR31" s="26"/>
      <c r="ULT31" s="27"/>
      <c r="ULU31" s="28"/>
      <c r="ULV31" s="27"/>
      <c r="ULW31" s="28"/>
      <c r="ULX31" s="26"/>
      <c r="ULZ31" s="55"/>
      <c r="UMA31" s="26"/>
      <c r="UMC31" s="27"/>
      <c r="UMD31" s="28"/>
      <c r="UME31" s="27"/>
      <c r="UMF31" s="28"/>
      <c r="UMG31" s="26"/>
      <c r="UMI31" s="55"/>
      <c r="UMJ31" s="26"/>
      <c r="UML31" s="27"/>
      <c r="UMM31" s="28"/>
      <c r="UMN31" s="27"/>
      <c r="UMO31" s="28"/>
      <c r="UMP31" s="26"/>
      <c r="UMR31" s="55"/>
      <c r="UMS31" s="26"/>
      <c r="UMU31" s="27"/>
      <c r="UMV31" s="28"/>
      <c r="UMW31" s="27"/>
      <c r="UMX31" s="28"/>
      <c r="UMY31" s="26"/>
      <c r="UNA31" s="55"/>
      <c r="UNB31" s="26"/>
      <c r="UND31" s="27"/>
      <c r="UNE31" s="28"/>
      <c r="UNF31" s="27"/>
      <c r="UNG31" s="28"/>
      <c r="UNH31" s="26"/>
      <c r="UNJ31" s="55"/>
      <c r="UNK31" s="26"/>
      <c r="UNM31" s="27"/>
      <c r="UNN31" s="28"/>
      <c r="UNO31" s="27"/>
      <c r="UNP31" s="28"/>
      <c r="UNQ31" s="26"/>
      <c r="UNS31" s="55"/>
      <c r="UNT31" s="26"/>
      <c r="UNV31" s="27"/>
      <c r="UNW31" s="28"/>
      <c r="UNX31" s="27"/>
      <c r="UNY31" s="28"/>
      <c r="UNZ31" s="26"/>
      <c r="UOB31" s="55"/>
      <c r="UOC31" s="26"/>
      <c r="UOE31" s="27"/>
      <c r="UOF31" s="28"/>
      <c r="UOG31" s="27"/>
      <c r="UOH31" s="28"/>
      <c r="UOI31" s="26"/>
      <c r="UOK31" s="55"/>
      <c r="UOL31" s="26"/>
      <c r="UON31" s="27"/>
      <c r="UOO31" s="28"/>
      <c r="UOP31" s="27"/>
      <c r="UOQ31" s="28"/>
      <c r="UOR31" s="26"/>
      <c r="UOT31" s="55"/>
      <c r="UOU31" s="26"/>
      <c r="UOW31" s="27"/>
      <c r="UOX31" s="28"/>
      <c r="UOY31" s="27"/>
      <c r="UOZ31" s="28"/>
      <c r="UPA31" s="26"/>
      <c r="UPC31" s="55"/>
      <c r="UPD31" s="26"/>
      <c r="UPF31" s="27"/>
      <c r="UPG31" s="28"/>
      <c r="UPH31" s="27"/>
      <c r="UPI31" s="28"/>
      <c r="UPJ31" s="26"/>
      <c r="UPL31" s="55"/>
      <c r="UPM31" s="26"/>
      <c r="UPO31" s="27"/>
      <c r="UPP31" s="28"/>
      <c r="UPQ31" s="27"/>
      <c r="UPR31" s="28"/>
      <c r="UPS31" s="26"/>
      <c r="UPU31" s="55"/>
      <c r="UPV31" s="26"/>
      <c r="UPX31" s="27"/>
      <c r="UPY31" s="28"/>
      <c r="UPZ31" s="27"/>
      <c r="UQA31" s="28"/>
      <c r="UQB31" s="26"/>
      <c r="UQD31" s="55"/>
      <c r="UQE31" s="26"/>
      <c r="UQG31" s="27"/>
      <c r="UQH31" s="28"/>
      <c r="UQI31" s="27"/>
      <c r="UQJ31" s="28"/>
      <c r="UQK31" s="26"/>
      <c r="UQM31" s="55"/>
      <c r="UQN31" s="26"/>
      <c r="UQP31" s="27"/>
      <c r="UQQ31" s="28"/>
      <c r="UQR31" s="27"/>
      <c r="UQS31" s="28"/>
      <c r="UQT31" s="26"/>
      <c r="UQV31" s="55"/>
      <c r="UQW31" s="26"/>
      <c r="UQY31" s="27"/>
      <c r="UQZ31" s="28"/>
      <c r="URA31" s="27"/>
      <c r="URB31" s="28"/>
      <c r="URC31" s="26"/>
      <c r="URE31" s="55"/>
      <c r="URF31" s="26"/>
      <c r="URH31" s="27"/>
      <c r="URI31" s="28"/>
      <c r="URJ31" s="27"/>
      <c r="URK31" s="28"/>
      <c r="URL31" s="26"/>
      <c r="URN31" s="55"/>
      <c r="URO31" s="26"/>
      <c r="URQ31" s="27"/>
      <c r="URR31" s="28"/>
      <c r="URS31" s="27"/>
      <c r="URT31" s="28"/>
      <c r="URU31" s="26"/>
      <c r="URW31" s="55"/>
      <c r="URX31" s="26"/>
      <c r="URZ31" s="27"/>
      <c r="USA31" s="28"/>
      <c r="USB31" s="27"/>
      <c r="USC31" s="28"/>
      <c r="USD31" s="26"/>
      <c r="USF31" s="55"/>
      <c r="USG31" s="26"/>
      <c r="USI31" s="27"/>
      <c r="USJ31" s="28"/>
      <c r="USK31" s="27"/>
      <c r="USL31" s="28"/>
      <c r="USM31" s="26"/>
      <c r="USO31" s="55"/>
      <c r="USP31" s="26"/>
      <c r="USR31" s="27"/>
      <c r="USS31" s="28"/>
      <c r="UST31" s="27"/>
      <c r="USU31" s="28"/>
      <c r="USV31" s="26"/>
      <c r="USX31" s="55"/>
      <c r="USY31" s="26"/>
      <c r="UTA31" s="27"/>
      <c r="UTB31" s="28"/>
      <c r="UTC31" s="27"/>
      <c r="UTD31" s="28"/>
      <c r="UTE31" s="26"/>
      <c r="UTG31" s="55"/>
      <c r="UTH31" s="26"/>
      <c r="UTJ31" s="27"/>
      <c r="UTK31" s="28"/>
      <c r="UTL31" s="27"/>
      <c r="UTM31" s="28"/>
      <c r="UTN31" s="26"/>
      <c r="UTP31" s="55"/>
      <c r="UTQ31" s="26"/>
      <c r="UTS31" s="27"/>
      <c r="UTT31" s="28"/>
      <c r="UTU31" s="27"/>
      <c r="UTV31" s="28"/>
      <c r="UTW31" s="26"/>
      <c r="UTY31" s="55"/>
      <c r="UTZ31" s="26"/>
      <c r="UUB31" s="27"/>
      <c r="UUC31" s="28"/>
      <c r="UUD31" s="27"/>
      <c r="UUE31" s="28"/>
      <c r="UUF31" s="26"/>
      <c r="UUH31" s="55"/>
      <c r="UUI31" s="26"/>
      <c r="UUK31" s="27"/>
      <c r="UUL31" s="28"/>
      <c r="UUM31" s="27"/>
      <c r="UUN31" s="28"/>
      <c r="UUO31" s="26"/>
      <c r="UUQ31" s="55"/>
      <c r="UUR31" s="26"/>
      <c r="UUT31" s="27"/>
      <c r="UUU31" s="28"/>
      <c r="UUV31" s="27"/>
      <c r="UUW31" s="28"/>
      <c r="UUX31" s="26"/>
      <c r="UUZ31" s="55"/>
      <c r="UVA31" s="26"/>
      <c r="UVC31" s="27"/>
      <c r="UVD31" s="28"/>
      <c r="UVE31" s="27"/>
      <c r="UVF31" s="28"/>
      <c r="UVG31" s="26"/>
      <c r="UVI31" s="55"/>
      <c r="UVJ31" s="26"/>
      <c r="UVL31" s="27"/>
      <c r="UVM31" s="28"/>
      <c r="UVN31" s="27"/>
      <c r="UVO31" s="28"/>
      <c r="UVP31" s="26"/>
      <c r="UVR31" s="55"/>
      <c r="UVS31" s="26"/>
      <c r="UVU31" s="27"/>
      <c r="UVV31" s="28"/>
      <c r="UVW31" s="27"/>
      <c r="UVX31" s="28"/>
      <c r="UVY31" s="26"/>
      <c r="UWA31" s="55"/>
      <c r="UWB31" s="26"/>
      <c r="UWD31" s="27"/>
      <c r="UWE31" s="28"/>
      <c r="UWF31" s="27"/>
      <c r="UWG31" s="28"/>
      <c r="UWH31" s="26"/>
      <c r="UWJ31" s="55"/>
      <c r="UWK31" s="26"/>
      <c r="UWM31" s="27"/>
      <c r="UWN31" s="28"/>
      <c r="UWO31" s="27"/>
      <c r="UWP31" s="28"/>
      <c r="UWQ31" s="26"/>
      <c r="UWS31" s="55"/>
      <c r="UWT31" s="26"/>
      <c r="UWV31" s="27"/>
      <c r="UWW31" s="28"/>
      <c r="UWX31" s="27"/>
      <c r="UWY31" s="28"/>
      <c r="UWZ31" s="26"/>
      <c r="UXB31" s="55"/>
      <c r="UXC31" s="26"/>
      <c r="UXE31" s="27"/>
      <c r="UXF31" s="28"/>
      <c r="UXG31" s="27"/>
      <c r="UXH31" s="28"/>
      <c r="UXI31" s="26"/>
      <c r="UXK31" s="55"/>
      <c r="UXL31" s="26"/>
      <c r="UXN31" s="27"/>
      <c r="UXO31" s="28"/>
      <c r="UXP31" s="27"/>
      <c r="UXQ31" s="28"/>
      <c r="UXR31" s="26"/>
      <c r="UXT31" s="55"/>
      <c r="UXU31" s="26"/>
      <c r="UXW31" s="27"/>
      <c r="UXX31" s="28"/>
      <c r="UXY31" s="27"/>
      <c r="UXZ31" s="28"/>
      <c r="UYA31" s="26"/>
      <c r="UYC31" s="55"/>
      <c r="UYD31" s="26"/>
      <c r="UYF31" s="27"/>
      <c r="UYG31" s="28"/>
      <c r="UYH31" s="27"/>
      <c r="UYI31" s="28"/>
      <c r="UYJ31" s="26"/>
      <c r="UYL31" s="55"/>
      <c r="UYM31" s="26"/>
      <c r="UYO31" s="27"/>
      <c r="UYP31" s="28"/>
      <c r="UYQ31" s="27"/>
      <c r="UYR31" s="28"/>
      <c r="UYS31" s="26"/>
      <c r="UYU31" s="55"/>
      <c r="UYV31" s="26"/>
      <c r="UYX31" s="27"/>
      <c r="UYY31" s="28"/>
      <c r="UYZ31" s="27"/>
      <c r="UZA31" s="28"/>
      <c r="UZB31" s="26"/>
      <c r="UZD31" s="55"/>
      <c r="UZE31" s="26"/>
      <c r="UZG31" s="27"/>
      <c r="UZH31" s="28"/>
      <c r="UZI31" s="27"/>
      <c r="UZJ31" s="28"/>
      <c r="UZK31" s="26"/>
      <c r="UZM31" s="55"/>
      <c r="UZN31" s="26"/>
      <c r="UZP31" s="27"/>
      <c r="UZQ31" s="28"/>
      <c r="UZR31" s="27"/>
      <c r="UZS31" s="28"/>
      <c r="UZT31" s="26"/>
      <c r="UZV31" s="55"/>
      <c r="UZW31" s="26"/>
      <c r="UZY31" s="27"/>
      <c r="UZZ31" s="28"/>
      <c r="VAA31" s="27"/>
      <c r="VAB31" s="28"/>
      <c r="VAC31" s="26"/>
      <c r="VAE31" s="55"/>
      <c r="VAF31" s="26"/>
      <c r="VAH31" s="27"/>
      <c r="VAI31" s="28"/>
      <c r="VAJ31" s="27"/>
      <c r="VAK31" s="28"/>
      <c r="VAL31" s="26"/>
      <c r="VAN31" s="55"/>
      <c r="VAO31" s="26"/>
      <c r="VAQ31" s="27"/>
      <c r="VAR31" s="28"/>
      <c r="VAS31" s="27"/>
      <c r="VAT31" s="28"/>
      <c r="VAU31" s="26"/>
      <c r="VAW31" s="55"/>
      <c r="VAX31" s="26"/>
      <c r="VAZ31" s="27"/>
      <c r="VBA31" s="28"/>
      <c r="VBB31" s="27"/>
      <c r="VBC31" s="28"/>
      <c r="VBD31" s="26"/>
      <c r="VBF31" s="55"/>
      <c r="VBG31" s="26"/>
      <c r="VBI31" s="27"/>
      <c r="VBJ31" s="28"/>
      <c r="VBK31" s="27"/>
      <c r="VBL31" s="28"/>
      <c r="VBM31" s="26"/>
      <c r="VBO31" s="55"/>
      <c r="VBP31" s="26"/>
      <c r="VBR31" s="27"/>
      <c r="VBS31" s="28"/>
      <c r="VBT31" s="27"/>
      <c r="VBU31" s="28"/>
      <c r="VBV31" s="26"/>
      <c r="VBX31" s="55"/>
      <c r="VBY31" s="26"/>
      <c r="VCA31" s="27"/>
      <c r="VCB31" s="28"/>
      <c r="VCC31" s="27"/>
      <c r="VCD31" s="28"/>
      <c r="VCE31" s="26"/>
      <c r="VCG31" s="55"/>
      <c r="VCH31" s="26"/>
      <c r="VCJ31" s="27"/>
      <c r="VCK31" s="28"/>
      <c r="VCL31" s="27"/>
      <c r="VCM31" s="28"/>
      <c r="VCN31" s="26"/>
      <c r="VCP31" s="55"/>
      <c r="VCQ31" s="26"/>
      <c r="VCS31" s="27"/>
      <c r="VCT31" s="28"/>
      <c r="VCU31" s="27"/>
      <c r="VCV31" s="28"/>
      <c r="VCW31" s="26"/>
      <c r="VCY31" s="55"/>
      <c r="VCZ31" s="26"/>
      <c r="VDB31" s="27"/>
      <c r="VDC31" s="28"/>
      <c r="VDD31" s="27"/>
      <c r="VDE31" s="28"/>
      <c r="VDF31" s="26"/>
      <c r="VDH31" s="55"/>
      <c r="VDI31" s="26"/>
      <c r="VDK31" s="27"/>
      <c r="VDL31" s="28"/>
      <c r="VDM31" s="27"/>
      <c r="VDN31" s="28"/>
      <c r="VDO31" s="26"/>
      <c r="VDQ31" s="55"/>
      <c r="VDR31" s="26"/>
      <c r="VDT31" s="27"/>
      <c r="VDU31" s="28"/>
      <c r="VDV31" s="27"/>
      <c r="VDW31" s="28"/>
      <c r="VDX31" s="26"/>
      <c r="VDZ31" s="55"/>
      <c r="VEA31" s="26"/>
      <c r="VEC31" s="27"/>
      <c r="VED31" s="28"/>
      <c r="VEE31" s="27"/>
      <c r="VEF31" s="28"/>
      <c r="VEG31" s="26"/>
      <c r="VEI31" s="55"/>
      <c r="VEJ31" s="26"/>
      <c r="VEL31" s="27"/>
      <c r="VEM31" s="28"/>
      <c r="VEN31" s="27"/>
      <c r="VEO31" s="28"/>
      <c r="VEP31" s="26"/>
      <c r="VER31" s="55"/>
      <c r="VES31" s="26"/>
      <c r="VEU31" s="27"/>
      <c r="VEV31" s="28"/>
      <c r="VEW31" s="27"/>
      <c r="VEX31" s="28"/>
      <c r="VEY31" s="26"/>
      <c r="VFA31" s="55"/>
      <c r="VFB31" s="26"/>
      <c r="VFD31" s="27"/>
      <c r="VFE31" s="28"/>
      <c r="VFF31" s="27"/>
      <c r="VFG31" s="28"/>
      <c r="VFH31" s="26"/>
      <c r="VFJ31" s="55"/>
      <c r="VFK31" s="26"/>
      <c r="VFM31" s="27"/>
      <c r="VFN31" s="28"/>
      <c r="VFO31" s="27"/>
      <c r="VFP31" s="28"/>
      <c r="VFQ31" s="26"/>
      <c r="VFS31" s="55"/>
      <c r="VFT31" s="26"/>
      <c r="VFV31" s="27"/>
      <c r="VFW31" s="28"/>
      <c r="VFX31" s="27"/>
      <c r="VFY31" s="28"/>
      <c r="VFZ31" s="26"/>
      <c r="VGB31" s="55"/>
      <c r="VGC31" s="26"/>
      <c r="VGE31" s="27"/>
      <c r="VGF31" s="28"/>
      <c r="VGG31" s="27"/>
      <c r="VGH31" s="28"/>
      <c r="VGI31" s="26"/>
      <c r="VGK31" s="55"/>
      <c r="VGL31" s="26"/>
      <c r="VGN31" s="27"/>
      <c r="VGO31" s="28"/>
      <c r="VGP31" s="27"/>
      <c r="VGQ31" s="28"/>
      <c r="VGR31" s="26"/>
      <c r="VGT31" s="55"/>
      <c r="VGU31" s="26"/>
      <c r="VGW31" s="27"/>
      <c r="VGX31" s="28"/>
      <c r="VGY31" s="27"/>
      <c r="VGZ31" s="28"/>
      <c r="VHA31" s="26"/>
      <c r="VHC31" s="55"/>
      <c r="VHD31" s="26"/>
      <c r="VHF31" s="27"/>
      <c r="VHG31" s="28"/>
      <c r="VHH31" s="27"/>
      <c r="VHI31" s="28"/>
      <c r="VHJ31" s="26"/>
      <c r="VHL31" s="55"/>
      <c r="VHM31" s="26"/>
      <c r="VHO31" s="27"/>
      <c r="VHP31" s="28"/>
      <c r="VHQ31" s="27"/>
      <c r="VHR31" s="28"/>
      <c r="VHS31" s="26"/>
      <c r="VHU31" s="55"/>
      <c r="VHV31" s="26"/>
      <c r="VHX31" s="27"/>
      <c r="VHY31" s="28"/>
      <c r="VHZ31" s="27"/>
      <c r="VIA31" s="28"/>
      <c r="VIB31" s="26"/>
      <c r="VID31" s="55"/>
      <c r="VIE31" s="26"/>
      <c r="VIG31" s="27"/>
      <c r="VIH31" s="28"/>
      <c r="VII31" s="27"/>
      <c r="VIJ31" s="28"/>
      <c r="VIK31" s="26"/>
      <c r="VIM31" s="55"/>
      <c r="VIN31" s="26"/>
      <c r="VIP31" s="27"/>
      <c r="VIQ31" s="28"/>
      <c r="VIR31" s="27"/>
      <c r="VIS31" s="28"/>
      <c r="VIT31" s="26"/>
      <c r="VIV31" s="55"/>
      <c r="VIW31" s="26"/>
      <c r="VIY31" s="27"/>
      <c r="VIZ31" s="28"/>
      <c r="VJA31" s="27"/>
      <c r="VJB31" s="28"/>
      <c r="VJC31" s="26"/>
      <c r="VJE31" s="55"/>
      <c r="VJF31" s="26"/>
      <c r="VJH31" s="27"/>
      <c r="VJI31" s="28"/>
      <c r="VJJ31" s="27"/>
      <c r="VJK31" s="28"/>
      <c r="VJL31" s="26"/>
      <c r="VJN31" s="55"/>
      <c r="VJO31" s="26"/>
      <c r="VJQ31" s="27"/>
      <c r="VJR31" s="28"/>
      <c r="VJS31" s="27"/>
      <c r="VJT31" s="28"/>
      <c r="VJU31" s="26"/>
      <c r="VJW31" s="55"/>
      <c r="VJX31" s="26"/>
      <c r="VJZ31" s="27"/>
      <c r="VKA31" s="28"/>
      <c r="VKB31" s="27"/>
      <c r="VKC31" s="28"/>
      <c r="VKD31" s="26"/>
      <c r="VKF31" s="55"/>
      <c r="VKG31" s="26"/>
      <c r="VKI31" s="27"/>
      <c r="VKJ31" s="28"/>
      <c r="VKK31" s="27"/>
      <c r="VKL31" s="28"/>
      <c r="VKM31" s="26"/>
      <c r="VKO31" s="55"/>
      <c r="VKP31" s="26"/>
      <c r="VKR31" s="27"/>
      <c r="VKS31" s="28"/>
      <c r="VKT31" s="27"/>
      <c r="VKU31" s="28"/>
      <c r="VKV31" s="26"/>
      <c r="VKX31" s="55"/>
      <c r="VKY31" s="26"/>
      <c r="VLA31" s="27"/>
      <c r="VLB31" s="28"/>
      <c r="VLC31" s="27"/>
      <c r="VLD31" s="28"/>
      <c r="VLE31" s="26"/>
      <c r="VLG31" s="55"/>
      <c r="VLH31" s="26"/>
      <c r="VLJ31" s="27"/>
      <c r="VLK31" s="28"/>
      <c r="VLL31" s="27"/>
      <c r="VLM31" s="28"/>
      <c r="VLN31" s="26"/>
      <c r="VLP31" s="55"/>
      <c r="VLQ31" s="26"/>
      <c r="VLS31" s="27"/>
      <c r="VLT31" s="28"/>
      <c r="VLU31" s="27"/>
      <c r="VLV31" s="28"/>
      <c r="VLW31" s="26"/>
      <c r="VLY31" s="55"/>
      <c r="VLZ31" s="26"/>
      <c r="VMB31" s="27"/>
      <c r="VMC31" s="28"/>
      <c r="VMD31" s="27"/>
      <c r="VME31" s="28"/>
      <c r="VMF31" s="26"/>
      <c r="VMH31" s="55"/>
      <c r="VMI31" s="26"/>
      <c r="VMK31" s="27"/>
      <c r="VML31" s="28"/>
      <c r="VMM31" s="27"/>
      <c r="VMN31" s="28"/>
      <c r="VMO31" s="26"/>
      <c r="VMQ31" s="55"/>
      <c r="VMR31" s="26"/>
      <c r="VMT31" s="27"/>
      <c r="VMU31" s="28"/>
      <c r="VMV31" s="27"/>
      <c r="VMW31" s="28"/>
      <c r="VMX31" s="26"/>
      <c r="VMZ31" s="55"/>
      <c r="VNA31" s="26"/>
      <c r="VNC31" s="27"/>
      <c r="VND31" s="28"/>
      <c r="VNE31" s="27"/>
      <c r="VNF31" s="28"/>
      <c r="VNG31" s="26"/>
      <c r="VNI31" s="55"/>
      <c r="VNJ31" s="26"/>
      <c r="VNL31" s="27"/>
      <c r="VNM31" s="28"/>
      <c r="VNN31" s="27"/>
      <c r="VNO31" s="28"/>
      <c r="VNP31" s="26"/>
      <c r="VNR31" s="55"/>
      <c r="VNS31" s="26"/>
      <c r="VNU31" s="27"/>
      <c r="VNV31" s="28"/>
      <c r="VNW31" s="27"/>
      <c r="VNX31" s="28"/>
      <c r="VNY31" s="26"/>
      <c r="VOA31" s="55"/>
      <c r="VOB31" s="26"/>
      <c r="VOD31" s="27"/>
      <c r="VOE31" s="28"/>
      <c r="VOF31" s="27"/>
      <c r="VOG31" s="28"/>
      <c r="VOH31" s="26"/>
      <c r="VOJ31" s="55"/>
      <c r="VOK31" s="26"/>
      <c r="VOM31" s="27"/>
      <c r="VON31" s="28"/>
      <c r="VOO31" s="27"/>
      <c r="VOP31" s="28"/>
      <c r="VOQ31" s="26"/>
      <c r="VOS31" s="55"/>
      <c r="VOT31" s="26"/>
      <c r="VOV31" s="27"/>
      <c r="VOW31" s="28"/>
      <c r="VOX31" s="27"/>
      <c r="VOY31" s="28"/>
      <c r="VOZ31" s="26"/>
      <c r="VPB31" s="55"/>
      <c r="VPC31" s="26"/>
      <c r="VPE31" s="27"/>
      <c r="VPF31" s="28"/>
      <c r="VPG31" s="27"/>
      <c r="VPH31" s="28"/>
      <c r="VPI31" s="26"/>
      <c r="VPK31" s="55"/>
      <c r="VPL31" s="26"/>
      <c r="VPN31" s="27"/>
      <c r="VPO31" s="28"/>
      <c r="VPP31" s="27"/>
      <c r="VPQ31" s="28"/>
      <c r="VPR31" s="26"/>
      <c r="VPT31" s="55"/>
      <c r="VPU31" s="26"/>
      <c r="VPW31" s="27"/>
      <c r="VPX31" s="28"/>
      <c r="VPY31" s="27"/>
      <c r="VPZ31" s="28"/>
      <c r="VQA31" s="26"/>
      <c r="VQC31" s="55"/>
      <c r="VQD31" s="26"/>
      <c r="VQF31" s="27"/>
      <c r="VQG31" s="28"/>
      <c r="VQH31" s="27"/>
      <c r="VQI31" s="28"/>
      <c r="VQJ31" s="26"/>
      <c r="VQL31" s="55"/>
      <c r="VQM31" s="26"/>
      <c r="VQO31" s="27"/>
      <c r="VQP31" s="28"/>
      <c r="VQQ31" s="27"/>
      <c r="VQR31" s="28"/>
      <c r="VQS31" s="26"/>
      <c r="VQU31" s="55"/>
      <c r="VQV31" s="26"/>
      <c r="VQX31" s="27"/>
      <c r="VQY31" s="28"/>
      <c r="VQZ31" s="27"/>
      <c r="VRA31" s="28"/>
      <c r="VRB31" s="26"/>
      <c r="VRD31" s="55"/>
      <c r="VRE31" s="26"/>
      <c r="VRG31" s="27"/>
      <c r="VRH31" s="28"/>
      <c r="VRI31" s="27"/>
      <c r="VRJ31" s="28"/>
      <c r="VRK31" s="26"/>
      <c r="VRM31" s="55"/>
      <c r="VRN31" s="26"/>
      <c r="VRP31" s="27"/>
      <c r="VRQ31" s="28"/>
      <c r="VRR31" s="27"/>
      <c r="VRS31" s="28"/>
      <c r="VRT31" s="26"/>
      <c r="VRV31" s="55"/>
      <c r="VRW31" s="26"/>
      <c r="VRY31" s="27"/>
      <c r="VRZ31" s="28"/>
      <c r="VSA31" s="27"/>
      <c r="VSB31" s="28"/>
      <c r="VSC31" s="26"/>
      <c r="VSE31" s="55"/>
      <c r="VSF31" s="26"/>
      <c r="VSH31" s="27"/>
      <c r="VSI31" s="28"/>
      <c r="VSJ31" s="27"/>
      <c r="VSK31" s="28"/>
      <c r="VSL31" s="26"/>
      <c r="VSN31" s="55"/>
      <c r="VSO31" s="26"/>
      <c r="VSQ31" s="27"/>
      <c r="VSR31" s="28"/>
      <c r="VSS31" s="27"/>
      <c r="VST31" s="28"/>
      <c r="VSU31" s="26"/>
      <c r="VSW31" s="55"/>
      <c r="VSX31" s="26"/>
      <c r="VSZ31" s="27"/>
      <c r="VTA31" s="28"/>
      <c r="VTB31" s="27"/>
      <c r="VTC31" s="28"/>
      <c r="VTD31" s="26"/>
      <c r="VTF31" s="55"/>
      <c r="VTG31" s="26"/>
      <c r="VTI31" s="27"/>
      <c r="VTJ31" s="28"/>
      <c r="VTK31" s="27"/>
      <c r="VTL31" s="28"/>
      <c r="VTM31" s="26"/>
      <c r="VTO31" s="55"/>
      <c r="VTP31" s="26"/>
      <c r="VTR31" s="27"/>
      <c r="VTS31" s="28"/>
      <c r="VTT31" s="27"/>
      <c r="VTU31" s="28"/>
      <c r="VTV31" s="26"/>
      <c r="VTX31" s="55"/>
      <c r="VTY31" s="26"/>
      <c r="VUA31" s="27"/>
      <c r="VUB31" s="28"/>
      <c r="VUC31" s="27"/>
      <c r="VUD31" s="28"/>
      <c r="VUE31" s="26"/>
      <c r="VUG31" s="55"/>
      <c r="VUH31" s="26"/>
      <c r="VUJ31" s="27"/>
      <c r="VUK31" s="28"/>
      <c r="VUL31" s="27"/>
      <c r="VUM31" s="28"/>
      <c r="VUN31" s="26"/>
      <c r="VUP31" s="55"/>
      <c r="VUQ31" s="26"/>
      <c r="VUS31" s="27"/>
      <c r="VUT31" s="28"/>
      <c r="VUU31" s="27"/>
      <c r="VUV31" s="28"/>
      <c r="VUW31" s="26"/>
      <c r="VUY31" s="55"/>
      <c r="VUZ31" s="26"/>
      <c r="VVB31" s="27"/>
      <c r="VVC31" s="28"/>
      <c r="VVD31" s="27"/>
      <c r="VVE31" s="28"/>
      <c r="VVF31" s="26"/>
      <c r="VVH31" s="55"/>
      <c r="VVI31" s="26"/>
      <c r="VVK31" s="27"/>
      <c r="VVL31" s="28"/>
      <c r="VVM31" s="27"/>
      <c r="VVN31" s="28"/>
      <c r="VVO31" s="26"/>
      <c r="VVQ31" s="55"/>
      <c r="VVR31" s="26"/>
      <c r="VVT31" s="27"/>
      <c r="VVU31" s="28"/>
      <c r="VVV31" s="27"/>
      <c r="VVW31" s="28"/>
      <c r="VVX31" s="26"/>
      <c r="VVZ31" s="55"/>
      <c r="VWA31" s="26"/>
      <c r="VWC31" s="27"/>
      <c r="VWD31" s="28"/>
      <c r="VWE31" s="27"/>
      <c r="VWF31" s="28"/>
      <c r="VWG31" s="26"/>
      <c r="VWI31" s="55"/>
      <c r="VWJ31" s="26"/>
      <c r="VWL31" s="27"/>
      <c r="VWM31" s="28"/>
      <c r="VWN31" s="27"/>
      <c r="VWO31" s="28"/>
      <c r="VWP31" s="26"/>
      <c r="VWR31" s="55"/>
      <c r="VWS31" s="26"/>
      <c r="VWU31" s="27"/>
      <c r="VWV31" s="28"/>
      <c r="VWW31" s="27"/>
      <c r="VWX31" s="28"/>
      <c r="VWY31" s="26"/>
      <c r="VXA31" s="55"/>
      <c r="VXB31" s="26"/>
      <c r="VXD31" s="27"/>
      <c r="VXE31" s="28"/>
      <c r="VXF31" s="27"/>
      <c r="VXG31" s="28"/>
      <c r="VXH31" s="26"/>
      <c r="VXJ31" s="55"/>
      <c r="VXK31" s="26"/>
      <c r="VXM31" s="27"/>
      <c r="VXN31" s="28"/>
      <c r="VXO31" s="27"/>
      <c r="VXP31" s="28"/>
      <c r="VXQ31" s="26"/>
      <c r="VXS31" s="55"/>
      <c r="VXT31" s="26"/>
      <c r="VXV31" s="27"/>
      <c r="VXW31" s="28"/>
      <c r="VXX31" s="27"/>
      <c r="VXY31" s="28"/>
      <c r="VXZ31" s="26"/>
      <c r="VYB31" s="55"/>
      <c r="VYC31" s="26"/>
      <c r="VYE31" s="27"/>
      <c r="VYF31" s="28"/>
      <c r="VYG31" s="27"/>
      <c r="VYH31" s="28"/>
      <c r="VYI31" s="26"/>
      <c r="VYK31" s="55"/>
      <c r="VYL31" s="26"/>
      <c r="VYN31" s="27"/>
      <c r="VYO31" s="28"/>
      <c r="VYP31" s="27"/>
      <c r="VYQ31" s="28"/>
      <c r="VYR31" s="26"/>
      <c r="VYT31" s="55"/>
      <c r="VYU31" s="26"/>
      <c r="VYW31" s="27"/>
      <c r="VYX31" s="28"/>
      <c r="VYY31" s="27"/>
      <c r="VYZ31" s="28"/>
      <c r="VZA31" s="26"/>
      <c r="VZC31" s="55"/>
      <c r="VZD31" s="26"/>
      <c r="VZF31" s="27"/>
      <c r="VZG31" s="28"/>
      <c r="VZH31" s="27"/>
      <c r="VZI31" s="28"/>
      <c r="VZJ31" s="26"/>
      <c r="VZL31" s="55"/>
      <c r="VZM31" s="26"/>
      <c r="VZO31" s="27"/>
      <c r="VZP31" s="28"/>
      <c r="VZQ31" s="27"/>
      <c r="VZR31" s="28"/>
      <c r="VZS31" s="26"/>
      <c r="VZU31" s="55"/>
      <c r="VZV31" s="26"/>
      <c r="VZX31" s="27"/>
      <c r="VZY31" s="28"/>
      <c r="VZZ31" s="27"/>
      <c r="WAA31" s="28"/>
      <c r="WAB31" s="26"/>
      <c r="WAD31" s="55"/>
      <c r="WAE31" s="26"/>
      <c r="WAG31" s="27"/>
      <c r="WAH31" s="28"/>
      <c r="WAI31" s="27"/>
      <c r="WAJ31" s="28"/>
      <c r="WAK31" s="26"/>
      <c r="WAM31" s="55"/>
      <c r="WAN31" s="26"/>
      <c r="WAP31" s="27"/>
      <c r="WAQ31" s="28"/>
      <c r="WAR31" s="27"/>
      <c r="WAS31" s="28"/>
      <c r="WAT31" s="26"/>
      <c r="WAV31" s="55"/>
      <c r="WAW31" s="26"/>
      <c r="WAY31" s="27"/>
      <c r="WAZ31" s="28"/>
      <c r="WBA31" s="27"/>
      <c r="WBB31" s="28"/>
      <c r="WBC31" s="26"/>
      <c r="WBE31" s="55"/>
      <c r="WBF31" s="26"/>
      <c r="WBH31" s="27"/>
      <c r="WBI31" s="28"/>
      <c r="WBJ31" s="27"/>
      <c r="WBK31" s="28"/>
      <c r="WBL31" s="26"/>
      <c r="WBN31" s="55"/>
      <c r="WBO31" s="26"/>
      <c r="WBQ31" s="27"/>
      <c r="WBR31" s="28"/>
      <c r="WBS31" s="27"/>
      <c r="WBT31" s="28"/>
      <c r="WBU31" s="26"/>
      <c r="WBW31" s="55"/>
      <c r="WBX31" s="26"/>
      <c r="WBZ31" s="27"/>
      <c r="WCA31" s="28"/>
      <c r="WCB31" s="27"/>
      <c r="WCC31" s="28"/>
      <c r="WCD31" s="26"/>
      <c r="WCF31" s="55"/>
      <c r="WCG31" s="26"/>
      <c r="WCI31" s="27"/>
      <c r="WCJ31" s="28"/>
      <c r="WCK31" s="27"/>
      <c r="WCL31" s="28"/>
      <c r="WCM31" s="26"/>
      <c r="WCO31" s="55"/>
      <c r="WCP31" s="26"/>
      <c r="WCR31" s="27"/>
      <c r="WCS31" s="28"/>
      <c r="WCT31" s="27"/>
      <c r="WCU31" s="28"/>
      <c r="WCV31" s="26"/>
      <c r="WCX31" s="55"/>
      <c r="WCY31" s="26"/>
      <c r="WDA31" s="27"/>
      <c r="WDB31" s="28"/>
      <c r="WDC31" s="27"/>
      <c r="WDD31" s="28"/>
      <c r="WDE31" s="26"/>
      <c r="WDG31" s="55"/>
      <c r="WDH31" s="26"/>
      <c r="WDJ31" s="27"/>
      <c r="WDK31" s="28"/>
      <c r="WDL31" s="27"/>
      <c r="WDM31" s="28"/>
      <c r="WDN31" s="26"/>
      <c r="WDP31" s="55"/>
      <c r="WDQ31" s="26"/>
      <c r="WDS31" s="27"/>
      <c r="WDT31" s="28"/>
      <c r="WDU31" s="27"/>
      <c r="WDV31" s="28"/>
      <c r="WDW31" s="26"/>
      <c r="WDY31" s="55"/>
      <c r="WDZ31" s="26"/>
      <c r="WEB31" s="27"/>
      <c r="WEC31" s="28"/>
      <c r="WED31" s="27"/>
      <c r="WEE31" s="28"/>
      <c r="WEF31" s="26"/>
      <c r="WEH31" s="55"/>
      <c r="WEI31" s="26"/>
      <c r="WEK31" s="27"/>
      <c r="WEL31" s="28"/>
      <c r="WEM31" s="27"/>
      <c r="WEN31" s="28"/>
      <c r="WEO31" s="26"/>
      <c r="WEQ31" s="55"/>
      <c r="WER31" s="26"/>
      <c r="WET31" s="27"/>
      <c r="WEU31" s="28"/>
      <c r="WEV31" s="27"/>
      <c r="WEW31" s="28"/>
      <c r="WEX31" s="26"/>
      <c r="WEZ31" s="55"/>
      <c r="WFA31" s="26"/>
      <c r="WFC31" s="27"/>
      <c r="WFD31" s="28"/>
      <c r="WFE31" s="27"/>
      <c r="WFF31" s="28"/>
      <c r="WFG31" s="26"/>
      <c r="WFI31" s="55"/>
      <c r="WFJ31" s="26"/>
      <c r="WFL31" s="27"/>
      <c r="WFM31" s="28"/>
      <c r="WFN31" s="27"/>
      <c r="WFO31" s="28"/>
      <c r="WFP31" s="26"/>
      <c r="WFR31" s="55"/>
      <c r="WFS31" s="26"/>
      <c r="WFU31" s="27"/>
      <c r="WFV31" s="28"/>
      <c r="WFW31" s="27"/>
      <c r="WFX31" s="28"/>
      <c r="WFY31" s="26"/>
      <c r="WGA31" s="55"/>
      <c r="WGB31" s="26"/>
      <c r="WGD31" s="27"/>
      <c r="WGE31" s="28"/>
      <c r="WGF31" s="27"/>
      <c r="WGG31" s="28"/>
      <c r="WGH31" s="26"/>
      <c r="WGJ31" s="55"/>
      <c r="WGK31" s="26"/>
      <c r="WGM31" s="27"/>
      <c r="WGN31" s="28"/>
      <c r="WGO31" s="27"/>
      <c r="WGP31" s="28"/>
      <c r="WGQ31" s="26"/>
      <c r="WGS31" s="55"/>
      <c r="WGT31" s="26"/>
      <c r="WGV31" s="27"/>
      <c r="WGW31" s="28"/>
      <c r="WGX31" s="27"/>
      <c r="WGY31" s="28"/>
      <c r="WGZ31" s="26"/>
      <c r="WHB31" s="55"/>
      <c r="WHC31" s="26"/>
      <c r="WHE31" s="27"/>
      <c r="WHF31" s="28"/>
      <c r="WHG31" s="27"/>
      <c r="WHH31" s="28"/>
      <c r="WHI31" s="26"/>
      <c r="WHK31" s="55"/>
      <c r="WHL31" s="26"/>
      <c r="WHN31" s="27"/>
      <c r="WHO31" s="28"/>
      <c r="WHP31" s="27"/>
      <c r="WHQ31" s="28"/>
      <c r="WHR31" s="26"/>
      <c r="WHT31" s="55"/>
      <c r="WHU31" s="26"/>
      <c r="WHW31" s="27"/>
      <c r="WHX31" s="28"/>
      <c r="WHY31" s="27"/>
      <c r="WHZ31" s="28"/>
      <c r="WIA31" s="26"/>
      <c r="WIC31" s="55"/>
      <c r="WID31" s="26"/>
      <c r="WIF31" s="27"/>
      <c r="WIG31" s="28"/>
      <c r="WIH31" s="27"/>
      <c r="WII31" s="28"/>
      <c r="WIJ31" s="26"/>
      <c r="WIL31" s="55"/>
      <c r="WIM31" s="26"/>
      <c r="WIO31" s="27"/>
      <c r="WIP31" s="28"/>
      <c r="WIQ31" s="27"/>
      <c r="WIR31" s="28"/>
      <c r="WIS31" s="26"/>
      <c r="WIU31" s="55"/>
      <c r="WIV31" s="26"/>
      <c r="WIX31" s="27"/>
      <c r="WIY31" s="28"/>
      <c r="WIZ31" s="27"/>
      <c r="WJA31" s="28"/>
      <c r="WJB31" s="26"/>
      <c r="WJD31" s="55"/>
      <c r="WJE31" s="26"/>
      <c r="WJG31" s="27"/>
      <c r="WJH31" s="28"/>
      <c r="WJI31" s="27"/>
      <c r="WJJ31" s="28"/>
      <c r="WJK31" s="26"/>
      <c r="WJM31" s="55"/>
      <c r="WJN31" s="26"/>
      <c r="WJP31" s="27"/>
      <c r="WJQ31" s="28"/>
      <c r="WJR31" s="27"/>
      <c r="WJS31" s="28"/>
      <c r="WJT31" s="26"/>
      <c r="WJV31" s="55"/>
      <c r="WJW31" s="26"/>
      <c r="WJY31" s="27"/>
      <c r="WJZ31" s="28"/>
      <c r="WKA31" s="27"/>
      <c r="WKB31" s="28"/>
      <c r="WKC31" s="26"/>
      <c r="WKE31" s="55"/>
      <c r="WKF31" s="26"/>
      <c r="WKH31" s="27"/>
      <c r="WKI31" s="28"/>
      <c r="WKJ31" s="27"/>
      <c r="WKK31" s="28"/>
      <c r="WKL31" s="26"/>
      <c r="WKN31" s="55"/>
      <c r="WKO31" s="26"/>
      <c r="WKQ31" s="27"/>
      <c r="WKR31" s="28"/>
      <c r="WKS31" s="27"/>
      <c r="WKT31" s="28"/>
      <c r="WKU31" s="26"/>
      <c r="WKW31" s="55"/>
      <c r="WKX31" s="26"/>
      <c r="WKZ31" s="27"/>
      <c r="WLA31" s="28"/>
      <c r="WLB31" s="27"/>
      <c r="WLC31" s="28"/>
      <c r="WLD31" s="26"/>
      <c r="WLF31" s="55"/>
      <c r="WLG31" s="26"/>
      <c r="WLI31" s="27"/>
      <c r="WLJ31" s="28"/>
      <c r="WLK31" s="27"/>
      <c r="WLL31" s="28"/>
      <c r="WLM31" s="26"/>
      <c r="WLO31" s="55"/>
      <c r="WLP31" s="26"/>
      <c r="WLR31" s="27"/>
      <c r="WLS31" s="28"/>
      <c r="WLT31" s="27"/>
      <c r="WLU31" s="28"/>
      <c r="WLV31" s="26"/>
      <c r="WLX31" s="55"/>
      <c r="WLY31" s="26"/>
      <c r="WMA31" s="27"/>
      <c r="WMB31" s="28"/>
      <c r="WMC31" s="27"/>
      <c r="WMD31" s="28"/>
      <c r="WME31" s="26"/>
      <c r="WMG31" s="55"/>
      <c r="WMH31" s="26"/>
      <c r="WMJ31" s="27"/>
      <c r="WMK31" s="28"/>
      <c r="WML31" s="27"/>
      <c r="WMM31" s="28"/>
      <c r="WMN31" s="26"/>
      <c r="WMP31" s="55"/>
      <c r="WMQ31" s="26"/>
      <c r="WMS31" s="27"/>
      <c r="WMT31" s="28"/>
      <c r="WMU31" s="27"/>
      <c r="WMV31" s="28"/>
      <c r="WMW31" s="26"/>
      <c r="WMY31" s="55"/>
      <c r="WMZ31" s="26"/>
      <c r="WNB31" s="27"/>
      <c r="WNC31" s="28"/>
      <c r="WND31" s="27"/>
      <c r="WNE31" s="28"/>
      <c r="WNF31" s="26"/>
      <c r="WNH31" s="55"/>
      <c r="WNI31" s="26"/>
      <c r="WNK31" s="27"/>
      <c r="WNL31" s="28"/>
      <c r="WNM31" s="27"/>
      <c r="WNN31" s="28"/>
      <c r="WNO31" s="26"/>
      <c r="WNQ31" s="55"/>
      <c r="WNR31" s="26"/>
      <c r="WNT31" s="27"/>
      <c r="WNU31" s="28"/>
      <c r="WNV31" s="27"/>
      <c r="WNW31" s="28"/>
      <c r="WNX31" s="26"/>
      <c r="WNZ31" s="55"/>
      <c r="WOA31" s="26"/>
      <c r="WOC31" s="27"/>
      <c r="WOD31" s="28"/>
      <c r="WOE31" s="27"/>
      <c r="WOF31" s="28"/>
      <c r="WOG31" s="26"/>
      <c r="WOI31" s="55"/>
      <c r="WOJ31" s="26"/>
      <c r="WOL31" s="27"/>
      <c r="WOM31" s="28"/>
      <c r="WON31" s="27"/>
      <c r="WOO31" s="28"/>
      <c r="WOP31" s="26"/>
      <c r="WOR31" s="55"/>
      <c r="WOS31" s="26"/>
      <c r="WOU31" s="27"/>
      <c r="WOV31" s="28"/>
      <c r="WOW31" s="27"/>
      <c r="WOX31" s="28"/>
      <c r="WOY31" s="26"/>
      <c r="WPA31" s="55"/>
      <c r="WPB31" s="26"/>
      <c r="WPD31" s="27"/>
      <c r="WPE31" s="28"/>
      <c r="WPF31" s="27"/>
      <c r="WPG31" s="28"/>
      <c r="WPH31" s="26"/>
      <c r="WPJ31" s="55"/>
      <c r="WPK31" s="26"/>
      <c r="WPM31" s="27"/>
      <c r="WPN31" s="28"/>
      <c r="WPO31" s="27"/>
      <c r="WPP31" s="28"/>
      <c r="WPQ31" s="26"/>
      <c r="WPS31" s="55"/>
      <c r="WPT31" s="26"/>
      <c r="WPV31" s="27"/>
      <c r="WPW31" s="28"/>
      <c r="WPX31" s="27"/>
      <c r="WPY31" s="28"/>
      <c r="WPZ31" s="26"/>
      <c r="WQB31" s="55"/>
      <c r="WQC31" s="26"/>
      <c r="WQE31" s="27"/>
      <c r="WQF31" s="28"/>
      <c r="WQG31" s="27"/>
      <c r="WQH31" s="28"/>
      <c r="WQI31" s="26"/>
      <c r="WQK31" s="55"/>
      <c r="WQL31" s="26"/>
      <c r="WQN31" s="27"/>
      <c r="WQO31" s="28"/>
      <c r="WQP31" s="27"/>
      <c r="WQQ31" s="28"/>
      <c r="WQR31" s="26"/>
      <c r="WQT31" s="55"/>
      <c r="WQU31" s="26"/>
      <c r="WQW31" s="27"/>
      <c r="WQX31" s="28"/>
      <c r="WQY31" s="27"/>
      <c r="WQZ31" s="28"/>
      <c r="WRA31" s="26"/>
      <c r="WRC31" s="55"/>
      <c r="WRD31" s="26"/>
      <c r="WRF31" s="27"/>
      <c r="WRG31" s="28"/>
      <c r="WRH31" s="27"/>
      <c r="WRI31" s="28"/>
      <c r="WRJ31" s="26"/>
      <c r="WRL31" s="55"/>
      <c r="WRM31" s="26"/>
      <c r="WRO31" s="27"/>
      <c r="WRP31" s="28"/>
      <c r="WRQ31" s="27"/>
      <c r="WRR31" s="28"/>
      <c r="WRS31" s="26"/>
      <c r="WRU31" s="55"/>
      <c r="WRV31" s="26"/>
      <c r="WRX31" s="27"/>
      <c r="WRY31" s="28"/>
      <c r="WRZ31" s="27"/>
      <c r="WSA31" s="28"/>
      <c r="WSB31" s="26"/>
      <c r="WSD31" s="55"/>
      <c r="WSE31" s="26"/>
      <c r="WSG31" s="27"/>
      <c r="WSH31" s="28"/>
      <c r="WSI31" s="27"/>
      <c r="WSJ31" s="28"/>
      <c r="WSK31" s="26"/>
      <c r="WSM31" s="55"/>
      <c r="WSN31" s="26"/>
      <c r="WSP31" s="27"/>
      <c r="WSQ31" s="28"/>
      <c r="WSR31" s="27"/>
      <c r="WSS31" s="28"/>
      <c r="WST31" s="26"/>
      <c r="WSV31" s="55"/>
      <c r="WSW31" s="26"/>
      <c r="WSY31" s="27"/>
      <c r="WSZ31" s="28"/>
      <c r="WTA31" s="27"/>
      <c r="WTB31" s="28"/>
      <c r="WTC31" s="26"/>
      <c r="WTE31" s="55"/>
      <c r="WTF31" s="26"/>
      <c r="WTH31" s="27"/>
      <c r="WTI31" s="28"/>
      <c r="WTJ31" s="27"/>
      <c r="WTK31" s="28"/>
      <c r="WTL31" s="26"/>
      <c r="WTN31" s="55"/>
      <c r="WTO31" s="26"/>
      <c r="WTQ31" s="27"/>
      <c r="WTR31" s="28"/>
      <c r="WTS31" s="27"/>
      <c r="WTT31" s="28"/>
      <c r="WTU31" s="26"/>
      <c r="WTW31" s="55"/>
      <c r="WTX31" s="26"/>
      <c r="WTZ31" s="27"/>
      <c r="WUA31" s="28"/>
      <c r="WUB31" s="27"/>
      <c r="WUC31" s="28"/>
      <c r="WUD31" s="26"/>
      <c r="WUF31" s="55"/>
      <c r="WUG31" s="26"/>
      <c r="WUI31" s="27"/>
      <c r="WUJ31" s="28"/>
      <c r="WUK31" s="27"/>
      <c r="WUL31" s="28"/>
      <c r="WUM31" s="26"/>
      <c r="WUO31" s="55"/>
      <c r="WUP31" s="26"/>
      <c r="WUR31" s="27"/>
      <c r="WUS31" s="28"/>
      <c r="WUT31" s="27"/>
      <c r="WUU31" s="28"/>
      <c r="WUV31" s="26"/>
      <c r="WUX31" s="55"/>
      <c r="WUY31" s="26"/>
      <c r="WVA31" s="27"/>
      <c r="WVB31" s="28"/>
      <c r="WVC31" s="27"/>
      <c r="WVD31" s="28"/>
      <c r="WVE31" s="26"/>
      <c r="WVG31" s="55"/>
      <c r="WVH31" s="26"/>
      <c r="WVJ31" s="27"/>
      <c r="WVK31" s="28"/>
      <c r="WVL31" s="27"/>
      <c r="WVM31" s="28"/>
      <c r="WVN31" s="26"/>
      <c r="WVP31" s="55"/>
      <c r="WVQ31" s="26"/>
      <c r="WVS31" s="27"/>
      <c r="WVT31" s="28"/>
      <c r="WVU31" s="27"/>
      <c r="WVV31" s="28"/>
      <c r="WVW31" s="26"/>
      <c r="WVY31" s="55"/>
      <c r="WVZ31" s="26"/>
      <c r="WWB31" s="27"/>
      <c r="WWC31" s="28"/>
      <c r="WWD31" s="27"/>
      <c r="WWE31" s="28"/>
      <c r="WWF31" s="26"/>
      <c r="WWH31" s="55"/>
      <c r="WWI31" s="26"/>
      <c r="WWK31" s="27"/>
      <c r="WWL31" s="28"/>
      <c r="WWM31" s="27"/>
      <c r="WWN31" s="28"/>
      <c r="WWO31" s="26"/>
      <c r="WWQ31" s="55"/>
      <c r="WWR31" s="26"/>
      <c r="WWT31" s="27"/>
      <c r="WWU31" s="28"/>
      <c r="WWV31" s="27"/>
      <c r="WWW31" s="28"/>
      <c r="WWX31" s="26"/>
      <c r="WWZ31" s="55"/>
      <c r="WXA31" s="26"/>
      <c r="WXC31" s="27"/>
      <c r="WXD31" s="28"/>
      <c r="WXE31" s="27"/>
      <c r="WXF31" s="28"/>
      <c r="WXG31" s="26"/>
      <c r="WXI31" s="55"/>
      <c r="WXJ31" s="26"/>
      <c r="WXL31" s="27"/>
      <c r="WXM31" s="28"/>
      <c r="WXN31" s="27"/>
      <c r="WXO31" s="28"/>
      <c r="WXP31" s="26"/>
      <c r="WXR31" s="55"/>
      <c r="WXS31" s="26"/>
      <c r="WXU31" s="27"/>
      <c r="WXV31" s="28"/>
      <c r="WXW31" s="27"/>
      <c r="WXX31" s="28"/>
      <c r="WXY31" s="26"/>
      <c r="WYA31" s="55"/>
      <c r="WYB31" s="26"/>
      <c r="WYD31" s="27"/>
      <c r="WYE31" s="28"/>
      <c r="WYF31" s="27"/>
      <c r="WYG31" s="28"/>
      <c r="WYH31" s="26"/>
      <c r="WYJ31" s="55"/>
      <c r="WYK31" s="26"/>
      <c r="WYM31" s="27"/>
      <c r="WYN31" s="28"/>
      <c r="WYO31" s="27"/>
      <c r="WYP31" s="28"/>
      <c r="WYQ31" s="26"/>
      <c r="WYS31" s="55"/>
      <c r="WYT31" s="26"/>
      <c r="WYV31" s="27"/>
      <c r="WYW31" s="28"/>
      <c r="WYX31" s="27"/>
      <c r="WYY31" s="28"/>
      <c r="WYZ31" s="26"/>
      <c r="WZB31" s="55"/>
      <c r="WZC31" s="26"/>
      <c r="WZE31" s="27"/>
      <c r="WZF31" s="28"/>
      <c r="WZG31" s="27"/>
      <c r="WZH31" s="28"/>
      <c r="WZI31" s="26"/>
      <c r="WZK31" s="55"/>
      <c r="WZL31" s="26"/>
      <c r="WZN31" s="27"/>
      <c r="WZO31" s="28"/>
      <c r="WZP31" s="27"/>
      <c r="WZQ31" s="28"/>
      <c r="WZR31" s="26"/>
      <c r="WZT31" s="55"/>
      <c r="WZU31" s="26"/>
      <c r="WZW31" s="27"/>
      <c r="WZX31" s="28"/>
      <c r="WZY31" s="27"/>
      <c r="WZZ31" s="28"/>
      <c r="XAA31" s="26"/>
      <c r="XAC31" s="55"/>
      <c r="XAD31" s="26"/>
      <c r="XAF31" s="27"/>
      <c r="XAG31" s="28"/>
      <c r="XAH31" s="27"/>
      <c r="XAI31" s="28"/>
      <c r="XAJ31" s="26"/>
      <c r="XAL31" s="55"/>
      <c r="XAM31" s="26"/>
      <c r="XAO31" s="27"/>
      <c r="XAP31" s="28"/>
      <c r="XAQ31" s="27"/>
      <c r="XAR31" s="28"/>
      <c r="XAS31" s="26"/>
      <c r="XAU31" s="55"/>
      <c r="XAV31" s="26"/>
      <c r="XAX31" s="27"/>
      <c r="XAY31" s="28"/>
      <c r="XAZ31" s="27"/>
      <c r="XBA31" s="28"/>
      <c r="XBB31" s="26"/>
      <c r="XBD31" s="55"/>
      <c r="XBE31" s="26"/>
      <c r="XBG31" s="27"/>
      <c r="XBH31" s="28"/>
      <c r="XBI31" s="27"/>
      <c r="XBJ31" s="28"/>
      <c r="XBK31" s="26"/>
      <c r="XBM31" s="55"/>
      <c r="XBN31" s="26"/>
      <c r="XBP31" s="27"/>
      <c r="XBQ31" s="28"/>
      <c r="XBR31" s="27"/>
      <c r="XBS31" s="28"/>
      <c r="XBT31" s="26"/>
      <c r="XBV31" s="55"/>
      <c r="XBW31" s="26"/>
      <c r="XBY31" s="27"/>
      <c r="XBZ31" s="28"/>
      <c r="XCA31" s="27"/>
      <c r="XCB31" s="28"/>
      <c r="XCC31" s="26"/>
      <c r="XCE31" s="55"/>
      <c r="XCF31" s="26"/>
      <c r="XCH31" s="27"/>
      <c r="XCI31" s="28"/>
      <c r="XCJ31" s="27"/>
      <c r="XCK31" s="28"/>
      <c r="XCL31" s="26"/>
      <c r="XCN31" s="55"/>
      <c r="XCO31" s="26"/>
      <c r="XCQ31" s="27"/>
      <c r="XCR31" s="28"/>
      <c r="XCS31" s="27"/>
      <c r="XCT31" s="28"/>
      <c r="XCU31" s="26"/>
      <c r="XCW31" s="55"/>
      <c r="XCX31" s="26"/>
      <c r="XCZ31" s="27"/>
      <c r="XDA31" s="28"/>
      <c r="XDB31" s="27"/>
      <c r="XDC31" s="28"/>
      <c r="XDD31" s="26"/>
      <c r="XDF31" s="55"/>
      <c r="XDG31" s="26"/>
      <c r="XDI31" s="27"/>
      <c r="XDJ31" s="28"/>
      <c r="XDK31" s="27"/>
      <c r="XDL31" s="28"/>
      <c r="XDM31" s="26"/>
      <c r="XDO31" s="55"/>
      <c r="XDP31" s="26"/>
      <c r="XDR31" s="27"/>
      <c r="XDS31" s="28"/>
      <c r="XDT31" s="27"/>
      <c r="XDU31" s="28"/>
      <c r="XDV31" s="26"/>
      <c r="XDX31" s="55"/>
      <c r="XDY31" s="26"/>
      <c r="XEA31" s="27"/>
      <c r="XEB31" s="28"/>
      <c r="XEC31" s="27"/>
      <c r="XED31" s="28"/>
      <c r="XEE31" s="26"/>
      <c r="XEG31" s="55"/>
      <c r="XEH31" s="26"/>
      <c r="XEJ31" s="27"/>
      <c r="XEK31" s="28"/>
      <c r="XEL31" s="27"/>
      <c r="XEM31" s="28"/>
      <c r="XEN31" s="26"/>
      <c r="XEP31" s="55"/>
      <c r="XEQ31" s="26"/>
      <c r="XES31" s="27"/>
      <c r="XET31" s="28"/>
      <c r="XEU31" s="27"/>
      <c r="XEV31" s="28"/>
      <c r="XEW31" s="26"/>
      <c r="XEY31" s="55"/>
      <c r="XEZ31" s="26"/>
    </row>
    <row r="32" spans="1:1023 1025:4095 4097:6144 6146:9216 9218:10239 10241:13311 13313:15360 15362:16380" ht="14.1" customHeight="1" x14ac:dyDescent="0.2">
      <c r="A32" s="313" t="s">
        <v>519</v>
      </c>
      <c r="B32" s="1029" t="str">
        <f>'(2)_Insumos'!B40</f>
        <v>Luvas</v>
      </c>
      <c r="C32" s="1029"/>
      <c r="D32" s="314">
        <v>1</v>
      </c>
      <c r="E32" s="296">
        <f>'(2)_Insumos'!F40</f>
        <v>0</v>
      </c>
      <c r="F32" s="315">
        <f>'(2)_Insumos'!D40</f>
        <v>1</v>
      </c>
      <c r="G32" s="316">
        <f>$D$32*$E$32*F32</f>
        <v>0</v>
      </c>
    </row>
    <row r="33" spans="1:7" ht="14.1" customHeight="1" x14ac:dyDescent="0.2">
      <c r="A33" s="1015" t="s">
        <v>258</v>
      </c>
      <c r="B33" s="1016"/>
      <c r="C33" s="1016"/>
      <c r="D33" s="1016"/>
      <c r="E33" s="1016"/>
      <c r="F33" s="1016"/>
      <c r="G33" s="146">
        <f>SUM(G32)</f>
        <v>0</v>
      </c>
    </row>
  </sheetData>
  <sheetProtection algorithmName="SHA-512" hashValue="DFI1Ic10OjdHVU22czpsyg6V8u71HrfDIX1g2BaO2l8oDyF94jy1duxBZUCQRHQ9RIIVfeNk1qaCm8RmdWhnGA==" saltValue="J7VIJVWy512Nqq5KXSM8aw==" spinCount="100000" sheet="1" formatCells="0" formatColumns="0" formatRows="0" insertColumns="0" insertRows="0" insertHyperlinks="0" deleteColumns="0" deleteRows="0" sort="0" autoFilter="0" pivotTables="0"/>
  <mergeCells count="36">
    <mergeCell ref="A33:F33"/>
    <mergeCell ref="A22:F22"/>
    <mergeCell ref="A30:F30"/>
    <mergeCell ref="A1:G1"/>
    <mergeCell ref="D24:D25"/>
    <mergeCell ref="E24:E25"/>
    <mergeCell ref="A24:C25"/>
    <mergeCell ref="A17:F17"/>
    <mergeCell ref="A12:F12"/>
    <mergeCell ref="F24:F25"/>
    <mergeCell ref="G24:G25"/>
    <mergeCell ref="A7:F7"/>
    <mergeCell ref="B27:C27"/>
    <mergeCell ref="B28:C28"/>
    <mergeCell ref="B29:C29"/>
    <mergeCell ref="B3:G3"/>
    <mergeCell ref="B32:C32"/>
    <mergeCell ref="B9:D9"/>
    <mergeCell ref="B10:D10"/>
    <mergeCell ref="B11:D11"/>
    <mergeCell ref="B26:G26"/>
    <mergeCell ref="B31:G31"/>
    <mergeCell ref="A2:D2"/>
    <mergeCell ref="B14:D14"/>
    <mergeCell ref="B13:G13"/>
    <mergeCell ref="B18:G18"/>
    <mergeCell ref="B23:G23"/>
    <mergeCell ref="B15:D15"/>
    <mergeCell ref="B16:D16"/>
    <mergeCell ref="B19:D19"/>
    <mergeCell ref="B20:D20"/>
    <mergeCell ref="B21:D21"/>
    <mergeCell ref="B8:G8"/>
    <mergeCell ref="B4:D4"/>
    <mergeCell ref="B5:D5"/>
    <mergeCell ref="B6:D6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Despesa com Benefício Social&amp;R&amp;"Calibri,Negrito"&amp;9Pág.: &amp;P de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F31"/>
  <sheetViews>
    <sheetView zoomScaleNormal="100" zoomScaleSheetLayoutView="55" workbookViewId="0">
      <selection activeCell="G5" sqref="G5"/>
    </sheetView>
  </sheetViews>
  <sheetFormatPr defaultRowHeight="14.1" customHeight="1" x14ac:dyDescent="0.2"/>
  <cols>
    <col min="1" max="1" width="4.7109375" style="311" customWidth="1"/>
    <col min="2" max="2" width="3.7109375" style="30" customWidth="1"/>
    <col min="3" max="3" width="39.7109375" style="29" customWidth="1"/>
    <col min="4" max="4" width="11.7109375" style="3" customWidth="1"/>
    <col min="5" max="5" width="10.7109375" style="3" customWidth="1"/>
    <col min="6" max="6" width="12.7109375" style="3" customWidth="1"/>
    <col min="7" max="250" width="9.140625" style="3"/>
    <col min="251" max="251" width="2" style="3" customWidth="1"/>
    <col min="252" max="252" width="5.5703125" style="3" customWidth="1"/>
    <col min="253" max="253" width="43.5703125" style="3" bestFit="1" customWidth="1"/>
    <col min="254" max="254" width="9.140625" style="3" bestFit="1" customWidth="1"/>
    <col min="255" max="255" width="6.85546875" style="3" bestFit="1" customWidth="1"/>
    <col min="256" max="256" width="11.28515625" style="3" bestFit="1" customWidth="1"/>
    <col min="257" max="257" width="10.5703125" style="3" bestFit="1" customWidth="1"/>
    <col min="258" max="258" width="12.140625" style="3" customWidth="1"/>
    <col min="259" max="506" width="9.140625" style="3"/>
    <col min="507" max="507" width="2" style="3" customWidth="1"/>
    <col min="508" max="508" width="5.5703125" style="3" customWidth="1"/>
    <col min="509" max="509" width="43.5703125" style="3" bestFit="1" customWidth="1"/>
    <col min="510" max="510" width="9.140625" style="3" bestFit="1" customWidth="1"/>
    <col min="511" max="511" width="6.85546875" style="3" bestFit="1" customWidth="1"/>
    <col min="512" max="512" width="11.28515625" style="3" bestFit="1" customWidth="1"/>
    <col min="513" max="513" width="10.5703125" style="3" bestFit="1" customWidth="1"/>
    <col min="514" max="514" width="12.140625" style="3" customWidth="1"/>
    <col min="515" max="762" width="9.140625" style="3"/>
    <col min="763" max="763" width="2" style="3" customWidth="1"/>
    <col min="764" max="764" width="5.5703125" style="3" customWidth="1"/>
    <col min="765" max="765" width="43.5703125" style="3" bestFit="1" customWidth="1"/>
    <col min="766" max="766" width="9.140625" style="3" bestFit="1" customWidth="1"/>
    <col min="767" max="767" width="6.85546875" style="3" bestFit="1" customWidth="1"/>
    <col min="768" max="768" width="11.28515625" style="3" bestFit="1" customWidth="1"/>
    <col min="769" max="769" width="10.5703125" style="3" bestFit="1" customWidth="1"/>
    <col min="770" max="770" width="12.140625" style="3" customWidth="1"/>
    <col min="771" max="1018" width="9.140625" style="3"/>
    <col min="1019" max="1019" width="2" style="3" customWidth="1"/>
    <col min="1020" max="1020" width="5.5703125" style="3" customWidth="1"/>
    <col min="1021" max="1021" width="43.5703125" style="3" bestFit="1" customWidth="1"/>
    <col min="1022" max="1022" width="9.140625" style="3" bestFit="1" customWidth="1"/>
    <col min="1023" max="1023" width="6.85546875" style="3" bestFit="1" customWidth="1"/>
    <col min="1024" max="1024" width="11.28515625" style="3" bestFit="1" customWidth="1"/>
    <col min="1025" max="1025" width="10.5703125" style="3" bestFit="1" customWidth="1"/>
    <col min="1026" max="1026" width="12.140625" style="3" customWidth="1"/>
    <col min="1027" max="1274" width="9.140625" style="3"/>
    <col min="1275" max="1275" width="2" style="3" customWidth="1"/>
    <col min="1276" max="1276" width="5.5703125" style="3" customWidth="1"/>
    <col min="1277" max="1277" width="43.5703125" style="3" bestFit="1" customWidth="1"/>
    <col min="1278" max="1278" width="9.140625" style="3" bestFit="1" customWidth="1"/>
    <col min="1279" max="1279" width="6.85546875" style="3" bestFit="1" customWidth="1"/>
    <col min="1280" max="1280" width="11.28515625" style="3" bestFit="1" customWidth="1"/>
    <col min="1281" max="1281" width="10.5703125" style="3" bestFit="1" customWidth="1"/>
    <col min="1282" max="1282" width="12.140625" style="3" customWidth="1"/>
    <col min="1283" max="1530" width="9.140625" style="3"/>
    <col min="1531" max="1531" width="2" style="3" customWidth="1"/>
    <col min="1532" max="1532" width="5.5703125" style="3" customWidth="1"/>
    <col min="1533" max="1533" width="43.5703125" style="3" bestFit="1" customWidth="1"/>
    <col min="1534" max="1534" width="9.140625" style="3" bestFit="1" customWidth="1"/>
    <col min="1535" max="1535" width="6.85546875" style="3" bestFit="1" customWidth="1"/>
    <col min="1536" max="1536" width="11.28515625" style="3" bestFit="1" customWidth="1"/>
    <col min="1537" max="1537" width="10.5703125" style="3" bestFit="1" customWidth="1"/>
    <col min="1538" max="1538" width="12.140625" style="3" customWidth="1"/>
    <col min="1539" max="1786" width="9.140625" style="3"/>
    <col min="1787" max="1787" width="2" style="3" customWidth="1"/>
    <col min="1788" max="1788" width="5.5703125" style="3" customWidth="1"/>
    <col min="1789" max="1789" width="43.5703125" style="3" bestFit="1" customWidth="1"/>
    <col min="1790" max="1790" width="9.140625" style="3" bestFit="1" customWidth="1"/>
    <col min="1791" max="1791" width="6.85546875" style="3" bestFit="1" customWidth="1"/>
    <col min="1792" max="1792" width="11.28515625" style="3" bestFit="1" customWidth="1"/>
    <col min="1793" max="1793" width="10.5703125" style="3" bestFit="1" customWidth="1"/>
    <col min="1794" max="1794" width="12.140625" style="3" customWidth="1"/>
    <col min="1795" max="2042" width="9.140625" style="3"/>
    <col min="2043" max="2043" width="2" style="3" customWidth="1"/>
    <col min="2044" max="2044" width="5.5703125" style="3" customWidth="1"/>
    <col min="2045" max="2045" width="43.5703125" style="3" bestFit="1" customWidth="1"/>
    <col min="2046" max="2046" width="9.140625" style="3" bestFit="1" customWidth="1"/>
    <col min="2047" max="2047" width="6.85546875" style="3" bestFit="1" customWidth="1"/>
    <col min="2048" max="2048" width="11.28515625" style="3" bestFit="1" customWidth="1"/>
    <col min="2049" max="2049" width="10.5703125" style="3" bestFit="1" customWidth="1"/>
    <col min="2050" max="2050" width="12.140625" style="3" customWidth="1"/>
    <col min="2051" max="2298" width="9.140625" style="3"/>
    <col min="2299" max="2299" width="2" style="3" customWidth="1"/>
    <col min="2300" max="2300" width="5.5703125" style="3" customWidth="1"/>
    <col min="2301" max="2301" width="43.5703125" style="3" bestFit="1" customWidth="1"/>
    <col min="2302" max="2302" width="9.140625" style="3" bestFit="1" customWidth="1"/>
    <col min="2303" max="2303" width="6.85546875" style="3" bestFit="1" customWidth="1"/>
    <col min="2304" max="2304" width="11.28515625" style="3" bestFit="1" customWidth="1"/>
    <col min="2305" max="2305" width="10.5703125" style="3" bestFit="1" customWidth="1"/>
    <col min="2306" max="2306" width="12.140625" style="3" customWidth="1"/>
    <col min="2307" max="2554" width="9.140625" style="3"/>
    <col min="2555" max="2555" width="2" style="3" customWidth="1"/>
    <col min="2556" max="2556" width="5.5703125" style="3" customWidth="1"/>
    <col min="2557" max="2557" width="43.5703125" style="3" bestFit="1" customWidth="1"/>
    <col min="2558" max="2558" width="9.140625" style="3" bestFit="1" customWidth="1"/>
    <col min="2559" max="2559" width="6.85546875" style="3" bestFit="1" customWidth="1"/>
    <col min="2560" max="2560" width="11.28515625" style="3" bestFit="1" customWidth="1"/>
    <col min="2561" max="2561" width="10.5703125" style="3" bestFit="1" customWidth="1"/>
    <col min="2562" max="2562" width="12.140625" style="3" customWidth="1"/>
    <col min="2563" max="2810" width="9.140625" style="3"/>
    <col min="2811" max="2811" width="2" style="3" customWidth="1"/>
    <col min="2812" max="2812" width="5.5703125" style="3" customWidth="1"/>
    <col min="2813" max="2813" width="43.5703125" style="3" bestFit="1" customWidth="1"/>
    <col min="2814" max="2814" width="9.140625" style="3" bestFit="1" customWidth="1"/>
    <col min="2815" max="2815" width="6.85546875" style="3" bestFit="1" customWidth="1"/>
    <col min="2816" max="2816" width="11.28515625" style="3" bestFit="1" customWidth="1"/>
    <col min="2817" max="2817" width="10.5703125" style="3" bestFit="1" customWidth="1"/>
    <col min="2818" max="2818" width="12.140625" style="3" customWidth="1"/>
    <col min="2819" max="3066" width="9.140625" style="3"/>
    <col min="3067" max="3067" width="2" style="3" customWidth="1"/>
    <col min="3068" max="3068" width="5.5703125" style="3" customWidth="1"/>
    <col min="3069" max="3069" width="43.5703125" style="3" bestFit="1" customWidth="1"/>
    <col min="3070" max="3070" width="9.140625" style="3" bestFit="1" customWidth="1"/>
    <col min="3071" max="3071" width="6.85546875" style="3" bestFit="1" customWidth="1"/>
    <col min="3072" max="3072" width="11.28515625" style="3" bestFit="1" customWidth="1"/>
    <col min="3073" max="3073" width="10.5703125" style="3" bestFit="1" customWidth="1"/>
    <col min="3074" max="3074" width="12.140625" style="3" customWidth="1"/>
    <col min="3075" max="3322" width="9.140625" style="3"/>
    <col min="3323" max="3323" width="2" style="3" customWidth="1"/>
    <col min="3324" max="3324" width="5.5703125" style="3" customWidth="1"/>
    <col min="3325" max="3325" width="43.5703125" style="3" bestFit="1" customWidth="1"/>
    <col min="3326" max="3326" width="9.140625" style="3" bestFit="1" customWidth="1"/>
    <col min="3327" max="3327" width="6.85546875" style="3" bestFit="1" customWidth="1"/>
    <col min="3328" max="3328" width="11.28515625" style="3" bestFit="1" customWidth="1"/>
    <col min="3329" max="3329" width="10.5703125" style="3" bestFit="1" customWidth="1"/>
    <col min="3330" max="3330" width="12.140625" style="3" customWidth="1"/>
    <col min="3331" max="3578" width="9.140625" style="3"/>
    <col min="3579" max="3579" width="2" style="3" customWidth="1"/>
    <col min="3580" max="3580" width="5.5703125" style="3" customWidth="1"/>
    <col min="3581" max="3581" width="43.5703125" style="3" bestFit="1" customWidth="1"/>
    <col min="3582" max="3582" width="9.140625" style="3" bestFit="1" customWidth="1"/>
    <col min="3583" max="3583" width="6.85546875" style="3" bestFit="1" customWidth="1"/>
    <col min="3584" max="3584" width="11.28515625" style="3" bestFit="1" customWidth="1"/>
    <col min="3585" max="3585" width="10.5703125" style="3" bestFit="1" customWidth="1"/>
    <col min="3586" max="3586" width="12.140625" style="3" customWidth="1"/>
    <col min="3587" max="3834" width="9.140625" style="3"/>
    <col min="3835" max="3835" width="2" style="3" customWidth="1"/>
    <col min="3836" max="3836" width="5.5703125" style="3" customWidth="1"/>
    <col min="3837" max="3837" width="43.5703125" style="3" bestFit="1" customWidth="1"/>
    <col min="3838" max="3838" width="9.140625" style="3" bestFit="1" customWidth="1"/>
    <col min="3839" max="3839" width="6.85546875" style="3" bestFit="1" customWidth="1"/>
    <col min="3840" max="3840" width="11.28515625" style="3" bestFit="1" customWidth="1"/>
    <col min="3841" max="3841" width="10.5703125" style="3" bestFit="1" customWidth="1"/>
    <col min="3842" max="3842" width="12.140625" style="3" customWidth="1"/>
    <col min="3843" max="4090" width="9.140625" style="3"/>
    <col min="4091" max="4091" width="2" style="3" customWidth="1"/>
    <col min="4092" max="4092" width="5.5703125" style="3" customWidth="1"/>
    <col min="4093" max="4093" width="43.5703125" style="3" bestFit="1" customWidth="1"/>
    <col min="4094" max="4094" width="9.140625" style="3" bestFit="1" customWidth="1"/>
    <col min="4095" max="4095" width="6.85546875" style="3" bestFit="1" customWidth="1"/>
    <col min="4096" max="4096" width="11.28515625" style="3" bestFit="1" customWidth="1"/>
    <col min="4097" max="4097" width="10.5703125" style="3" bestFit="1" customWidth="1"/>
    <col min="4098" max="4098" width="12.140625" style="3" customWidth="1"/>
    <col min="4099" max="4346" width="9.140625" style="3"/>
    <col min="4347" max="4347" width="2" style="3" customWidth="1"/>
    <col min="4348" max="4348" width="5.5703125" style="3" customWidth="1"/>
    <col min="4349" max="4349" width="43.5703125" style="3" bestFit="1" customWidth="1"/>
    <col min="4350" max="4350" width="9.140625" style="3" bestFit="1" customWidth="1"/>
    <col min="4351" max="4351" width="6.85546875" style="3" bestFit="1" customWidth="1"/>
    <col min="4352" max="4352" width="11.28515625" style="3" bestFit="1" customWidth="1"/>
    <col min="4353" max="4353" width="10.5703125" style="3" bestFit="1" customWidth="1"/>
    <col min="4354" max="4354" width="12.140625" style="3" customWidth="1"/>
    <col min="4355" max="4602" width="9.140625" style="3"/>
    <col min="4603" max="4603" width="2" style="3" customWidth="1"/>
    <col min="4604" max="4604" width="5.5703125" style="3" customWidth="1"/>
    <col min="4605" max="4605" width="43.5703125" style="3" bestFit="1" customWidth="1"/>
    <col min="4606" max="4606" width="9.140625" style="3" bestFit="1" customWidth="1"/>
    <col min="4607" max="4607" width="6.85546875" style="3" bestFit="1" customWidth="1"/>
    <col min="4608" max="4608" width="11.28515625" style="3" bestFit="1" customWidth="1"/>
    <col min="4609" max="4609" width="10.5703125" style="3" bestFit="1" customWidth="1"/>
    <col min="4610" max="4610" width="12.140625" style="3" customWidth="1"/>
    <col min="4611" max="4858" width="9.140625" style="3"/>
    <col min="4859" max="4859" width="2" style="3" customWidth="1"/>
    <col min="4860" max="4860" width="5.5703125" style="3" customWidth="1"/>
    <col min="4861" max="4861" width="43.5703125" style="3" bestFit="1" customWidth="1"/>
    <col min="4862" max="4862" width="9.140625" style="3" bestFit="1" customWidth="1"/>
    <col min="4863" max="4863" width="6.85546875" style="3" bestFit="1" customWidth="1"/>
    <col min="4864" max="4864" width="11.28515625" style="3" bestFit="1" customWidth="1"/>
    <col min="4865" max="4865" width="10.5703125" style="3" bestFit="1" customWidth="1"/>
    <col min="4866" max="4866" width="12.140625" style="3" customWidth="1"/>
    <col min="4867" max="5114" width="9.140625" style="3"/>
    <col min="5115" max="5115" width="2" style="3" customWidth="1"/>
    <col min="5116" max="5116" width="5.5703125" style="3" customWidth="1"/>
    <col min="5117" max="5117" width="43.5703125" style="3" bestFit="1" customWidth="1"/>
    <col min="5118" max="5118" width="9.140625" style="3" bestFit="1" customWidth="1"/>
    <col min="5119" max="5119" width="6.85546875" style="3" bestFit="1" customWidth="1"/>
    <col min="5120" max="5120" width="11.28515625" style="3" bestFit="1" customWidth="1"/>
    <col min="5121" max="5121" width="10.5703125" style="3" bestFit="1" customWidth="1"/>
    <col min="5122" max="5122" width="12.140625" style="3" customWidth="1"/>
    <col min="5123" max="5370" width="9.140625" style="3"/>
    <col min="5371" max="5371" width="2" style="3" customWidth="1"/>
    <col min="5372" max="5372" width="5.5703125" style="3" customWidth="1"/>
    <col min="5373" max="5373" width="43.5703125" style="3" bestFit="1" customWidth="1"/>
    <col min="5374" max="5374" width="9.140625" style="3" bestFit="1" customWidth="1"/>
    <col min="5375" max="5375" width="6.85546875" style="3" bestFit="1" customWidth="1"/>
    <col min="5376" max="5376" width="11.28515625" style="3" bestFit="1" customWidth="1"/>
    <col min="5377" max="5377" width="10.5703125" style="3" bestFit="1" customWidth="1"/>
    <col min="5378" max="5378" width="12.140625" style="3" customWidth="1"/>
    <col min="5379" max="5626" width="9.140625" style="3"/>
    <col min="5627" max="5627" width="2" style="3" customWidth="1"/>
    <col min="5628" max="5628" width="5.5703125" style="3" customWidth="1"/>
    <col min="5629" max="5629" width="43.5703125" style="3" bestFit="1" customWidth="1"/>
    <col min="5630" max="5630" width="9.140625" style="3" bestFit="1" customWidth="1"/>
    <col min="5631" max="5631" width="6.85546875" style="3" bestFit="1" customWidth="1"/>
    <col min="5632" max="5632" width="11.28515625" style="3" bestFit="1" customWidth="1"/>
    <col min="5633" max="5633" width="10.5703125" style="3" bestFit="1" customWidth="1"/>
    <col min="5634" max="5634" width="12.140625" style="3" customWidth="1"/>
    <col min="5635" max="5882" width="9.140625" style="3"/>
    <col min="5883" max="5883" width="2" style="3" customWidth="1"/>
    <col min="5884" max="5884" width="5.5703125" style="3" customWidth="1"/>
    <col min="5885" max="5885" width="43.5703125" style="3" bestFit="1" customWidth="1"/>
    <col min="5886" max="5886" width="9.140625" style="3" bestFit="1" customWidth="1"/>
    <col min="5887" max="5887" width="6.85546875" style="3" bestFit="1" customWidth="1"/>
    <col min="5888" max="5888" width="11.28515625" style="3" bestFit="1" customWidth="1"/>
    <col min="5889" max="5889" width="10.5703125" style="3" bestFit="1" customWidth="1"/>
    <col min="5890" max="5890" width="12.140625" style="3" customWidth="1"/>
    <col min="5891" max="6138" width="9.140625" style="3"/>
    <col min="6139" max="6139" width="2" style="3" customWidth="1"/>
    <col min="6140" max="6140" width="5.5703125" style="3" customWidth="1"/>
    <col min="6141" max="6141" width="43.5703125" style="3" bestFit="1" customWidth="1"/>
    <col min="6142" max="6142" width="9.140625" style="3" bestFit="1" customWidth="1"/>
    <col min="6143" max="6143" width="6.85546875" style="3" bestFit="1" customWidth="1"/>
    <col min="6144" max="6144" width="11.28515625" style="3" bestFit="1" customWidth="1"/>
    <col min="6145" max="6145" width="10.5703125" style="3" bestFit="1" customWidth="1"/>
    <col min="6146" max="6146" width="12.140625" style="3" customWidth="1"/>
    <col min="6147" max="6394" width="9.140625" style="3"/>
    <col min="6395" max="6395" width="2" style="3" customWidth="1"/>
    <col min="6396" max="6396" width="5.5703125" style="3" customWidth="1"/>
    <col min="6397" max="6397" width="43.5703125" style="3" bestFit="1" customWidth="1"/>
    <col min="6398" max="6398" width="9.140625" style="3" bestFit="1" customWidth="1"/>
    <col min="6399" max="6399" width="6.85546875" style="3" bestFit="1" customWidth="1"/>
    <col min="6400" max="6400" width="11.28515625" style="3" bestFit="1" customWidth="1"/>
    <col min="6401" max="6401" width="10.5703125" style="3" bestFit="1" customWidth="1"/>
    <col min="6402" max="6402" width="12.140625" style="3" customWidth="1"/>
    <col min="6403" max="6650" width="9.140625" style="3"/>
    <col min="6651" max="6651" width="2" style="3" customWidth="1"/>
    <col min="6652" max="6652" width="5.5703125" style="3" customWidth="1"/>
    <col min="6653" max="6653" width="43.5703125" style="3" bestFit="1" customWidth="1"/>
    <col min="6654" max="6654" width="9.140625" style="3" bestFit="1" customWidth="1"/>
    <col min="6655" max="6655" width="6.85546875" style="3" bestFit="1" customWidth="1"/>
    <col min="6656" max="6656" width="11.28515625" style="3" bestFit="1" customWidth="1"/>
    <col min="6657" max="6657" width="10.5703125" style="3" bestFit="1" customWidth="1"/>
    <col min="6658" max="6658" width="12.140625" style="3" customWidth="1"/>
    <col min="6659" max="6906" width="9.140625" style="3"/>
    <col min="6907" max="6907" width="2" style="3" customWidth="1"/>
    <col min="6908" max="6908" width="5.5703125" style="3" customWidth="1"/>
    <col min="6909" max="6909" width="43.5703125" style="3" bestFit="1" customWidth="1"/>
    <col min="6910" max="6910" width="9.140625" style="3" bestFit="1" customWidth="1"/>
    <col min="6911" max="6911" width="6.85546875" style="3" bestFit="1" customWidth="1"/>
    <col min="6912" max="6912" width="11.28515625" style="3" bestFit="1" customWidth="1"/>
    <col min="6913" max="6913" width="10.5703125" style="3" bestFit="1" customWidth="1"/>
    <col min="6914" max="6914" width="12.140625" style="3" customWidth="1"/>
    <col min="6915" max="7162" width="9.140625" style="3"/>
    <col min="7163" max="7163" width="2" style="3" customWidth="1"/>
    <col min="7164" max="7164" width="5.5703125" style="3" customWidth="1"/>
    <col min="7165" max="7165" width="43.5703125" style="3" bestFit="1" customWidth="1"/>
    <col min="7166" max="7166" width="9.140625" style="3" bestFit="1" customWidth="1"/>
    <col min="7167" max="7167" width="6.85546875" style="3" bestFit="1" customWidth="1"/>
    <col min="7168" max="7168" width="11.28515625" style="3" bestFit="1" customWidth="1"/>
    <col min="7169" max="7169" width="10.5703125" style="3" bestFit="1" customWidth="1"/>
    <col min="7170" max="7170" width="12.140625" style="3" customWidth="1"/>
    <col min="7171" max="7418" width="9.140625" style="3"/>
    <col min="7419" max="7419" width="2" style="3" customWidth="1"/>
    <col min="7420" max="7420" width="5.5703125" style="3" customWidth="1"/>
    <col min="7421" max="7421" width="43.5703125" style="3" bestFit="1" customWidth="1"/>
    <col min="7422" max="7422" width="9.140625" style="3" bestFit="1" customWidth="1"/>
    <col min="7423" max="7423" width="6.85546875" style="3" bestFit="1" customWidth="1"/>
    <col min="7424" max="7424" width="11.28515625" style="3" bestFit="1" customWidth="1"/>
    <col min="7425" max="7425" width="10.5703125" style="3" bestFit="1" customWidth="1"/>
    <col min="7426" max="7426" width="12.140625" style="3" customWidth="1"/>
    <col min="7427" max="7674" width="9.140625" style="3"/>
    <col min="7675" max="7675" width="2" style="3" customWidth="1"/>
    <col min="7676" max="7676" width="5.5703125" style="3" customWidth="1"/>
    <col min="7677" max="7677" width="43.5703125" style="3" bestFit="1" customWidth="1"/>
    <col min="7678" max="7678" width="9.140625" style="3" bestFit="1" customWidth="1"/>
    <col min="7679" max="7679" width="6.85546875" style="3" bestFit="1" customWidth="1"/>
    <col min="7680" max="7680" width="11.28515625" style="3" bestFit="1" customWidth="1"/>
    <col min="7681" max="7681" width="10.5703125" style="3" bestFit="1" customWidth="1"/>
    <col min="7682" max="7682" width="12.140625" style="3" customWidth="1"/>
    <col min="7683" max="7930" width="9.140625" style="3"/>
    <col min="7931" max="7931" width="2" style="3" customWidth="1"/>
    <col min="7932" max="7932" width="5.5703125" style="3" customWidth="1"/>
    <col min="7933" max="7933" width="43.5703125" style="3" bestFit="1" customWidth="1"/>
    <col min="7934" max="7934" width="9.140625" style="3" bestFit="1" customWidth="1"/>
    <col min="7935" max="7935" width="6.85546875" style="3" bestFit="1" customWidth="1"/>
    <col min="7936" max="7936" width="11.28515625" style="3" bestFit="1" customWidth="1"/>
    <col min="7937" max="7937" width="10.5703125" style="3" bestFit="1" customWidth="1"/>
    <col min="7938" max="7938" width="12.140625" style="3" customWidth="1"/>
    <col min="7939" max="8186" width="9.140625" style="3"/>
    <col min="8187" max="8187" width="2" style="3" customWidth="1"/>
    <col min="8188" max="8188" width="5.5703125" style="3" customWidth="1"/>
    <col min="8189" max="8189" width="43.5703125" style="3" bestFit="1" customWidth="1"/>
    <col min="8190" max="8190" width="9.140625" style="3" bestFit="1" customWidth="1"/>
    <col min="8191" max="8191" width="6.85546875" style="3" bestFit="1" customWidth="1"/>
    <col min="8192" max="8192" width="11.28515625" style="3" bestFit="1" customWidth="1"/>
    <col min="8193" max="8193" width="10.5703125" style="3" bestFit="1" customWidth="1"/>
    <col min="8194" max="8194" width="12.140625" style="3" customWidth="1"/>
    <col min="8195" max="8442" width="9.140625" style="3"/>
    <col min="8443" max="8443" width="2" style="3" customWidth="1"/>
    <col min="8444" max="8444" width="5.5703125" style="3" customWidth="1"/>
    <col min="8445" max="8445" width="43.5703125" style="3" bestFit="1" customWidth="1"/>
    <col min="8446" max="8446" width="9.140625" style="3" bestFit="1" customWidth="1"/>
    <col min="8447" max="8447" width="6.85546875" style="3" bestFit="1" customWidth="1"/>
    <col min="8448" max="8448" width="11.28515625" style="3" bestFit="1" customWidth="1"/>
    <col min="8449" max="8449" width="10.5703125" style="3" bestFit="1" customWidth="1"/>
    <col min="8450" max="8450" width="12.140625" style="3" customWidth="1"/>
    <col min="8451" max="8698" width="9.140625" style="3"/>
    <col min="8699" max="8699" width="2" style="3" customWidth="1"/>
    <col min="8700" max="8700" width="5.5703125" style="3" customWidth="1"/>
    <col min="8701" max="8701" width="43.5703125" style="3" bestFit="1" customWidth="1"/>
    <col min="8702" max="8702" width="9.140625" style="3" bestFit="1" customWidth="1"/>
    <col min="8703" max="8703" width="6.85546875" style="3" bestFit="1" customWidth="1"/>
    <col min="8704" max="8704" width="11.28515625" style="3" bestFit="1" customWidth="1"/>
    <col min="8705" max="8705" width="10.5703125" style="3" bestFit="1" customWidth="1"/>
    <col min="8706" max="8706" width="12.140625" style="3" customWidth="1"/>
    <col min="8707" max="8954" width="9.140625" style="3"/>
    <col min="8955" max="8955" width="2" style="3" customWidth="1"/>
    <col min="8956" max="8956" width="5.5703125" style="3" customWidth="1"/>
    <col min="8957" max="8957" width="43.5703125" style="3" bestFit="1" customWidth="1"/>
    <col min="8958" max="8958" width="9.140625" style="3" bestFit="1" customWidth="1"/>
    <col min="8959" max="8959" width="6.85546875" style="3" bestFit="1" customWidth="1"/>
    <col min="8960" max="8960" width="11.28515625" style="3" bestFit="1" customWidth="1"/>
    <col min="8961" max="8961" width="10.5703125" style="3" bestFit="1" customWidth="1"/>
    <col min="8962" max="8962" width="12.140625" style="3" customWidth="1"/>
    <col min="8963" max="9210" width="9.140625" style="3"/>
    <col min="9211" max="9211" width="2" style="3" customWidth="1"/>
    <col min="9212" max="9212" width="5.5703125" style="3" customWidth="1"/>
    <col min="9213" max="9213" width="43.5703125" style="3" bestFit="1" customWidth="1"/>
    <col min="9214" max="9214" width="9.140625" style="3" bestFit="1" customWidth="1"/>
    <col min="9215" max="9215" width="6.85546875" style="3" bestFit="1" customWidth="1"/>
    <col min="9216" max="9216" width="11.28515625" style="3" bestFit="1" customWidth="1"/>
    <col min="9217" max="9217" width="10.5703125" style="3" bestFit="1" customWidth="1"/>
    <col min="9218" max="9218" width="12.140625" style="3" customWidth="1"/>
    <col min="9219" max="9466" width="9.140625" style="3"/>
    <col min="9467" max="9467" width="2" style="3" customWidth="1"/>
    <col min="9468" max="9468" width="5.5703125" style="3" customWidth="1"/>
    <col min="9469" max="9469" width="43.5703125" style="3" bestFit="1" customWidth="1"/>
    <col min="9470" max="9470" width="9.140625" style="3" bestFit="1" customWidth="1"/>
    <col min="9471" max="9471" width="6.85546875" style="3" bestFit="1" customWidth="1"/>
    <col min="9472" max="9472" width="11.28515625" style="3" bestFit="1" customWidth="1"/>
    <col min="9473" max="9473" width="10.5703125" style="3" bestFit="1" customWidth="1"/>
    <col min="9474" max="9474" width="12.140625" style="3" customWidth="1"/>
    <col min="9475" max="9722" width="9.140625" style="3"/>
    <col min="9723" max="9723" width="2" style="3" customWidth="1"/>
    <col min="9724" max="9724" width="5.5703125" style="3" customWidth="1"/>
    <col min="9725" max="9725" width="43.5703125" style="3" bestFit="1" customWidth="1"/>
    <col min="9726" max="9726" width="9.140625" style="3" bestFit="1" customWidth="1"/>
    <col min="9727" max="9727" width="6.85546875" style="3" bestFit="1" customWidth="1"/>
    <col min="9728" max="9728" width="11.28515625" style="3" bestFit="1" customWidth="1"/>
    <col min="9729" max="9729" width="10.5703125" style="3" bestFit="1" customWidth="1"/>
    <col min="9730" max="9730" width="12.140625" style="3" customWidth="1"/>
    <col min="9731" max="9978" width="9.140625" style="3"/>
    <col min="9979" max="9979" width="2" style="3" customWidth="1"/>
    <col min="9980" max="9980" width="5.5703125" style="3" customWidth="1"/>
    <col min="9981" max="9981" width="43.5703125" style="3" bestFit="1" customWidth="1"/>
    <col min="9982" max="9982" width="9.140625" style="3" bestFit="1" customWidth="1"/>
    <col min="9983" max="9983" width="6.85546875" style="3" bestFit="1" customWidth="1"/>
    <col min="9984" max="9984" width="11.28515625" style="3" bestFit="1" customWidth="1"/>
    <col min="9985" max="9985" width="10.5703125" style="3" bestFit="1" customWidth="1"/>
    <col min="9986" max="9986" width="12.140625" style="3" customWidth="1"/>
    <col min="9987" max="10234" width="9.140625" style="3"/>
    <col min="10235" max="10235" width="2" style="3" customWidth="1"/>
    <col min="10236" max="10236" width="5.5703125" style="3" customWidth="1"/>
    <col min="10237" max="10237" width="43.5703125" style="3" bestFit="1" customWidth="1"/>
    <col min="10238" max="10238" width="9.140625" style="3" bestFit="1" customWidth="1"/>
    <col min="10239" max="10239" width="6.85546875" style="3" bestFit="1" customWidth="1"/>
    <col min="10240" max="10240" width="11.28515625" style="3" bestFit="1" customWidth="1"/>
    <col min="10241" max="10241" width="10.5703125" style="3" bestFit="1" customWidth="1"/>
    <col min="10242" max="10242" width="12.140625" style="3" customWidth="1"/>
    <col min="10243" max="10490" width="9.140625" style="3"/>
    <col min="10491" max="10491" width="2" style="3" customWidth="1"/>
    <col min="10492" max="10492" width="5.5703125" style="3" customWidth="1"/>
    <col min="10493" max="10493" width="43.5703125" style="3" bestFit="1" customWidth="1"/>
    <col min="10494" max="10494" width="9.140625" style="3" bestFit="1" customWidth="1"/>
    <col min="10495" max="10495" width="6.85546875" style="3" bestFit="1" customWidth="1"/>
    <col min="10496" max="10496" width="11.28515625" style="3" bestFit="1" customWidth="1"/>
    <col min="10497" max="10497" width="10.5703125" style="3" bestFit="1" customWidth="1"/>
    <col min="10498" max="10498" width="12.140625" style="3" customWidth="1"/>
    <col min="10499" max="10746" width="9.140625" style="3"/>
    <col min="10747" max="10747" width="2" style="3" customWidth="1"/>
    <col min="10748" max="10748" width="5.5703125" style="3" customWidth="1"/>
    <col min="10749" max="10749" width="43.5703125" style="3" bestFit="1" customWidth="1"/>
    <col min="10750" max="10750" width="9.140625" style="3" bestFit="1" customWidth="1"/>
    <col min="10751" max="10751" width="6.85546875" style="3" bestFit="1" customWidth="1"/>
    <col min="10752" max="10752" width="11.28515625" style="3" bestFit="1" customWidth="1"/>
    <col min="10753" max="10753" width="10.5703125" style="3" bestFit="1" customWidth="1"/>
    <col min="10754" max="10754" width="12.140625" style="3" customWidth="1"/>
    <col min="10755" max="11002" width="9.140625" style="3"/>
    <col min="11003" max="11003" width="2" style="3" customWidth="1"/>
    <col min="11004" max="11004" width="5.5703125" style="3" customWidth="1"/>
    <col min="11005" max="11005" width="43.5703125" style="3" bestFit="1" customWidth="1"/>
    <col min="11006" max="11006" width="9.140625" style="3" bestFit="1" customWidth="1"/>
    <col min="11007" max="11007" width="6.85546875" style="3" bestFit="1" customWidth="1"/>
    <col min="11008" max="11008" width="11.28515625" style="3" bestFit="1" customWidth="1"/>
    <col min="11009" max="11009" width="10.5703125" style="3" bestFit="1" customWidth="1"/>
    <col min="11010" max="11010" width="12.140625" style="3" customWidth="1"/>
    <col min="11011" max="11258" width="9.140625" style="3"/>
    <col min="11259" max="11259" width="2" style="3" customWidth="1"/>
    <col min="11260" max="11260" width="5.5703125" style="3" customWidth="1"/>
    <col min="11261" max="11261" width="43.5703125" style="3" bestFit="1" customWidth="1"/>
    <col min="11262" max="11262" width="9.140625" style="3" bestFit="1" customWidth="1"/>
    <col min="11263" max="11263" width="6.85546875" style="3" bestFit="1" customWidth="1"/>
    <col min="11264" max="11264" width="11.28515625" style="3" bestFit="1" customWidth="1"/>
    <col min="11265" max="11265" width="10.5703125" style="3" bestFit="1" customWidth="1"/>
    <col min="11266" max="11266" width="12.140625" style="3" customWidth="1"/>
    <col min="11267" max="11514" width="9.140625" style="3"/>
    <col min="11515" max="11515" width="2" style="3" customWidth="1"/>
    <col min="11516" max="11516" width="5.5703125" style="3" customWidth="1"/>
    <col min="11517" max="11517" width="43.5703125" style="3" bestFit="1" customWidth="1"/>
    <col min="11518" max="11518" width="9.140625" style="3" bestFit="1" customWidth="1"/>
    <col min="11519" max="11519" width="6.85546875" style="3" bestFit="1" customWidth="1"/>
    <col min="11520" max="11520" width="11.28515625" style="3" bestFit="1" customWidth="1"/>
    <col min="11521" max="11521" width="10.5703125" style="3" bestFit="1" customWidth="1"/>
    <col min="11522" max="11522" width="12.140625" style="3" customWidth="1"/>
    <col min="11523" max="11770" width="9.140625" style="3"/>
    <col min="11771" max="11771" width="2" style="3" customWidth="1"/>
    <col min="11772" max="11772" width="5.5703125" style="3" customWidth="1"/>
    <col min="11773" max="11773" width="43.5703125" style="3" bestFit="1" customWidth="1"/>
    <col min="11774" max="11774" width="9.140625" style="3" bestFit="1" customWidth="1"/>
    <col min="11775" max="11775" width="6.85546875" style="3" bestFit="1" customWidth="1"/>
    <col min="11776" max="11776" width="11.28515625" style="3" bestFit="1" customWidth="1"/>
    <col min="11777" max="11777" width="10.5703125" style="3" bestFit="1" customWidth="1"/>
    <col min="11778" max="11778" width="12.140625" style="3" customWidth="1"/>
    <col min="11779" max="12026" width="9.140625" style="3"/>
    <col min="12027" max="12027" width="2" style="3" customWidth="1"/>
    <col min="12028" max="12028" width="5.5703125" style="3" customWidth="1"/>
    <col min="12029" max="12029" width="43.5703125" style="3" bestFit="1" customWidth="1"/>
    <col min="12030" max="12030" width="9.140625" style="3" bestFit="1" customWidth="1"/>
    <col min="12031" max="12031" width="6.85546875" style="3" bestFit="1" customWidth="1"/>
    <col min="12032" max="12032" width="11.28515625" style="3" bestFit="1" customWidth="1"/>
    <col min="12033" max="12033" width="10.5703125" style="3" bestFit="1" customWidth="1"/>
    <col min="12034" max="12034" width="12.140625" style="3" customWidth="1"/>
    <col min="12035" max="12282" width="9.140625" style="3"/>
    <col min="12283" max="12283" width="2" style="3" customWidth="1"/>
    <col min="12284" max="12284" width="5.5703125" style="3" customWidth="1"/>
    <col min="12285" max="12285" width="43.5703125" style="3" bestFit="1" customWidth="1"/>
    <col min="12286" max="12286" width="9.140625" style="3" bestFit="1" customWidth="1"/>
    <col min="12287" max="12287" width="6.85546875" style="3" bestFit="1" customWidth="1"/>
    <col min="12288" max="12288" width="11.28515625" style="3" bestFit="1" customWidth="1"/>
    <col min="12289" max="12289" width="10.5703125" style="3" bestFit="1" customWidth="1"/>
    <col min="12290" max="12290" width="12.140625" style="3" customWidth="1"/>
    <col min="12291" max="12538" width="9.140625" style="3"/>
    <col min="12539" max="12539" width="2" style="3" customWidth="1"/>
    <col min="12540" max="12540" width="5.5703125" style="3" customWidth="1"/>
    <col min="12541" max="12541" width="43.5703125" style="3" bestFit="1" customWidth="1"/>
    <col min="12542" max="12542" width="9.140625" style="3" bestFit="1" customWidth="1"/>
    <col min="12543" max="12543" width="6.85546875" style="3" bestFit="1" customWidth="1"/>
    <col min="12544" max="12544" width="11.28515625" style="3" bestFit="1" customWidth="1"/>
    <col min="12545" max="12545" width="10.5703125" style="3" bestFit="1" customWidth="1"/>
    <col min="12546" max="12546" width="12.140625" style="3" customWidth="1"/>
    <col min="12547" max="12794" width="9.140625" style="3"/>
    <col min="12795" max="12795" width="2" style="3" customWidth="1"/>
    <col min="12796" max="12796" width="5.5703125" style="3" customWidth="1"/>
    <col min="12797" max="12797" width="43.5703125" style="3" bestFit="1" customWidth="1"/>
    <col min="12798" max="12798" width="9.140625" style="3" bestFit="1" customWidth="1"/>
    <col min="12799" max="12799" width="6.85546875" style="3" bestFit="1" customWidth="1"/>
    <col min="12800" max="12800" width="11.28515625" style="3" bestFit="1" customWidth="1"/>
    <col min="12801" max="12801" width="10.5703125" style="3" bestFit="1" customWidth="1"/>
    <col min="12802" max="12802" width="12.140625" style="3" customWidth="1"/>
    <col min="12803" max="13050" width="9.140625" style="3"/>
    <col min="13051" max="13051" width="2" style="3" customWidth="1"/>
    <col min="13052" max="13052" width="5.5703125" style="3" customWidth="1"/>
    <col min="13053" max="13053" width="43.5703125" style="3" bestFit="1" customWidth="1"/>
    <col min="13054" max="13054" width="9.140625" style="3" bestFit="1" customWidth="1"/>
    <col min="13055" max="13055" width="6.85546875" style="3" bestFit="1" customWidth="1"/>
    <col min="13056" max="13056" width="11.28515625" style="3" bestFit="1" customWidth="1"/>
    <col min="13057" max="13057" width="10.5703125" style="3" bestFit="1" customWidth="1"/>
    <col min="13058" max="13058" width="12.140625" style="3" customWidth="1"/>
    <col min="13059" max="13306" width="9.140625" style="3"/>
    <col min="13307" max="13307" width="2" style="3" customWidth="1"/>
    <col min="13308" max="13308" width="5.5703125" style="3" customWidth="1"/>
    <col min="13309" max="13309" width="43.5703125" style="3" bestFit="1" customWidth="1"/>
    <col min="13310" max="13310" width="9.140625" style="3" bestFit="1" customWidth="1"/>
    <col min="13311" max="13311" width="6.85546875" style="3" bestFit="1" customWidth="1"/>
    <col min="13312" max="13312" width="11.28515625" style="3" bestFit="1" customWidth="1"/>
    <col min="13313" max="13313" width="10.5703125" style="3" bestFit="1" customWidth="1"/>
    <col min="13314" max="13314" width="12.140625" style="3" customWidth="1"/>
    <col min="13315" max="13562" width="9.140625" style="3"/>
    <col min="13563" max="13563" width="2" style="3" customWidth="1"/>
    <col min="13564" max="13564" width="5.5703125" style="3" customWidth="1"/>
    <col min="13565" max="13565" width="43.5703125" style="3" bestFit="1" customWidth="1"/>
    <col min="13566" max="13566" width="9.140625" style="3" bestFit="1" customWidth="1"/>
    <col min="13567" max="13567" width="6.85546875" style="3" bestFit="1" customWidth="1"/>
    <col min="13568" max="13568" width="11.28515625" style="3" bestFit="1" customWidth="1"/>
    <col min="13569" max="13569" width="10.5703125" style="3" bestFit="1" customWidth="1"/>
    <col min="13570" max="13570" width="12.140625" style="3" customWidth="1"/>
    <col min="13571" max="13818" width="9.140625" style="3"/>
    <col min="13819" max="13819" width="2" style="3" customWidth="1"/>
    <col min="13820" max="13820" width="5.5703125" style="3" customWidth="1"/>
    <col min="13821" max="13821" width="43.5703125" style="3" bestFit="1" customWidth="1"/>
    <col min="13822" max="13822" width="9.140625" style="3" bestFit="1" customWidth="1"/>
    <col min="13823" max="13823" width="6.85546875" style="3" bestFit="1" customWidth="1"/>
    <col min="13824" max="13824" width="11.28515625" style="3" bestFit="1" customWidth="1"/>
    <col min="13825" max="13825" width="10.5703125" style="3" bestFit="1" customWidth="1"/>
    <col min="13826" max="13826" width="12.140625" style="3" customWidth="1"/>
    <col min="13827" max="14074" width="9.140625" style="3"/>
    <col min="14075" max="14075" width="2" style="3" customWidth="1"/>
    <col min="14076" max="14076" width="5.5703125" style="3" customWidth="1"/>
    <col min="14077" max="14077" width="43.5703125" style="3" bestFit="1" customWidth="1"/>
    <col min="14078" max="14078" width="9.140625" style="3" bestFit="1" customWidth="1"/>
    <col min="14079" max="14079" width="6.85546875" style="3" bestFit="1" customWidth="1"/>
    <col min="14080" max="14080" width="11.28515625" style="3" bestFit="1" customWidth="1"/>
    <col min="14081" max="14081" width="10.5703125" style="3" bestFit="1" customWidth="1"/>
    <col min="14082" max="14082" width="12.140625" style="3" customWidth="1"/>
    <col min="14083" max="14330" width="9.140625" style="3"/>
    <col min="14331" max="14331" width="2" style="3" customWidth="1"/>
    <col min="14332" max="14332" width="5.5703125" style="3" customWidth="1"/>
    <col min="14333" max="14333" width="43.5703125" style="3" bestFit="1" customWidth="1"/>
    <col min="14334" max="14334" width="9.140625" style="3" bestFit="1" customWidth="1"/>
    <col min="14335" max="14335" width="6.85546875" style="3" bestFit="1" customWidth="1"/>
    <col min="14336" max="14336" width="11.28515625" style="3" bestFit="1" customWidth="1"/>
    <col min="14337" max="14337" width="10.5703125" style="3" bestFit="1" customWidth="1"/>
    <col min="14338" max="14338" width="12.140625" style="3" customWidth="1"/>
    <col min="14339" max="14586" width="9.140625" style="3"/>
    <col min="14587" max="14587" width="2" style="3" customWidth="1"/>
    <col min="14588" max="14588" width="5.5703125" style="3" customWidth="1"/>
    <col min="14589" max="14589" width="43.5703125" style="3" bestFit="1" customWidth="1"/>
    <col min="14590" max="14590" width="9.140625" style="3" bestFit="1" customWidth="1"/>
    <col min="14591" max="14591" width="6.85546875" style="3" bestFit="1" customWidth="1"/>
    <col min="14592" max="14592" width="11.28515625" style="3" bestFit="1" customWidth="1"/>
    <col min="14593" max="14593" width="10.5703125" style="3" bestFit="1" customWidth="1"/>
    <col min="14594" max="14594" width="12.140625" style="3" customWidth="1"/>
    <col min="14595" max="14842" width="9.140625" style="3"/>
    <col min="14843" max="14843" width="2" style="3" customWidth="1"/>
    <col min="14844" max="14844" width="5.5703125" style="3" customWidth="1"/>
    <col min="14845" max="14845" width="43.5703125" style="3" bestFit="1" customWidth="1"/>
    <col min="14846" max="14846" width="9.140625" style="3" bestFit="1" customWidth="1"/>
    <col min="14847" max="14847" width="6.85546875" style="3" bestFit="1" customWidth="1"/>
    <col min="14848" max="14848" width="11.28515625" style="3" bestFit="1" customWidth="1"/>
    <col min="14849" max="14849" width="10.5703125" style="3" bestFit="1" customWidth="1"/>
    <col min="14850" max="14850" width="12.140625" style="3" customWidth="1"/>
    <col min="14851" max="15098" width="9.140625" style="3"/>
    <col min="15099" max="15099" width="2" style="3" customWidth="1"/>
    <col min="15100" max="15100" width="5.5703125" style="3" customWidth="1"/>
    <col min="15101" max="15101" width="43.5703125" style="3" bestFit="1" customWidth="1"/>
    <col min="15102" max="15102" width="9.140625" style="3" bestFit="1" customWidth="1"/>
    <col min="15103" max="15103" width="6.85546875" style="3" bestFit="1" customWidth="1"/>
    <col min="15104" max="15104" width="11.28515625" style="3" bestFit="1" customWidth="1"/>
    <col min="15105" max="15105" width="10.5703125" style="3" bestFit="1" customWidth="1"/>
    <col min="15106" max="15106" width="12.140625" style="3" customWidth="1"/>
    <col min="15107" max="15354" width="9.140625" style="3"/>
    <col min="15355" max="15355" width="2" style="3" customWidth="1"/>
    <col min="15356" max="15356" width="5.5703125" style="3" customWidth="1"/>
    <col min="15357" max="15357" width="43.5703125" style="3" bestFit="1" customWidth="1"/>
    <col min="15358" max="15358" width="9.140625" style="3" bestFit="1" customWidth="1"/>
    <col min="15359" max="15359" width="6.85546875" style="3" bestFit="1" customWidth="1"/>
    <col min="15360" max="15360" width="11.28515625" style="3" bestFit="1" customWidth="1"/>
    <col min="15361" max="15361" width="10.5703125" style="3" bestFit="1" customWidth="1"/>
    <col min="15362" max="15362" width="12.140625" style="3" customWidth="1"/>
    <col min="15363" max="15610" width="9.140625" style="3"/>
    <col min="15611" max="15611" width="2" style="3" customWidth="1"/>
    <col min="15612" max="15612" width="5.5703125" style="3" customWidth="1"/>
    <col min="15613" max="15613" width="43.5703125" style="3" bestFit="1" customWidth="1"/>
    <col min="15614" max="15614" width="9.140625" style="3" bestFit="1" customWidth="1"/>
    <col min="15615" max="15615" width="6.85546875" style="3" bestFit="1" customWidth="1"/>
    <col min="15616" max="15616" width="11.28515625" style="3" bestFit="1" customWidth="1"/>
    <col min="15617" max="15617" width="10.5703125" style="3" bestFit="1" customWidth="1"/>
    <col min="15618" max="15618" width="12.140625" style="3" customWidth="1"/>
    <col min="15619" max="15866" width="9.140625" style="3"/>
    <col min="15867" max="15867" width="2" style="3" customWidth="1"/>
    <col min="15868" max="15868" width="5.5703125" style="3" customWidth="1"/>
    <col min="15869" max="15869" width="43.5703125" style="3" bestFit="1" customWidth="1"/>
    <col min="15870" max="15870" width="9.140625" style="3" bestFit="1" customWidth="1"/>
    <col min="15871" max="15871" width="6.85546875" style="3" bestFit="1" customWidth="1"/>
    <col min="15872" max="15872" width="11.28515625" style="3" bestFit="1" customWidth="1"/>
    <col min="15873" max="15873" width="10.5703125" style="3" bestFit="1" customWidth="1"/>
    <col min="15874" max="15874" width="12.140625" style="3" customWidth="1"/>
    <col min="15875" max="16122" width="9.140625" style="3"/>
    <col min="16123" max="16123" width="2" style="3" customWidth="1"/>
    <col min="16124" max="16124" width="5.5703125" style="3" customWidth="1"/>
    <col min="16125" max="16125" width="43.5703125" style="3" bestFit="1" customWidth="1"/>
    <col min="16126" max="16126" width="9.140625" style="3" bestFit="1" customWidth="1"/>
    <col min="16127" max="16127" width="6.85546875" style="3" bestFit="1" customWidth="1"/>
    <col min="16128" max="16128" width="11.28515625" style="3" bestFit="1" customWidth="1"/>
    <col min="16129" max="16129" width="10.5703125" style="3" bestFit="1" customWidth="1"/>
    <col min="16130" max="16130" width="12.140625" style="3" customWidth="1"/>
    <col min="16131" max="16384" width="9.140625" style="3"/>
  </cols>
  <sheetData>
    <row r="1" spans="1:6" s="5" customFormat="1" ht="12" customHeight="1" x14ac:dyDescent="0.2">
      <c r="A1" s="1017" t="s">
        <v>240</v>
      </c>
      <c r="B1" s="1018"/>
      <c r="C1" s="1018"/>
      <c r="D1" s="1018"/>
      <c r="E1" s="1018"/>
      <c r="F1" s="1019"/>
    </row>
    <row r="2" spans="1:6" s="526" customFormat="1" ht="12" customHeight="1" x14ac:dyDescent="0.2">
      <c r="A2" s="1026" t="s">
        <v>40</v>
      </c>
      <c r="B2" s="1027"/>
      <c r="C2" s="1027"/>
      <c r="D2" s="658" t="s">
        <v>42</v>
      </c>
      <c r="E2" s="655" t="s">
        <v>4</v>
      </c>
      <c r="F2" s="656" t="s">
        <v>301</v>
      </c>
    </row>
    <row r="3" spans="1:6" s="65" customFormat="1" ht="12" customHeight="1" x14ac:dyDescent="0.2">
      <c r="A3" s="324" t="s">
        <v>26</v>
      </c>
      <c r="B3" s="1041" t="s">
        <v>294</v>
      </c>
      <c r="C3" s="1041"/>
      <c r="D3" s="1041"/>
      <c r="E3" s="1041"/>
      <c r="F3" s="1041"/>
    </row>
    <row r="4" spans="1:6" ht="12" customHeight="1" x14ac:dyDescent="0.2">
      <c r="A4" s="318" t="s">
        <v>139</v>
      </c>
      <c r="B4" s="1022" t="str">
        <f>'(2)_Insumos'!B44</f>
        <v>Arrendamento Terreno (200 m²)</v>
      </c>
      <c r="C4" s="1022"/>
      <c r="D4" s="144">
        <f>'(2)_Insumos'!F44</f>
        <v>0</v>
      </c>
      <c r="E4" s="149" t="s">
        <v>14</v>
      </c>
      <c r="F4" s="299">
        <f>D4</f>
        <v>0</v>
      </c>
    </row>
    <row r="5" spans="1:6" ht="12" customHeight="1" x14ac:dyDescent="0.2">
      <c r="A5" s="319" t="s">
        <v>141</v>
      </c>
      <c r="B5" s="1023" t="str">
        <f>'(2)_Insumos'!B45</f>
        <v>Telefone Fixo</v>
      </c>
      <c r="C5" s="1023"/>
      <c r="D5" s="302">
        <f>'(2)_Insumos'!F45</f>
        <v>0</v>
      </c>
      <c r="E5" s="326" t="str">
        <f>'(2)_Insumos'!E45</f>
        <v>R$/mês</v>
      </c>
      <c r="F5" s="304">
        <f t="shared" ref="F5:F13" si="0">D5</f>
        <v>0</v>
      </c>
    </row>
    <row r="6" spans="1:6" ht="12" customHeight="1" x14ac:dyDescent="0.2">
      <c r="A6" s="319" t="s">
        <v>142</v>
      </c>
      <c r="B6" s="1023" t="str">
        <f>'(2)_Insumos'!B46</f>
        <v>Internet</v>
      </c>
      <c r="C6" s="1023"/>
      <c r="D6" s="302">
        <f>'(2)_Insumos'!F46</f>
        <v>0</v>
      </c>
      <c r="E6" s="326" t="str">
        <f>'(2)_Insumos'!E46</f>
        <v>R$/mês</v>
      </c>
      <c r="F6" s="304">
        <f t="shared" si="0"/>
        <v>0</v>
      </c>
    </row>
    <row r="7" spans="1:6" ht="12" customHeight="1" x14ac:dyDescent="0.2">
      <c r="A7" s="319" t="s">
        <v>495</v>
      </c>
      <c r="B7" s="1023" t="str">
        <f>'(2)_Insumos'!B47</f>
        <v>Sistema de Armazenamento de Vídeos na Nuvem</v>
      </c>
      <c r="C7" s="1023"/>
      <c r="D7" s="302">
        <f>'(2)_Insumos'!F47</f>
        <v>0</v>
      </c>
      <c r="E7" s="326" t="str">
        <f>'(2)_Insumos'!E47</f>
        <v>R$/mês</v>
      </c>
      <c r="F7" s="304">
        <f t="shared" si="0"/>
        <v>0</v>
      </c>
    </row>
    <row r="8" spans="1:6" ht="12" customHeight="1" x14ac:dyDescent="0.2">
      <c r="A8" s="319" t="s">
        <v>496</v>
      </c>
      <c r="B8" s="1023" t="str">
        <f>'(2)_Insumos'!B48</f>
        <v>Energia Elétrica</v>
      </c>
      <c r="C8" s="1023"/>
      <c r="D8" s="302">
        <f>'(2)_Insumos'!F48</f>
        <v>0</v>
      </c>
      <c r="E8" s="326" t="str">
        <f>'(2)_Insumos'!E48</f>
        <v>R$/mês</v>
      </c>
      <c r="F8" s="304">
        <f t="shared" si="0"/>
        <v>0</v>
      </c>
    </row>
    <row r="9" spans="1:6" ht="12" customHeight="1" x14ac:dyDescent="0.2">
      <c r="A9" s="319" t="s">
        <v>497</v>
      </c>
      <c r="B9" s="1023" t="str">
        <f>'(2)_Insumos'!B49</f>
        <v>Água e Esgoto</v>
      </c>
      <c r="C9" s="1023"/>
      <c r="D9" s="302">
        <f>'(2)_Insumos'!F49</f>
        <v>0</v>
      </c>
      <c r="E9" s="326" t="str">
        <f>'(2)_Insumos'!E49</f>
        <v>R$/mês</v>
      </c>
      <c r="F9" s="304">
        <f t="shared" si="0"/>
        <v>0</v>
      </c>
    </row>
    <row r="10" spans="1:6" ht="12" customHeight="1" x14ac:dyDescent="0.2">
      <c r="A10" s="319" t="s">
        <v>498</v>
      </c>
      <c r="B10" s="1023" t="str">
        <f>'(2)_Insumos'!B50</f>
        <v>Seguro Patrimonial</v>
      </c>
      <c r="C10" s="1023"/>
      <c r="D10" s="302">
        <f>'(2)_Insumos'!F50</f>
        <v>0</v>
      </c>
      <c r="E10" s="326" t="str">
        <f>'(2)_Insumos'!E50</f>
        <v>R$/mês</v>
      </c>
      <c r="F10" s="304">
        <f t="shared" si="0"/>
        <v>0</v>
      </c>
    </row>
    <row r="11" spans="1:6" ht="12" customHeight="1" x14ac:dyDescent="0.2">
      <c r="A11" s="319" t="s">
        <v>499</v>
      </c>
      <c r="B11" s="1023" t="str">
        <f>'(2)_Insumos'!B51</f>
        <v>Material de Expediente</v>
      </c>
      <c r="C11" s="1023"/>
      <c r="D11" s="302">
        <f>'(2)_Insumos'!F51</f>
        <v>0</v>
      </c>
      <c r="E11" s="326" t="str">
        <f>'(2)_Insumos'!E50</f>
        <v>R$/mês</v>
      </c>
      <c r="F11" s="304">
        <f t="shared" si="0"/>
        <v>0</v>
      </c>
    </row>
    <row r="12" spans="1:6" ht="12" customHeight="1" x14ac:dyDescent="0.2">
      <c r="A12" s="319" t="s">
        <v>500</v>
      </c>
      <c r="B12" s="1023" t="str">
        <f>'(2)_Insumos'!B52</f>
        <v>Material de Limpeza e Conservação</v>
      </c>
      <c r="C12" s="1023"/>
      <c r="D12" s="302">
        <f>'(2)_Insumos'!F52</f>
        <v>0</v>
      </c>
      <c r="E12" s="326" t="str">
        <f>'(2)_Insumos'!E51</f>
        <v>R$/mês</v>
      </c>
      <c r="F12" s="304">
        <f t="shared" si="0"/>
        <v>0</v>
      </c>
    </row>
    <row r="13" spans="1:6" ht="12" customHeight="1" x14ac:dyDescent="0.2">
      <c r="A13" s="320" t="s">
        <v>501</v>
      </c>
      <c r="B13" s="1024" t="str">
        <f>'(2)_Insumos'!B53</f>
        <v>Outras despesas</v>
      </c>
      <c r="C13" s="1024"/>
      <c r="D13" s="130">
        <f>'(2)_Insumos'!F53</f>
        <v>0</v>
      </c>
      <c r="E13" s="131" t="str">
        <f>'(2)_Insumos'!E52</f>
        <v>R$/mês</v>
      </c>
      <c r="F13" s="306">
        <f t="shared" si="0"/>
        <v>0</v>
      </c>
    </row>
    <row r="14" spans="1:6" s="4" customFormat="1" ht="12" customHeight="1" x14ac:dyDescent="0.2">
      <c r="A14" s="1046" t="s">
        <v>303</v>
      </c>
      <c r="B14" s="1047"/>
      <c r="C14" s="1047"/>
      <c r="D14" s="1047"/>
      <c r="E14" s="1047"/>
      <c r="F14" s="92">
        <f>SUM(F4:F13)</f>
        <v>0</v>
      </c>
    </row>
    <row r="15" spans="1:6" s="93" customFormat="1" ht="12" customHeight="1" x14ac:dyDescent="0.2">
      <c r="A15" s="1044" t="s">
        <v>281</v>
      </c>
      <c r="B15" s="1045"/>
      <c r="C15" s="1045"/>
      <c r="D15" s="1045"/>
      <c r="E15" s="1045"/>
      <c r="F15" s="91">
        <v>12</v>
      </c>
    </row>
    <row r="16" spans="1:6" s="4" customFormat="1" ht="12" customHeight="1" x14ac:dyDescent="0.2">
      <c r="A16" s="1042" t="s">
        <v>302</v>
      </c>
      <c r="B16" s="1043"/>
      <c r="C16" s="1043"/>
      <c r="D16" s="1043"/>
      <c r="E16" s="1043"/>
      <c r="F16" s="90">
        <f>F14*F15</f>
        <v>0</v>
      </c>
    </row>
    <row r="17" spans="1:6" s="65" customFormat="1" ht="12" customHeight="1" x14ac:dyDescent="0.2">
      <c r="A17" s="324" t="s">
        <v>27</v>
      </c>
      <c r="B17" s="1041" t="s">
        <v>295</v>
      </c>
      <c r="C17" s="1041"/>
      <c r="D17" s="1041"/>
      <c r="E17" s="1041"/>
      <c r="F17" s="1041"/>
    </row>
    <row r="18" spans="1:6" ht="12" customHeight="1" x14ac:dyDescent="0.2">
      <c r="A18" s="318" t="s">
        <v>143</v>
      </c>
      <c r="B18" s="1022" t="str">
        <f>'(2)_Insumos'!B55</f>
        <v>Honorários Advocatícios</v>
      </c>
      <c r="C18" s="1022"/>
      <c r="D18" s="144">
        <f>'(2)_Insumos'!F55</f>
        <v>0</v>
      </c>
      <c r="E18" s="149" t="str">
        <f>'(2)_Insumos'!E55</f>
        <v>R$/mês</v>
      </c>
      <c r="F18" s="299">
        <f>D18</f>
        <v>0</v>
      </c>
    </row>
    <row r="19" spans="1:6" ht="12" customHeight="1" x14ac:dyDescent="0.2">
      <c r="A19" s="319" t="s">
        <v>144</v>
      </c>
      <c r="B19" s="1023" t="str">
        <f>'(2)_Insumos'!B56</f>
        <v>Honorários Contábeis</v>
      </c>
      <c r="C19" s="1023"/>
      <c r="D19" s="302">
        <f>'(2)_Insumos'!F56</f>
        <v>0</v>
      </c>
      <c r="E19" s="326" t="str">
        <f>'(2)_Insumos'!E56</f>
        <v>R$/mês</v>
      </c>
      <c r="F19" s="304">
        <f>D19</f>
        <v>0</v>
      </c>
    </row>
    <row r="20" spans="1:6" ht="12" customHeight="1" x14ac:dyDescent="0.2">
      <c r="A20" s="320" t="s">
        <v>145</v>
      </c>
      <c r="B20" s="1024" t="str">
        <f>'(2)_Insumos'!B57</f>
        <v>Vigilância Patrimonial</v>
      </c>
      <c r="C20" s="1024"/>
      <c r="D20" s="130">
        <f>'(2)_Insumos'!F57</f>
        <v>0</v>
      </c>
      <c r="E20" s="131" t="str">
        <f>'(2)_Insumos'!E57</f>
        <v>R$/mês</v>
      </c>
      <c r="F20" s="306">
        <f>D20</f>
        <v>0</v>
      </c>
    </row>
    <row r="21" spans="1:6" s="4" customFormat="1" ht="12" customHeight="1" x14ac:dyDescent="0.2">
      <c r="A21" s="1046" t="s">
        <v>303</v>
      </c>
      <c r="B21" s="1047"/>
      <c r="C21" s="1047"/>
      <c r="D21" s="1047"/>
      <c r="E21" s="1047"/>
      <c r="F21" s="92">
        <f>SUM(F18:F20)</f>
        <v>0</v>
      </c>
    </row>
    <row r="22" spans="1:6" s="93" customFormat="1" ht="12" customHeight="1" x14ac:dyDescent="0.2">
      <c r="A22" s="1044" t="s">
        <v>281</v>
      </c>
      <c r="B22" s="1045"/>
      <c r="C22" s="1045"/>
      <c r="D22" s="1045"/>
      <c r="E22" s="1045"/>
      <c r="F22" s="91">
        <v>12</v>
      </c>
    </row>
    <row r="23" spans="1:6" s="4" customFormat="1" ht="12" customHeight="1" x14ac:dyDescent="0.2">
      <c r="A23" s="1042" t="s">
        <v>302</v>
      </c>
      <c r="B23" s="1043"/>
      <c r="C23" s="1043"/>
      <c r="D23" s="1043"/>
      <c r="E23" s="1043"/>
      <c r="F23" s="90">
        <f>F21*F22</f>
        <v>0</v>
      </c>
    </row>
    <row r="24" spans="1:6" s="65" customFormat="1" ht="12" customHeight="1" x14ac:dyDescent="0.2">
      <c r="A24" s="324" t="s">
        <v>29</v>
      </c>
      <c r="B24" s="1041" t="s">
        <v>296</v>
      </c>
      <c r="C24" s="1041"/>
      <c r="D24" s="1041"/>
      <c r="E24" s="1041"/>
      <c r="F24" s="1041"/>
    </row>
    <row r="25" spans="1:6" ht="12" customHeight="1" x14ac:dyDescent="0.2">
      <c r="A25" s="318" t="s">
        <v>148</v>
      </c>
      <c r="B25" s="142" t="str">
        <f>'(2)_Insumos'!B59</f>
        <v>Manutenção de Equipamentos e Hardware</v>
      </c>
      <c r="C25" s="327"/>
      <c r="D25" s="144">
        <f>'(2)_Insumos'!F59</f>
        <v>0</v>
      </c>
      <c r="E25" s="149" t="str">
        <f>'(2)_Insumos'!E59</f>
        <v>R$/mês</v>
      </c>
      <c r="F25" s="299">
        <f>D25</f>
        <v>0</v>
      </c>
    </row>
    <row r="26" spans="1:6" ht="12" customHeight="1" x14ac:dyDescent="0.2">
      <c r="A26" s="319" t="s">
        <v>149</v>
      </c>
      <c r="B26" s="325" t="str">
        <f>'(2)_Insumos'!B60</f>
        <v>Manutenção Software</v>
      </c>
      <c r="C26" s="328"/>
      <c r="D26" s="302">
        <f>'(2)_Insumos'!F60</f>
        <v>0</v>
      </c>
      <c r="E26" s="326" t="str">
        <f>'(2)_Insumos'!E60</f>
        <v>R$/mês</v>
      </c>
      <c r="F26" s="304">
        <f>D26</f>
        <v>0</v>
      </c>
    </row>
    <row r="27" spans="1:6" ht="12" customHeight="1" x14ac:dyDescent="0.2">
      <c r="A27" s="319" t="s">
        <v>150</v>
      </c>
      <c r="B27" s="325" t="str">
        <f>'(2)_Insumos'!B61</f>
        <v>Manutenção Infraestrutura de TI</v>
      </c>
      <c r="C27" s="328"/>
      <c r="D27" s="302">
        <f>'(2)_Insumos'!F61</f>
        <v>0</v>
      </c>
      <c r="E27" s="326" t="str">
        <f>'(2)_Insumos'!E61</f>
        <v>R$/mês</v>
      </c>
      <c r="F27" s="304">
        <f>D27</f>
        <v>0</v>
      </c>
    </row>
    <row r="28" spans="1:6" ht="12" customHeight="1" x14ac:dyDescent="0.2">
      <c r="A28" s="320" t="s">
        <v>502</v>
      </c>
      <c r="B28" s="129" t="str">
        <f>'(2)_Insumos'!B62</f>
        <v>Licença de Softwares</v>
      </c>
      <c r="C28" s="329"/>
      <c r="D28" s="130">
        <f>'(2)_Insumos'!F62</f>
        <v>0</v>
      </c>
      <c r="E28" s="131" t="str">
        <f>'(2)_Insumos'!E62</f>
        <v>R$/mês</v>
      </c>
      <c r="F28" s="306">
        <f>D28</f>
        <v>0</v>
      </c>
    </row>
    <row r="29" spans="1:6" s="4" customFormat="1" ht="12" customHeight="1" x14ac:dyDescent="0.2">
      <c r="A29" s="1046" t="s">
        <v>303</v>
      </c>
      <c r="B29" s="1047"/>
      <c r="C29" s="1047"/>
      <c r="D29" s="1047"/>
      <c r="E29" s="1047"/>
      <c r="F29" s="92">
        <f>SUM(F25:F28)</f>
        <v>0</v>
      </c>
    </row>
    <row r="30" spans="1:6" s="93" customFormat="1" ht="12" customHeight="1" x14ac:dyDescent="0.2">
      <c r="A30" s="1044" t="s">
        <v>281</v>
      </c>
      <c r="B30" s="1045"/>
      <c r="C30" s="1045"/>
      <c r="D30" s="1045"/>
      <c r="E30" s="1045"/>
      <c r="F30" s="91">
        <v>12</v>
      </c>
    </row>
    <row r="31" spans="1:6" s="4" customFormat="1" ht="12" customHeight="1" x14ac:dyDescent="0.2">
      <c r="A31" s="1042" t="s">
        <v>302</v>
      </c>
      <c r="B31" s="1043"/>
      <c r="C31" s="1043"/>
      <c r="D31" s="1043"/>
      <c r="E31" s="1043"/>
      <c r="F31" s="90">
        <f>F29*F30</f>
        <v>0</v>
      </c>
    </row>
  </sheetData>
  <sheetProtection algorithmName="SHA-512" hashValue="gU9ziY1janDjD/4hFuqyh71i4MSVNb5vWCqXqmB9rgsC02kUGxalsciXqb7W3b3hg3jCaRkh+ButTFGsM3cTZg==" saltValue="tQqKmKUk+Su8omah2AaUNA==" spinCount="100000" sheet="1" formatCells="0" formatColumns="0" formatRows="0" insertColumns="0" insertRows="0" insertHyperlinks="0" deleteColumns="0" deleteRows="0" sort="0" autoFilter="0" pivotTables="0"/>
  <mergeCells count="27">
    <mergeCell ref="A2:C2"/>
    <mergeCell ref="A16:E16"/>
    <mergeCell ref="A14:E14"/>
    <mergeCell ref="A1:F1"/>
    <mergeCell ref="A15:E15"/>
    <mergeCell ref="B4:C4"/>
    <mergeCell ref="B5:C5"/>
    <mergeCell ref="B6:C6"/>
    <mergeCell ref="B8:C8"/>
    <mergeCell ref="B9:C9"/>
    <mergeCell ref="B10:C10"/>
    <mergeCell ref="B11:C11"/>
    <mergeCell ref="B12:C12"/>
    <mergeCell ref="B13:C13"/>
    <mergeCell ref="B7:C7"/>
    <mergeCell ref="B19:C19"/>
    <mergeCell ref="B20:C20"/>
    <mergeCell ref="B3:F3"/>
    <mergeCell ref="B17:F17"/>
    <mergeCell ref="A31:E31"/>
    <mergeCell ref="A30:E30"/>
    <mergeCell ref="A23:E23"/>
    <mergeCell ref="A22:E22"/>
    <mergeCell ref="A29:E29"/>
    <mergeCell ref="B24:F24"/>
    <mergeCell ref="A21:E21"/>
    <mergeCell ref="B18:C18"/>
  </mergeCells>
  <printOptions horizontalCentered="1"/>
  <pageMargins left="0.51181102362204722" right="0.51181102362204722" top="0.98425196850393704" bottom="0.78740157480314965" header="0.31496062992125984" footer="0.31496062992125984"/>
  <pageSetup paperSize="9" fitToWidth="0" fitToHeight="0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das Despesas Gerais&amp;R&amp;"Calibri,Negrito"&amp;9Pág.: &amp;P de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4" tint="0.79998168889431442"/>
  </sheetPr>
  <dimension ref="A1:XFC75"/>
  <sheetViews>
    <sheetView zoomScaleNormal="100" zoomScaleSheetLayoutView="100" workbookViewId="0">
      <selection activeCell="E33" sqref="E33:F33"/>
    </sheetView>
  </sheetViews>
  <sheetFormatPr defaultRowHeight="14.1" customHeight="1" x14ac:dyDescent="0.2"/>
  <cols>
    <col min="1" max="1" width="4.7109375" style="843" customWidth="1"/>
    <col min="2" max="2" width="3.7109375" style="856" customWidth="1"/>
    <col min="3" max="3" width="31.7109375" style="856" customWidth="1"/>
    <col min="4" max="4" width="10.7109375" style="856" customWidth="1"/>
    <col min="5" max="5" width="9.7109375" style="806" customWidth="1"/>
    <col min="6" max="7" width="9.7109375" style="856" customWidth="1"/>
    <col min="8" max="10" width="10.7109375" style="856" customWidth="1"/>
    <col min="11" max="12" width="9.140625" style="856"/>
    <col min="13" max="13" width="10.140625" style="856" bestFit="1" customWidth="1"/>
    <col min="14" max="253" width="9.140625" style="856"/>
    <col min="254" max="254" width="3.85546875" style="856" customWidth="1"/>
    <col min="255" max="255" width="3.5703125" style="856" customWidth="1"/>
    <col min="256" max="256" width="10.140625" style="856" customWidth="1"/>
    <col min="257" max="257" width="13.28515625" style="856" customWidth="1"/>
    <col min="258" max="258" width="4.140625" style="856" bestFit="1" customWidth="1"/>
    <col min="259" max="259" width="9.140625" style="856" customWidth="1"/>
    <col min="260" max="261" width="10.7109375" style="856" customWidth="1"/>
    <col min="262" max="262" width="8.5703125" style="856" customWidth="1"/>
    <col min="263" max="263" width="9.85546875" style="856" customWidth="1"/>
    <col min="264" max="264" width="6.5703125" style="856" customWidth="1"/>
    <col min="265" max="268" width="9.140625" style="856"/>
    <col min="269" max="269" width="10.140625" style="856" bestFit="1" customWidth="1"/>
    <col min="270" max="509" width="9.140625" style="856"/>
    <col min="510" max="510" width="3.85546875" style="856" customWidth="1"/>
    <col min="511" max="511" width="3.5703125" style="856" customWidth="1"/>
    <col min="512" max="512" width="10.140625" style="856" customWidth="1"/>
    <col min="513" max="513" width="13.28515625" style="856" customWidth="1"/>
    <col min="514" max="514" width="4.140625" style="856" bestFit="1" customWidth="1"/>
    <col min="515" max="515" width="9.140625" style="856" customWidth="1"/>
    <col min="516" max="517" width="10.7109375" style="856" customWidth="1"/>
    <col min="518" max="518" width="8.5703125" style="856" customWidth="1"/>
    <col min="519" max="519" width="9.85546875" style="856" customWidth="1"/>
    <col min="520" max="520" width="6.5703125" style="856" customWidth="1"/>
    <col min="521" max="524" width="9.140625" style="856"/>
    <col min="525" max="525" width="10.140625" style="856" bestFit="1" customWidth="1"/>
    <col min="526" max="765" width="9.140625" style="856"/>
    <col min="766" max="766" width="3.85546875" style="856" customWidth="1"/>
    <col min="767" max="767" width="3.5703125" style="856" customWidth="1"/>
    <col min="768" max="768" width="10.140625" style="856" customWidth="1"/>
    <col min="769" max="769" width="13.28515625" style="856" customWidth="1"/>
    <col min="770" max="770" width="4.140625" style="856" bestFit="1" customWidth="1"/>
    <col min="771" max="771" width="9.140625" style="856" customWidth="1"/>
    <col min="772" max="773" width="10.7109375" style="856" customWidth="1"/>
    <col min="774" max="774" width="8.5703125" style="856" customWidth="1"/>
    <col min="775" max="775" width="9.85546875" style="856" customWidth="1"/>
    <col min="776" max="776" width="6.5703125" style="856" customWidth="1"/>
    <col min="777" max="780" width="9.140625" style="856"/>
    <col min="781" max="781" width="10.140625" style="856" bestFit="1" customWidth="1"/>
    <col min="782" max="1021" width="9.140625" style="856"/>
    <col min="1022" max="1022" width="3.85546875" style="856" customWidth="1"/>
    <col min="1023" max="1023" width="3.5703125" style="856" customWidth="1"/>
    <col min="1024" max="1024" width="10.140625" style="856" customWidth="1"/>
    <col min="1025" max="1025" width="13.28515625" style="856" customWidth="1"/>
    <col min="1026" max="1026" width="4.140625" style="856" bestFit="1" customWidth="1"/>
    <col min="1027" max="1027" width="9.140625" style="856" customWidth="1"/>
    <col min="1028" max="1029" width="10.7109375" style="856" customWidth="1"/>
    <col min="1030" max="1030" width="8.5703125" style="856" customWidth="1"/>
    <col min="1031" max="1031" width="9.85546875" style="856" customWidth="1"/>
    <col min="1032" max="1032" width="6.5703125" style="856" customWidth="1"/>
    <col min="1033" max="1036" width="9.140625" style="856"/>
    <col min="1037" max="1037" width="10.140625" style="856" bestFit="1" customWidth="1"/>
    <col min="1038" max="1277" width="9.140625" style="856"/>
    <col min="1278" max="1278" width="3.85546875" style="856" customWidth="1"/>
    <col min="1279" max="1279" width="3.5703125" style="856" customWidth="1"/>
    <col min="1280" max="1280" width="10.140625" style="856" customWidth="1"/>
    <col min="1281" max="1281" width="13.28515625" style="856" customWidth="1"/>
    <col min="1282" max="1282" width="4.140625" style="856" bestFit="1" customWidth="1"/>
    <col min="1283" max="1283" width="9.140625" style="856" customWidth="1"/>
    <col min="1284" max="1285" width="10.7109375" style="856" customWidth="1"/>
    <col min="1286" max="1286" width="8.5703125" style="856" customWidth="1"/>
    <col min="1287" max="1287" width="9.85546875" style="856" customWidth="1"/>
    <col min="1288" max="1288" width="6.5703125" style="856" customWidth="1"/>
    <col min="1289" max="1292" width="9.140625" style="856"/>
    <col min="1293" max="1293" width="10.140625" style="856" bestFit="1" customWidth="1"/>
    <col min="1294" max="1533" width="9.140625" style="856"/>
    <col min="1534" max="1534" width="3.85546875" style="856" customWidth="1"/>
    <col min="1535" max="1535" width="3.5703125" style="856" customWidth="1"/>
    <col min="1536" max="1536" width="10.140625" style="856" customWidth="1"/>
    <col min="1537" max="1537" width="13.28515625" style="856" customWidth="1"/>
    <col min="1538" max="1538" width="4.140625" style="856" bestFit="1" customWidth="1"/>
    <col min="1539" max="1539" width="9.140625" style="856" customWidth="1"/>
    <col min="1540" max="1541" width="10.7109375" style="856" customWidth="1"/>
    <col min="1542" max="1542" width="8.5703125" style="856" customWidth="1"/>
    <col min="1543" max="1543" width="9.85546875" style="856" customWidth="1"/>
    <col min="1544" max="1544" width="6.5703125" style="856" customWidth="1"/>
    <col min="1545" max="1548" width="9.140625" style="856"/>
    <col min="1549" max="1549" width="10.140625" style="856" bestFit="1" customWidth="1"/>
    <col min="1550" max="1789" width="9.140625" style="856"/>
    <col min="1790" max="1790" width="3.85546875" style="856" customWidth="1"/>
    <col min="1791" max="1791" width="3.5703125" style="856" customWidth="1"/>
    <col min="1792" max="1792" width="10.140625" style="856" customWidth="1"/>
    <col min="1793" max="1793" width="13.28515625" style="856" customWidth="1"/>
    <col min="1794" max="1794" width="4.140625" style="856" bestFit="1" customWidth="1"/>
    <col min="1795" max="1795" width="9.140625" style="856" customWidth="1"/>
    <col min="1796" max="1797" width="10.7109375" style="856" customWidth="1"/>
    <col min="1798" max="1798" width="8.5703125" style="856" customWidth="1"/>
    <col min="1799" max="1799" width="9.85546875" style="856" customWidth="1"/>
    <col min="1800" max="1800" width="6.5703125" style="856" customWidth="1"/>
    <col min="1801" max="1804" width="9.140625" style="856"/>
    <col min="1805" max="1805" width="10.140625" style="856" bestFit="1" customWidth="1"/>
    <col min="1806" max="2045" width="9.140625" style="856"/>
    <col min="2046" max="2046" width="3.85546875" style="856" customWidth="1"/>
    <col min="2047" max="2047" width="3.5703125" style="856" customWidth="1"/>
    <col min="2048" max="2048" width="10.140625" style="856" customWidth="1"/>
    <col min="2049" max="2049" width="13.28515625" style="856" customWidth="1"/>
    <col min="2050" max="2050" width="4.140625" style="856" bestFit="1" customWidth="1"/>
    <col min="2051" max="2051" width="9.140625" style="856" customWidth="1"/>
    <col min="2052" max="2053" width="10.7109375" style="856" customWidth="1"/>
    <col min="2054" max="2054" width="8.5703125" style="856" customWidth="1"/>
    <col min="2055" max="2055" width="9.85546875" style="856" customWidth="1"/>
    <col min="2056" max="2056" width="6.5703125" style="856" customWidth="1"/>
    <col min="2057" max="2060" width="9.140625" style="856"/>
    <col min="2061" max="2061" width="10.140625" style="856" bestFit="1" customWidth="1"/>
    <col min="2062" max="2301" width="9.140625" style="856"/>
    <col min="2302" max="2302" width="3.85546875" style="856" customWidth="1"/>
    <col min="2303" max="2303" width="3.5703125" style="856" customWidth="1"/>
    <col min="2304" max="2304" width="10.140625" style="856" customWidth="1"/>
    <col min="2305" max="2305" width="13.28515625" style="856" customWidth="1"/>
    <col min="2306" max="2306" width="4.140625" style="856" bestFit="1" customWidth="1"/>
    <col min="2307" max="2307" width="9.140625" style="856" customWidth="1"/>
    <col min="2308" max="2309" width="10.7109375" style="856" customWidth="1"/>
    <col min="2310" max="2310" width="8.5703125" style="856" customWidth="1"/>
    <col min="2311" max="2311" width="9.85546875" style="856" customWidth="1"/>
    <col min="2312" max="2312" width="6.5703125" style="856" customWidth="1"/>
    <col min="2313" max="2316" width="9.140625" style="856"/>
    <col min="2317" max="2317" width="10.140625" style="856" bestFit="1" customWidth="1"/>
    <col min="2318" max="2557" width="9.140625" style="856"/>
    <col min="2558" max="2558" width="3.85546875" style="856" customWidth="1"/>
    <col min="2559" max="2559" width="3.5703125" style="856" customWidth="1"/>
    <col min="2560" max="2560" width="10.140625" style="856" customWidth="1"/>
    <col min="2561" max="2561" width="13.28515625" style="856" customWidth="1"/>
    <col min="2562" max="2562" width="4.140625" style="856" bestFit="1" customWidth="1"/>
    <col min="2563" max="2563" width="9.140625" style="856" customWidth="1"/>
    <col min="2564" max="2565" width="10.7109375" style="856" customWidth="1"/>
    <col min="2566" max="2566" width="8.5703125" style="856" customWidth="1"/>
    <col min="2567" max="2567" width="9.85546875" style="856" customWidth="1"/>
    <col min="2568" max="2568" width="6.5703125" style="856" customWidth="1"/>
    <col min="2569" max="2572" width="9.140625" style="856"/>
    <col min="2573" max="2573" width="10.140625" style="856" bestFit="1" customWidth="1"/>
    <col min="2574" max="2813" width="9.140625" style="856"/>
    <col min="2814" max="2814" width="3.85546875" style="856" customWidth="1"/>
    <col min="2815" max="2815" width="3.5703125" style="856" customWidth="1"/>
    <col min="2816" max="2816" width="10.140625" style="856" customWidth="1"/>
    <col min="2817" max="2817" width="13.28515625" style="856" customWidth="1"/>
    <col min="2818" max="2818" width="4.140625" style="856" bestFit="1" customWidth="1"/>
    <col min="2819" max="2819" width="9.140625" style="856" customWidth="1"/>
    <col min="2820" max="2821" width="10.7109375" style="856" customWidth="1"/>
    <col min="2822" max="2822" width="8.5703125" style="856" customWidth="1"/>
    <col min="2823" max="2823" width="9.85546875" style="856" customWidth="1"/>
    <col min="2824" max="2824" width="6.5703125" style="856" customWidth="1"/>
    <col min="2825" max="2828" width="9.140625" style="856"/>
    <col min="2829" max="2829" width="10.140625" style="856" bestFit="1" customWidth="1"/>
    <col min="2830" max="3069" width="9.140625" style="856"/>
    <col min="3070" max="3070" width="3.85546875" style="856" customWidth="1"/>
    <col min="3071" max="3071" width="3.5703125" style="856" customWidth="1"/>
    <col min="3072" max="3072" width="10.140625" style="856" customWidth="1"/>
    <col min="3073" max="3073" width="13.28515625" style="856" customWidth="1"/>
    <col min="3074" max="3074" width="4.140625" style="856" bestFit="1" customWidth="1"/>
    <col min="3075" max="3075" width="9.140625" style="856" customWidth="1"/>
    <col min="3076" max="3077" width="10.7109375" style="856" customWidth="1"/>
    <col min="3078" max="3078" width="8.5703125" style="856" customWidth="1"/>
    <col min="3079" max="3079" width="9.85546875" style="856" customWidth="1"/>
    <col min="3080" max="3080" width="6.5703125" style="856" customWidth="1"/>
    <col min="3081" max="3084" width="9.140625" style="856"/>
    <col min="3085" max="3085" width="10.140625" style="856" bestFit="1" customWidth="1"/>
    <col min="3086" max="3325" width="9.140625" style="856"/>
    <col min="3326" max="3326" width="3.85546875" style="856" customWidth="1"/>
    <col min="3327" max="3327" width="3.5703125" style="856" customWidth="1"/>
    <col min="3328" max="3328" width="10.140625" style="856" customWidth="1"/>
    <col min="3329" max="3329" width="13.28515625" style="856" customWidth="1"/>
    <col min="3330" max="3330" width="4.140625" style="856" bestFit="1" customWidth="1"/>
    <col min="3331" max="3331" width="9.140625" style="856" customWidth="1"/>
    <col min="3332" max="3333" width="10.7109375" style="856" customWidth="1"/>
    <col min="3334" max="3334" width="8.5703125" style="856" customWidth="1"/>
    <col min="3335" max="3335" width="9.85546875" style="856" customWidth="1"/>
    <col min="3336" max="3336" width="6.5703125" style="856" customWidth="1"/>
    <col min="3337" max="3340" width="9.140625" style="856"/>
    <col min="3341" max="3341" width="10.140625" style="856" bestFit="1" customWidth="1"/>
    <col min="3342" max="3581" width="9.140625" style="856"/>
    <col min="3582" max="3582" width="3.85546875" style="856" customWidth="1"/>
    <col min="3583" max="3583" width="3.5703125" style="856" customWidth="1"/>
    <col min="3584" max="3584" width="10.140625" style="856" customWidth="1"/>
    <col min="3585" max="3585" width="13.28515625" style="856" customWidth="1"/>
    <col min="3586" max="3586" width="4.140625" style="856" bestFit="1" customWidth="1"/>
    <col min="3587" max="3587" width="9.140625" style="856" customWidth="1"/>
    <col min="3588" max="3589" width="10.7109375" style="856" customWidth="1"/>
    <col min="3590" max="3590" width="8.5703125" style="856" customWidth="1"/>
    <col min="3591" max="3591" width="9.85546875" style="856" customWidth="1"/>
    <col min="3592" max="3592" width="6.5703125" style="856" customWidth="1"/>
    <col min="3593" max="3596" width="9.140625" style="856"/>
    <col min="3597" max="3597" width="10.140625" style="856" bestFit="1" customWidth="1"/>
    <col min="3598" max="3837" width="9.140625" style="856"/>
    <col min="3838" max="3838" width="3.85546875" style="856" customWidth="1"/>
    <col min="3839" max="3839" width="3.5703125" style="856" customWidth="1"/>
    <col min="3840" max="3840" width="10.140625" style="856" customWidth="1"/>
    <col min="3841" max="3841" width="13.28515625" style="856" customWidth="1"/>
    <col min="3842" max="3842" width="4.140625" style="856" bestFit="1" customWidth="1"/>
    <col min="3843" max="3843" width="9.140625" style="856" customWidth="1"/>
    <col min="3844" max="3845" width="10.7109375" style="856" customWidth="1"/>
    <col min="3846" max="3846" width="8.5703125" style="856" customWidth="1"/>
    <col min="3847" max="3847" width="9.85546875" style="856" customWidth="1"/>
    <col min="3848" max="3848" width="6.5703125" style="856" customWidth="1"/>
    <col min="3849" max="3852" width="9.140625" style="856"/>
    <col min="3853" max="3853" width="10.140625" style="856" bestFit="1" customWidth="1"/>
    <col min="3854" max="4093" width="9.140625" style="856"/>
    <col min="4094" max="4094" width="3.85546875" style="856" customWidth="1"/>
    <col min="4095" max="4095" width="3.5703125" style="856" customWidth="1"/>
    <col min="4096" max="4096" width="10.140625" style="856" customWidth="1"/>
    <col min="4097" max="4097" width="13.28515625" style="856" customWidth="1"/>
    <col min="4098" max="4098" width="4.140625" style="856" bestFit="1" customWidth="1"/>
    <col min="4099" max="4099" width="9.140625" style="856" customWidth="1"/>
    <col min="4100" max="4101" width="10.7109375" style="856" customWidth="1"/>
    <col min="4102" max="4102" width="8.5703125" style="856" customWidth="1"/>
    <col min="4103" max="4103" width="9.85546875" style="856" customWidth="1"/>
    <col min="4104" max="4104" width="6.5703125" style="856" customWidth="1"/>
    <col min="4105" max="4108" width="9.140625" style="856"/>
    <col min="4109" max="4109" width="10.140625" style="856" bestFit="1" customWidth="1"/>
    <col min="4110" max="4349" width="9.140625" style="856"/>
    <col min="4350" max="4350" width="3.85546875" style="856" customWidth="1"/>
    <col min="4351" max="4351" width="3.5703125" style="856" customWidth="1"/>
    <col min="4352" max="4352" width="10.140625" style="856" customWidth="1"/>
    <col min="4353" max="4353" width="13.28515625" style="856" customWidth="1"/>
    <col min="4354" max="4354" width="4.140625" style="856" bestFit="1" customWidth="1"/>
    <col min="4355" max="4355" width="9.140625" style="856" customWidth="1"/>
    <col min="4356" max="4357" width="10.7109375" style="856" customWidth="1"/>
    <col min="4358" max="4358" width="8.5703125" style="856" customWidth="1"/>
    <col min="4359" max="4359" width="9.85546875" style="856" customWidth="1"/>
    <col min="4360" max="4360" width="6.5703125" style="856" customWidth="1"/>
    <col min="4361" max="4364" width="9.140625" style="856"/>
    <col min="4365" max="4365" width="10.140625" style="856" bestFit="1" customWidth="1"/>
    <col min="4366" max="4605" width="9.140625" style="856"/>
    <col min="4606" max="4606" width="3.85546875" style="856" customWidth="1"/>
    <col min="4607" max="4607" width="3.5703125" style="856" customWidth="1"/>
    <col min="4608" max="4608" width="10.140625" style="856" customWidth="1"/>
    <col min="4609" max="4609" width="13.28515625" style="856" customWidth="1"/>
    <col min="4610" max="4610" width="4.140625" style="856" bestFit="1" customWidth="1"/>
    <col min="4611" max="4611" width="9.140625" style="856" customWidth="1"/>
    <col min="4612" max="4613" width="10.7109375" style="856" customWidth="1"/>
    <col min="4614" max="4614" width="8.5703125" style="856" customWidth="1"/>
    <col min="4615" max="4615" width="9.85546875" style="856" customWidth="1"/>
    <col min="4616" max="4616" width="6.5703125" style="856" customWidth="1"/>
    <col min="4617" max="4620" width="9.140625" style="856"/>
    <col min="4621" max="4621" width="10.140625" style="856" bestFit="1" customWidth="1"/>
    <col min="4622" max="4861" width="9.140625" style="856"/>
    <col min="4862" max="4862" width="3.85546875" style="856" customWidth="1"/>
    <col min="4863" max="4863" width="3.5703125" style="856" customWidth="1"/>
    <col min="4864" max="4864" width="10.140625" style="856" customWidth="1"/>
    <col min="4865" max="4865" width="13.28515625" style="856" customWidth="1"/>
    <col min="4866" max="4866" width="4.140625" style="856" bestFit="1" customWidth="1"/>
    <col min="4867" max="4867" width="9.140625" style="856" customWidth="1"/>
    <col min="4868" max="4869" width="10.7109375" style="856" customWidth="1"/>
    <col min="4870" max="4870" width="8.5703125" style="856" customWidth="1"/>
    <col min="4871" max="4871" width="9.85546875" style="856" customWidth="1"/>
    <col min="4872" max="4872" width="6.5703125" style="856" customWidth="1"/>
    <col min="4873" max="4876" width="9.140625" style="856"/>
    <col min="4877" max="4877" width="10.140625" style="856" bestFit="1" customWidth="1"/>
    <col min="4878" max="5117" width="9.140625" style="856"/>
    <col min="5118" max="5118" width="3.85546875" style="856" customWidth="1"/>
    <col min="5119" max="5119" width="3.5703125" style="856" customWidth="1"/>
    <col min="5120" max="5120" width="10.140625" style="856" customWidth="1"/>
    <col min="5121" max="5121" width="13.28515625" style="856" customWidth="1"/>
    <col min="5122" max="5122" width="4.140625" style="856" bestFit="1" customWidth="1"/>
    <col min="5123" max="5123" width="9.140625" style="856" customWidth="1"/>
    <col min="5124" max="5125" width="10.7109375" style="856" customWidth="1"/>
    <col min="5126" max="5126" width="8.5703125" style="856" customWidth="1"/>
    <col min="5127" max="5127" width="9.85546875" style="856" customWidth="1"/>
    <col min="5128" max="5128" width="6.5703125" style="856" customWidth="1"/>
    <col min="5129" max="5132" width="9.140625" style="856"/>
    <col min="5133" max="5133" width="10.140625" style="856" bestFit="1" customWidth="1"/>
    <col min="5134" max="5373" width="9.140625" style="856"/>
    <col min="5374" max="5374" width="3.85546875" style="856" customWidth="1"/>
    <col min="5375" max="5375" width="3.5703125" style="856" customWidth="1"/>
    <col min="5376" max="5376" width="10.140625" style="856" customWidth="1"/>
    <col min="5377" max="5377" width="13.28515625" style="856" customWidth="1"/>
    <col min="5378" max="5378" width="4.140625" style="856" bestFit="1" customWidth="1"/>
    <col min="5379" max="5379" width="9.140625" style="856" customWidth="1"/>
    <col min="5380" max="5381" width="10.7109375" style="856" customWidth="1"/>
    <col min="5382" max="5382" width="8.5703125" style="856" customWidth="1"/>
    <col min="5383" max="5383" width="9.85546875" style="856" customWidth="1"/>
    <col min="5384" max="5384" width="6.5703125" style="856" customWidth="1"/>
    <col min="5385" max="5388" width="9.140625" style="856"/>
    <col min="5389" max="5389" width="10.140625" style="856" bestFit="1" customWidth="1"/>
    <col min="5390" max="5629" width="9.140625" style="856"/>
    <col min="5630" max="5630" width="3.85546875" style="856" customWidth="1"/>
    <col min="5631" max="5631" width="3.5703125" style="856" customWidth="1"/>
    <col min="5632" max="5632" width="10.140625" style="856" customWidth="1"/>
    <col min="5633" max="5633" width="13.28515625" style="856" customWidth="1"/>
    <col min="5634" max="5634" width="4.140625" style="856" bestFit="1" customWidth="1"/>
    <col min="5635" max="5635" width="9.140625" style="856" customWidth="1"/>
    <col min="5636" max="5637" width="10.7109375" style="856" customWidth="1"/>
    <col min="5638" max="5638" width="8.5703125" style="856" customWidth="1"/>
    <col min="5639" max="5639" width="9.85546875" style="856" customWidth="1"/>
    <col min="5640" max="5640" width="6.5703125" style="856" customWidth="1"/>
    <col min="5641" max="5644" width="9.140625" style="856"/>
    <col min="5645" max="5645" width="10.140625" style="856" bestFit="1" customWidth="1"/>
    <col min="5646" max="5885" width="9.140625" style="856"/>
    <col min="5886" max="5886" width="3.85546875" style="856" customWidth="1"/>
    <col min="5887" max="5887" width="3.5703125" style="856" customWidth="1"/>
    <col min="5888" max="5888" width="10.140625" style="856" customWidth="1"/>
    <col min="5889" max="5889" width="13.28515625" style="856" customWidth="1"/>
    <col min="5890" max="5890" width="4.140625" style="856" bestFit="1" customWidth="1"/>
    <col min="5891" max="5891" width="9.140625" style="856" customWidth="1"/>
    <col min="5892" max="5893" width="10.7109375" style="856" customWidth="1"/>
    <col min="5894" max="5894" width="8.5703125" style="856" customWidth="1"/>
    <col min="5895" max="5895" width="9.85546875" style="856" customWidth="1"/>
    <col min="5896" max="5896" width="6.5703125" style="856" customWidth="1"/>
    <col min="5897" max="5900" width="9.140625" style="856"/>
    <col min="5901" max="5901" width="10.140625" style="856" bestFit="1" customWidth="1"/>
    <col min="5902" max="6141" width="9.140625" style="856"/>
    <col min="6142" max="6142" width="3.85546875" style="856" customWidth="1"/>
    <col min="6143" max="6143" width="3.5703125" style="856" customWidth="1"/>
    <col min="6144" max="6144" width="10.140625" style="856" customWidth="1"/>
    <col min="6145" max="6145" width="13.28515625" style="856" customWidth="1"/>
    <col min="6146" max="6146" width="4.140625" style="856" bestFit="1" customWidth="1"/>
    <col min="6147" max="6147" width="9.140625" style="856" customWidth="1"/>
    <col min="6148" max="6149" width="10.7109375" style="856" customWidth="1"/>
    <col min="6150" max="6150" width="8.5703125" style="856" customWidth="1"/>
    <col min="6151" max="6151" width="9.85546875" style="856" customWidth="1"/>
    <col min="6152" max="6152" width="6.5703125" style="856" customWidth="1"/>
    <col min="6153" max="6156" width="9.140625" style="856"/>
    <col min="6157" max="6157" width="10.140625" style="856" bestFit="1" customWidth="1"/>
    <col min="6158" max="6397" width="9.140625" style="856"/>
    <col min="6398" max="6398" width="3.85546875" style="856" customWidth="1"/>
    <col min="6399" max="6399" width="3.5703125" style="856" customWidth="1"/>
    <col min="6400" max="6400" width="10.140625" style="856" customWidth="1"/>
    <col min="6401" max="6401" width="13.28515625" style="856" customWidth="1"/>
    <col min="6402" max="6402" width="4.140625" style="856" bestFit="1" customWidth="1"/>
    <col min="6403" max="6403" width="9.140625" style="856" customWidth="1"/>
    <col min="6404" max="6405" width="10.7109375" style="856" customWidth="1"/>
    <col min="6406" max="6406" width="8.5703125" style="856" customWidth="1"/>
    <col min="6407" max="6407" width="9.85546875" style="856" customWidth="1"/>
    <col min="6408" max="6408" width="6.5703125" style="856" customWidth="1"/>
    <col min="6409" max="6412" width="9.140625" style="856"/>
    <col min="6413" max="6413" width="10.140625" style="856" bestFit="1" customWidth="1"/>
    <col min="6414" max="6653" width="9.140625" style="856"/>
    <col min="6654" max="6654" width="3.85546875" style="856" customWidth="1"/>
    <col min="6655" max="6655" width="3.5703125" style="856" customWidth="1"/>
    <col min="6656" max="6656" width="10.140625" style="856" customWidth="1"/>
    <col min="6657" max="6657" width="13.28515625" style="856" customWidth="1"/>
    <col min="6658" max="6658" width="4.140625" style="856" bestFit="1" customWidth="1"/>
    <col min="6659" max="6659" width="9.140625" style="856" customWidth="1"/>
    <col min="6660" max="6661" width="10.7109375" style="856" customWidth="1"/>
    <col min="6662" max="6662" width="8.5703125" style="856" customWidth="1"/>
    <col min="6663" max="6663" width="9.85546875" style="856" customWidth="1"/>
    <col min="6664" max="6664" width="6.5703125" style="856" customWidth="1"/>
    <col min="6665" max="6668" width="9.140625" style="856"/>
    <col min="6669" max="6669" width="10.140625" style="856" bestFit="1" customWidth="1"/>
    <col min="6670" max="6909" width="9.140625" style="856"/>
    <col min="6910" max="6910" width="3.85546875" style="856" customWidth="1"/>
    <col min="6911" max="6911" width="3.5703125" style="856" customWidth="1"/>
    <col min="6912" max="6912" width="10.140625" style="856" customWidth="1"/>
    <col min="6913" max="6913" width="13.28515625" style="856" customWidth="1"/>
    <col min="6914" max="6914" width="4.140625" style="856" bestFit="1" customWidth="1"/>
    <col min="6915" max="6915" width="9.140625" style="856" customWidth="1"/>
    <col min="6916" max="6917" width="10.7109375" style="856" customWidth="1"/>
    <col min="6918" max="6918" width="8.5703125" style="856" customWidth="1"/>
    <col min="6919" max="6919" width="9.85546875" style="856" customWidth="1"/>
    <col min="6920" max="6920" width="6.5703125" style="856" customWidth="1"/>
    <col min="6921" max="6924" width="9.140625" style="856"/>
    <col min="6925" max="6925" width="10.140625" style="856" bestFit="1" customWidth="1"/>
    <col min="6926" max="7165" width="9.140625" style="856"/>
    <col min="7166" max="7166" width="3.85546875" style="856" customWidth="1"/>
    <col min="7167" max="7167" width="3.5703125" style="856" customWidth="1"/>
    <col min="7168" max="7168" width="10.140625" style="856" customWidth="1"/>
    <col min="7169" max="7169" width="13.28515625" style="856" customWidth="1"/>
    <col min="7170" max="7170" width="4.140625" style="856" bestFit="1" customWidth="1"/>
    <col min="7171" max="7171" width="9.140625" style="856" customWidth="1"/>
    <col min="7172" max="7173" width="10.7109375" style="856" customWidth="1"/>
    <col min="7174" max="7174" width="8.5703125" style="856" customWidth="1"/>
    <col min="7175" max="7175" width="9.85546875" style="856" customWidth="1"/>
    <col min="7176" max="7176" width="6.5703125" style="856" customWidth="1"/>
    <col min="7177" max="7180" width="9.140625" style="856"/>
    <col min="7181" max="7181" width="10.140625" style="856" bestFit="1" customWidth="1"/>
    <col min="7182" max="7421" width="9.140625" style="856"/>
    <col min="7422" max="7422" width="3.85546875" style="856" customWidth="1"/>
    <col min="7423" max="7423" width="3.5703125" style="856" customWidth="1"/>
    <col min="7424" max="7424" width="10.140625" style="856" customWidth="1"/>
    <col min="7425" max="7425" width="13.28515625" style="856" customWidth="1"/>
    <col min="7426" max="7426" width="4.140625" style="856" bestFit="1" customWidth="1"/>
    <col min="7427" max="7427" width="9.140625" style="856" customWidth="1"/>
    <col min="7428" max="7429" width="10.7109375" style="856" customWidth="1"/>
    <col min="7430" max="7430" width="8.5703125" style="856" customWidth="1"/>
    <col min="7431" max="7431" width="9.85546875" style="856" customWidth="1"/>
    <col min="7432" max="7432" width="6.5703125" style="856" customWidth="1"/>
    <col min="7433" max="7436" width="9.140625" style="856"/>
    <col min="7437" max="7437" width="10.140625" style="856" bestFit="1" customWidth="1"/>
    <col min="7438" max="7677" width="9.140625" style="856"/>
    <col min="7678" max="7678" width="3.85546875" style="856" customWidth="1"/>
    <col min="7679" max="7679" width="3.5703125" style="856" customWidth="1"/>
    <col min="7680" max="7680" width="10.140625" style="856" customWidth="1"/>
    <col min="7681" max="7681" width="13.28515625" style="856" customWidth="1"/>
    <col min="7682" max="7682" width="4.140625" style="856" bestFit="1" customWidth="1"/>
    <col min="7683" max="7683" width="9.140625" style="856" customWidth="1"/>
    <col min="7684" max="7685" width="10.7109375" style="856" customWidth="1"/>
    <col min="7686" max="7686" width="8.5703125" style="856" customWidth="1"/>
    <col min="7687" max="7687" width="9.85546875" style="856" customWidth="1"/>
    <col min="7688" max="7688" width="6.5703125" style="856" customWidth="1"/>
    <col min="7689" max="7692" width="9.140625" style="856"/>
    <col min="7693" max="7693" width="10.140625" style="856" bestFit="1" customWidth="1"/>
    <col min="7694" max="7933" width="9.140625" style="856"/>
    <col min="7934" max="7934" width="3.85546875" style="856" customWidth="1"/>
    <col min="7935" max="7935" width="3.5703125" style="856" customWidth="1"/>
    <col min="7936" max="7936" width="10.140625" style="856" customWidth="1"/>
    <col min="7937" max="7937" width="13.28515625" style="856" customWidth="1"/>
    <col min="7938" max="7938" width="4.140625" style="856" bestFit="1" customWidth="1"/>
    <col min="7939" max="7939" width="9.140625" style="856" customWidth="1"/>
    <col min="7940" max="7941" width="10.7109375" style="856" customWidth="1"/>
    <col min="7942" max="7942" width="8.5703125" style="856" customWidth="1"/>
    <col min="7943" max="7943" width="9.85546875" style="856" customWidth="1"/>
    <col min="7944" max="7944" width="6.5703125" style="856" customWidth="1"/>
    <col min="7945" max="7948" width="9.140625" style="856"/>
    <col min="7949" max="7949" width="10.140625" style="856" bestFit="1" customWidth="1"/>
    <col min="7950" max="8189" width="9.140625" style="856"/>
    <col min="8190" max="8190" width="3.85546875" style="856" customWidth="1"/>
    <col min="8191" max="8191" width="3.5703125" style="856" customWidth="1"/>
    <col min="8192" max="8192" width="10.140625" style="856" customWidth="1"/>
    <col min="8193" max="8193" width="13.28515625" style="856" customWidth="1"/>
    <col min="8194" max="8194" width="4.140625" style="856" bestFit="1" customWidth="1"/>
    <col min="8195" max="8195" width="9.140625" style="856" customWidth="1"/>
    <col min="8196" max="8197" width="10.7109375" style="856" customWidth="1"/>
    <col min="8198" max="8198" width="8.5703125" style="856" customWidth="1"/>
    <col min="8199" max="8199" width="9.85546875" style="856" customWidth="1"/>
    <col min="8200" max="8200" width="6.5703125" style="856" customWidth="1"/>
    <col min="8201" max="8204" width="9.140625" style="856"/>
    <col min="8205" max="8205" width="10.140625" style="856" bestFit="1" customWidth="1"/>
    <col min="8206" max="8445" width="9.140625" style="856"/>
    <col min="8446" max="8446" width="3.85546875" style="856" customWidth="1"/>
    <col min="8447" max="8447" width="3.5703125" style="856" customWidth="1"/>
    <col min="8448" max="8448" width="10.140625" style="856" customWidth="1"/>
    <col min="8449" max="8449" width="13.28515625" style="856" customWidth="1"/>
    <col min="8450" max="8450" width="4.140625" style="856" bestFit="1" customWidth="1"/>
    <col min="8451" max="8451" width="9.140625" style="856" customWidth="1"/>
    <col min="8452" max="8453" width="10.7109375" style="856" customWidth="1"/>
    <col min="8454" max="8454" width="8.5703125" style="856" customWidth="1"/>
    <col min="8455" max="8455" width="9.85546875" style="856" customWidth="1"/>
    <col min="8456" max="8456" width="6.5703125" style="856" customWidth="1"/>
    <col min="8457" max="8460" width="9.140625" style="856"/>
    <col min="8461" max="8461" width="10.140625" style="856" bestFit="1" customWidth="1"/>
    <col min="8462" max="8701" width="9.140625" style="856"/>
    <col min="8702" max="8702" width="3.85546875" style="856" customWidth="1"/>
    <col min="8703" max="8703" width="3.5703125" style="856" customWidth="1"/>
    <col min="8704" max="8704" width="10.140625" style="856" customWidth="1"/>
    <col min="8705" max="8705" width="13.28515625" style="856" customWidth="1"/>
    <col min="8706" max="8706" width="4.140625" style="856" bestFit="1" customWidth="1"/>
    <col min="8707" max="8707" width="9.140625" style="856" customWidth="1"/>
    <col min="8708" max="8709" width="10.7109375" style="856" customWidth="1"/>
    <col min="8710" max="8710" width="8.5703125" style="856" customWidth="1"/>
    <col min="8711" max="8711" width="9.85546875" style="856" customWidth="1"/>
    <col min="8712" max="8712" width="6.5703125" style="856" customWidth="1"/>
    <col min="8713" max="8716" width="9.140625" style="856"/>
    <col min="8717" max="8717" width="10.140625" style="856" bestFit="1" customWidth="1"/>
    <col min="8718" max="8957" width="9.140625" style="856"/>
    <col min="8958" max="8958" width="3.85546875" style="856" customWidth="1"/>
    <col min="8959" max="8959" width="3.5703125" style="856" customWidth="1"/>
    <col min="8960" max="8960" width="10.140625" style="856" customWidth="1"/>
    <col min="8961" max="8961" width="13.28515625" style="856" customWidth="1"/>
    <col min="8962" max="8962" width="4.140625" style="856" bestFit="1" customWidth="1"/>
    <col min="8963" max="8963" width="9.140625" style="856" customWidth="1"/>
    <col min="8964" max="8965" width="10.7109375" style="856" customWidth="1"/>
    <col min="8966" max="8966" width="8.5703125" style="856" customWidth="1"/>
    <col min="8967" max="8967" width="9.85546875" style="856" customWidth="1"/>
    <col min="8968" max="8968" width="6.5703125" style="856" customWidth="1"/>
    <col min="8969" max="8972" width="9.140625" style="856"/>
    <col min="8973" max="8973" width="10.140625" style="856" bestFit="1" customWidth="1"/>
    <col min="8974" max="9213" width="9.140625" style="856"/>
    <col min="9214" max="9214" width="3.85546875" style="856" customWidth="1"/>
    <col min="9215" max="9215" width="3.5703125" style="856" customWidth="1"/>
    <col min="9216" max="9216" width="10.140625" style="856" customWidth="1"/>
    <col min="9217" max="9217" width="13.28515625" style="856" customWidth="1"/>
    <col min="9218" max="9218" width="4.140625" style="856" bestFit="1" customWidth="1"/>
    <col min="9219" max="9219" width="9.140625" style="856" customWidth="1"/>
    <col min="9220" max="9221" width="10.7109375" style="856" customWidth="1"/>
    <col min="9222" max="9222" width="8.5703125" style="856" customWidth="1"/>
    <col min="9223" max="9223" width="9.85546875" style="856" customWidth="1"/>
    <col min="9224" max="9224" width="6.5703125" style="856" customWidth="1"/>
    <col min="9225" max="9228" width="9.140625" style="856"/>
    <col min="9229" max="9229" width="10.140625" style="856" bestFit="1" customWidth="1"/>
    <col min="9230" max="9469" width="9.140625" style="856"/>
    <col min="9470" max="9470" width="3.85546875" style="856" customWidth="1"/>
    <col min="9471" max="9471" width="3.5703125" style="856" customWidth="1"/>
    <col min="9472" max="9472" width="10.140625" style="856" customWidth="1"/>
    <col min="9473" max="9473" width="13.28515625" style="856" customWidth="1"/>
    <col min="9474" max="9474" width="4.140625" style="856" bestFit="1" customWidth="1"/>
    <col min="9475" max="9475" width="9.140625" style="856" customWidth="1"/>
    <col min="9476" max="9477" width="10.7109375" style="856" customWidth="1"/>
    <col min="9478" max="9478" width="8.5703125" style="856" customWidth="1"/>
    <col min="9479" max="9479" width="9.85546875" style="856" customWidth="1"/>
    <col min="9480" max="9480" width="6.5703125" style="856" customWidth="1"/>
    <col min="9481" max="9484" width="9.140625" style="856"/>
    <col min="9485" max="9485" width="10.140625" style="856" bestFit="1" customWidth="1"/>
    <col min="9486" max="9725" width="9.140625" style="856"/>
    <col min="9726" max="9726" width="3.85546875" style="856" customWidth="1"/>
    <col min="9727" max="9727" width="3.5703125" style="856" customWidth="1"/>
    <col min="9728" max="9728" width="10.140625" style="856" customWidth="1"/>
    <col min="9729" max="9729" width="13.28515625" style="856" customWidth="1"/>
    <col min="9730" max="9730" width="4.140625" style="856" bestFit="1" customWidth="1"/>
    <col min="9731" max="9731" width="9.140625" style="856" customWidth="1"/>
    <col min="9732" max="9733" width="10.7109375" style="856" customWidth="1"/>
    <col min="9734" max="9734" width="8.5703125" style="856" customWidth="1"/>
    <col min="9735" max="9735" width="9.85546875" style="856" customWidth="1"/>
    <col min="9736" max="9736" width="6.5703125" style="856" customWidth="1"/>
    <col min="9737" max="9740" width="9.140625" style="856"/>
    <col min="9741" max="9741" width="10.140625" style="856" bestFit="1" customWidth="1"/>
    <col min="9742" max="9981" width="9.140625" style="856"/>
    <col min="9982" max="9982" width="3.85546875" style="856" customWidth="1"/>
    <col min="9983" max="9983" width="3.5703125" style="856" customWidth="1"/>
    <col min="9984" max="9984" width="10.140625" style="856" customWidth="1"/>
    <col min="9985" max="9985" width="13.28515625" style="856" customWidth="1"/>
    <col min="9986" max="9986" width="4.140625" style="856" bestFit="1" customWidth="1"/>
    <col min="9987" max="9987" width="9.140625" style="856" customWidth="1"/>
    <col min="9988" max="9989" width="10.7109375" style="856" customWidth="1"/>
    <col min="9990" max="9990" width="8.5703125" style="856" customWidth="1"/>
    <col min="9991" max="9991" width="9.85546875" style="856" customWidth="1"/>
    <col min="9992" max="9992" width="6.5703125" style="856" customWidth="1"/>
    <col min="9993" max="9996" width="9.140625" style="856"/>
    <col min="9997" max="9997" width="10.140625" style="856" bestFit="1" customWidth="1"/>
    <col min="9998" max="10237" width="9.140625" style="856"/>
    <col min="10238" max="10238" width="3.85546875" style="856" customWidth="1"/>
    <col min="10239" max="10239" width="3.5703125" style="856" customWidth="1"/>
    <col min="10240" max="10240" width="10.140625" style="856" customWidth="1"/>
    <col min="10241" max="10241" width="13.28515625" style="856" customWidth="1"/>
    <col min="10242" max="10242" width="4.140625" style="856" bestFit="1" customWidth="1"/>
    <col min="10243" max="10243" width="9.140625" style="856" customWidth="1"/>
    <col min="10244" max="10245" width="10.7109375" style="856" customWidth="1"/>
    <col min="10246" max="10246" width="8.5703125" style="856" customWidth="1"/>
    <col min="10247" max="10247" width="9.85546875" style="856" customWidth="1"/>
    <col min="10248" max="10248" width="6.5703125" style="856" customWidth="1"/>
    <col min="10249" max="10252" width="9.140625" style="856"/>
    <col min="10253" max="10253" width="10.140625" style="856" bestFit="1" customWidth="1"/>
    <col min="10254" max="10493" width="9.140625" style="856"/>
    <col min="10494" max="10494" width="3.85546875" style="856" customWidth="1"/>
    <col min="10495" max="10495" width="3.5703125" style="856" customWidth="1"/>
    <col min="10496" max="10496" width="10.140625" style="856" customWidth="1"/>
    <col min="10497" max="10497" width="13.28515625" style="856" customWidth="1"/>
    <col min="10498" max="10498" width="4.140625" style="856" bestFit="1" customWidth="1"/>
    <col min="10499" max="10499" width="9.140625" style="856" customWidth="1"/>
    <col min="10500" max="10501" width="10.7109375" style="856" customWidth="1"/>
    <col min="10502" max="10502" width="8.5703125" style="856" customWidth="1"/>
    <col min="10503" max="10503" width="9.85546875" style="856" customWidth="1"/>
    <col min="10504" max="10504" width="6.5703125" style="856" customWidth="1"/>
    <col min="10505" max="10508" width="9.140625" style="856"/>
    <col min="10509" max="10509" width="10.140625" style="856" bestFit="1" customWidth="1"/>
    <col min="10510" max="10749" width="9.140625" style="856"/>
    <col min="10750" max="10750" width="3.85546875" style="856" customWidth="1"/>
    <col min="10751" max="10751" width="3.5703125" style="856" customWidth="1"/>
    <col min="10752" max="10752" width="10.140625" style="856" customWidth="1"/>
    <col min="10753" max="10753" width="13.28515625" style="856" customWidth="1"/>
    <col min="10754" max="10754" width="4.140625" style="856" bestFit="1" customWidth="1"/>
    <col min="10755" max="10755" width="9.140625" style="856" customWidth="1"/>
    <col min="10756" max="10757" width="10.7109375" style="856" customWidth="1"/>
    <col min="10758" max="10758" width="8.5703125" style="856" customWidth="1"/>
    <col min="10759" max="10759" width="9.85546875" style="856" customWidth="1"/>
    <col min="10760" max="10760" width="6.5703125" style="856" customWidth="1"/>
    <col min="10761" max="10764" width="9.140625" style="856"/>
    <col min="10765" max="10765" width="10.140625" style="856" bestFit="1" customWidth="1"/>
    <col min="10766" max="11005" width="9.140625" style="856"/>
    <col min="11006" max="11006" width="3.85546875" style="856" customWidth="1"/>
    <col min="11007" max="11007" width="3.5703125" style="856" customWidth="1"/>
    <col min="11008" max="11008" width="10.140625" style="856" customWidth="1"/>
    <col min="11009" max="11009" width="13.28515625" style="856" customWidth="1"/>
    <col min="11010" max="11010" width="4.140625" style="856" bestFit="1" customWidth="1"/>
    <col min="11011" max="11011" width="9.140625" style="856" customWidth="1"/>
    <col min="11012" max="11013" width="10.7109375" style="856" customWidth="1"/>
    <col min="11014" max="11014" width="8.5703125" style="856" customWidth="1"/>
    <col min="11015" max="11015" width="9.85546875" style="856" customWidth="1"/>
    <col min="11016" max="11016" width="6.5703125" style="856" customWidth="1"/>
    <col min="11017" max="11020" width="9.140625" style="856"/>
    <col min="11021" max="11021" width="10.140625" style="856" bestFit="1" customWidth="1"/>
    <col min="11022" max="11261" width="9.140625" style="856"/>
    <col min="11262" max="11262" width="3.85546875" style="856" customWidth="1"/>
    <col min="11263" max="11263" width="3.5703125" style="856" customWidth="1"/>
    <col min="11264" max="11264" width="10.140625" style="856" customWidth="1"/>
    <col min="11265" max="11265" width="13.28515625" style="856" customWidth="1"/>
    <col min="11266" max="11266" width="4.140625" style="856" bestFit="1" customWidth="1"/>
    <col min="11267" max="11267" width="9.140625" style="856" customWidth="1"/>
    <col min="11268" max="11269" width="10.7109375" style="856" customWidth="1"/>
    <col min="11270" max="11270" width="8.5703125" style="856" customWidth="1"/>
    <col min="11271" max="11271" width="9.85546875" style="856" customWidth="1"/>
    <col min="11272" max="11272" width="6.5703125" style="856" customWidth="1"/>
    <col min="11273" max="11276" width="9.140625" style="856"/>
    <col min="11277" max="11277" width="10.140625" style="856" bestFit="1" customWidth="1"/>
    <col min="11278" max="11517" width="9.140625" style="856"/>
    <col min="11518" max="11518" width="3.85546875" style="856" customWidth="1"/>
    <col min="11519" max="11519" width="3.5703125" style="856" customWidth="1"/>
    <col min="11520" max="11520" width="10.140625" style="856" customWidth="1"/>
    <col min="11521" max="11521" width="13.28515625" style="856" customWidth="1"/>
    <col min="11522" max="11522" width="4.140625" style="856" bestFit="1" customWidth="1"/>
    <col min="11523" max="11523" width="9.140625" style="856" customWidth="1"/>
    <col min="11524" max="11525" width="10.7109375" style="856" customWidth="1"/>
    <col min="11526" max="11526" width="8.5703125" style="856" customWidth="1"/>
    <col min="11527" max="11527" width="9.85546875" style="856" customWidth="1"/>
    <col min="11528" max="11528" width="6.5703125" style="856" customWidth="1"/>
    <col min="11529" max="11532" width="9.140625" style="856"/>
    <col min="11533" max="11533" width="10.140625" style="856" bestFit="1" customWidth="1"/>
    <col min="11534" max="11773" width="9.140625" style="856"/>
    <col min="11774" max="11774" width="3.85546875" style="856" customWidth="1"/>
    <col min="11775" max="11775" width="3.5703125" style="856" customWidth="1"/>
    <col min="11776" max="11776" width="10.140625" style="856" customWidth="1"/>
    <col min="11777" max="11777" width="13.28515625" style="856" customWidth="1"/>
    <col min="11778" max="11778" width="4.140625" style="856" bestFit="1" customWidth="1"/>
    <col min="11779" max="11779" width="9.140625" style="856" customWidth="1"/>
    <col min="11780" max="11781" width="10.7109375" style="856" customWidth="1"/>
    <col min="11782" max="11782" width="8.5703125" style="856" customWidth="1"/>
    <col min="11783" max="11783" width="9.85546875" style="856" customWidth="1"/>
    <col min="11784" max="11784" width="6.5703125" style="856" customWidth="1"/>
    <col min="11785" max="11788" width="9.140625" style="856"/>
    <col min="11789" max="11789" width="10.140625" style="856" bestFit="1" customWidth="1"/>
    <col min="11790" max="12029" width="9.140625" style="856"/>
    <col min="12030" max="12030" width="3.85546875" style="856" customWidth="1"/>
    <col min="12031" max="12031" width="3.5703125" style="856" customWidth="1"/>
    <col min="12032" max="12032" width="10.140625" style="856" customWidth="1"/>
    <col min="12033" max="12033" width="13.28515625" style="856" customWidth="1"/>
    <col min="12034" max="12034" width="4.140625" style="856" bestFit="1" customWidth="1"/>
    <col min="12035" max="12035" width="9.140625" style="856" customWidth="1"/>
    <col min="12036" max="12037" width="10.7109375" style="856" customWidth="1"/>
    <col min="12038" max="12038" width="8.5703125" style="856" customWidth="1"/>
    <col min="12039" max="12039" width="9.85546875" style="856" customWidth="1"/>
    <col min="12040" max="12040" width="6.5703125" style="856" customWidth="1"/>
    <col min="12041" max="12044" width="9.140625" style="856"/>
    <col min="12045" max="12045" width="10.140625" style="856" bestFit="1" customWidth="1"/>
    <col min="12046" max="12285" width="9.140625" style="856"/>
    <col min="12286" max="12286" width="3.85546875" style="856" customWidth="1"/>
    <col min="12287" max="12287" width="3.5703125" style="856" customWidth="1"/>
    <col min="12288" max="12288" width="10.140625" style="856" customWidth="1"/>
    <col min="12289" max="12289" width="13.28515625" style="856" customWidth="1"/>
    <col min="12290" max="12290" width="4.140625" style="856" bestFit="1" customWidth="1"/>
    <col min="12291" max="12291" width="9.140625" style="856" customWidth="1"/>
    <col min="12292" max="12293" width="10.7109375" style="856" customWidth="1"/>
    <col min="12294" max="12294" width="8.5703125" style="856" customWidth="1"/>
    <col min="12295" max="12295" width="9.85546875" style="856" customWidth="1"/>
    <col min="12296" max="12296" width="6.5703125" style="856" customWidth="1"/>
    <col min="12297" max="12300" width="9.140625" style="856"/>
    <col min="12301" max="12301" width="10.140625" style="856" bestFit="1" customWidth="1"/>
    <col min="12302" max="12541" width="9.140625" style="856"/>
    <col min="12542" max="12542" width="3.85546875" style="856" customWidth="1"/>
    <col min="12543" max="12543" width="3.5703125" style="856" customWidth="1"/>
    <col min="12544" max="12544" width="10.140625" style="856" customWidth="1"/>
    <col min="12545" max="12545" width="13.28515625" style="856" customWidth="1"/>
    <col min="12546" max="12546" width="4.140625" style="856" bestFit="1" customWidth="1"/>
    <col min="12547" max="12547" width="9.140625" style="856" customWidth="1"/>
    <col min="12548" max="12549" width="10.7109375" style="856" customWidth="1"/>
    <col min="12550" max="12550" width="8.5703125" style="856" customWidth="1"/>
    <col min="12551" max="12551" width="9.85546875" style="856" customWidth="1"/>
    <col min="12552" max="12552" width="6.5703125" style="856" customWidth="1"/>
    <col min="12553" max="12556" width="9.140625" style="856"/>
    <col min="12557" max="12557" width="10.140625" style="856" bestFit="1" customWidth="1"/>
    <col min="12558" max="12797" width="9.140625" style="856"/>
    <col min="12798" max="12798" width="3.85546875" style="856" customWidth="1"/>
    <col min="12799" max="12799" width="3.5703125" style="856" customWidth="1"/>
    <col min="12800" max="12800" width="10.140625" style="856" customWidth="1"/>
    <col min="12801" max="12801" width="13.28515625" style="856" customWidth="1"/>
    <col min="12802" max="12802" width="4.140625" style="856" bestFit="1" customWidth="1"/>
    <col min="12803" max="12803" width="9.140625" style="856" customWidth="1"/>
    <col min="12804" max="12805" width="10.7109375" style="856" customWidth="1"/>
    <col min="12806" max="12806" width="8.5703125" style="856" customWidth="1"/>
    <col min="12807" max="12807" width="9.85546875" style="856" customWidth="1"/>
    <col min="12808" max="12808" width="6.5703125" style="856" customWidth="1"/>
    <col min="12809" max="12812" width="9.140625" style="856"/>
    <col min="12813" max="12813" width="10.140625" style="856" bestFit="1" customWidth="1"/>
    <col min="12814" max="13053" width="9.140625" style="856"/>
    <col min="13054" max="13054" width="3.85546875" style="856" customWidth="1"/>
    <col min="13055" max="13055" width="3.5703125" style="856" customWidth="1"/>
    <col min="13056" max="13056" width="10.140625" style="856" customWidth="1"/>
    <col min="13057" max="13057" width="13.28515625" style="856" customWidth="1"/>
    <col min="13058" max="13058" width="4.140625" style="856" bestFit="1" customWidth="1"/>
    <col min="13059" max="13059" width="9.140625" style="856" customWidth="1"/>
    <col min="13060" max="13061" width="10.7109375" style="856" customWidth="1"/>
    <col min="13062" max="13062" width="8.5703125" style="856" customWidth="1"/>
    <col min="13063" max="13063" width="9.85546875" style="856" customWidth="1"/>
    <col min="13064" max="13064" width="6.5703125" style="856" customWidth="1"/>
    <col min="13065" max="13068" width="9.140625" style="856"/>
    <col min="13069" max="13069" width="10.140625" style="856" bestFit="1" customWidth="1"/>
    <col min="13070" max="13309" width="9.140625" style="856"/>
    <col min="13310" max="13310" width="3.85546875" style="856" customWidth="1"/>
    <col min="13311" max="13311" width="3.5703125" style="856" customWidth="1"/>
    <col min="13312" max="13312" width="10.140625" style="856" customWidth="1"/>
    <col min="13313" max="13313" width="13.28515625" style="856" customWidth="1"/>
    <col min="13314" max="13314" width="4.140625" style="856" bestFit="1" customWidth="1"/>
    <col min="13315" max="13315" width="9.140625" style="856" customWidth="1"/>
    <col min="13316" max="13317" width="10.7109375" style="856" customWidth="1"/>
    <col min="13318" max="13318" width="8.5703125" style="856" customWidth="1"/>
    <col min="13319" max="13319" width="9.85546875" style="856" customWidth="1"/>
    <col min="13320" max="13320" width="6.5703125" style="856" customWidth="1"/>
    <col min="13321" max="13324" width="9.140625" style="856"/>
    <col min="13325" max="13325" width="10.140625" style="856" bestFit="1" customWidth="1"/>
    <col min="13326" max="13565" width="9.140625" style="856"/>
    <col min="13566" max="13566" width="3.85546875" style="856" customWidth="1"/>
    <col min="13567" max="13567" width="3.5703125" style="856" customWidth="1"/>
    <col min="13568" max="13568" width="10.140625" style="856" customWidth="1"/>
    <col min="13569" max="13569" width="13.28515625" style="856" customWidth="1"/>
    <col min="13570" max="13570" width="4.140625" style="856" bestFit="1" customWidth="1"/>
    <col min="13571" max="13571" width="9.140625" style="856" customWidth="1"/>
    <col min="13572" max="13573" width="10.7109375" style="856" customWidth="1"/>
    <col min="13574" max="13574" width="8.5703125" style="856" customWidth="1"/>
    <col min="13575" max="13575" width="9.85546875" style="856" customWidth="1"/>
    <col min="13576" max="13576" width="6.5703125" style="856" customWidth="1"/>
    <col min="13577" max="13580" width="9.140625" style="856"/>
    <col min="13581" max="13581" width="10.140625" style="856" bestFit="1" customWidth="1"/>
    <col min="13582" max="13821" width="9.140625" style="856"/>
    <col min="13822" max="13822" width="3.85546875" style="856" customWidth="1"/>
    <col min="13823" max="13823" width="3.5703125" style="856" customWidth="1"/>
    <col min="13824" max="13824" width="10.140625" style="856" customWidth="1"/>
    <col min="13825" max="13825" width="13.28515625" style="856" customWidth="1"/>
    <col min="13826" max="13826" width="4.140625" style="856" bestFit="1" customWidth="1"/>
    <col min="13827" max="13827" width="9.140625" style="856" customWidth="1"/>
    <col min="13828" max="13829" width="10.7109375" style="856" customWidth="1"/>
    <col min="13830" max="13830" width="8.5703125" style="856" customWidth="1"/>
    <col min="13831" max="13831" width="9.85546875" style="856" customWidth="1"/>
    <col min="13832" max="13832" width="6.5703125" style="856" customWidth="1"/>
    <col min="13833" max="13836" width="9.140625" style="856"/>
    <col min="13837" max="13837" width="10.140625" style="856" bestFit="1" customWidth="1"/>
    <col min="13838" max="14077" width="9.140625" style="856"/>
    <col min="14078" max="14078" width="3.85546875" style="856" customWidth="1"/>
    <col min="14079" max="14079" width="3.5703125" style="856" customWidth="1"/>
    <col min="14080" max="14080" width="10.140625" style="856" customWidth="1"/>
    <col min="14081" max="14081" width="13.28515625" style="856" customWidth="1"/>
    <col min="14082" max="14082" width="4.140625" style="856" bestFit="1" customWidth="1"/>
    <col min="14083" max="14083" width="9.140625" style="856" customWidth="1"/>
    <col min="14084" max="14085" width="10.7109375" style="856" customWidth="1"/>
    <col min="14086" max="14086" width="8.5703125" style="856" customWidth="1"/>
    <col min="14087" max="14087" width="9.85546875" style="856" customWidth="1"/>
    <col min="14088" max="14088" width="6.5703125" style="856" customWidth="1"/>
    <col min="14089" max="14092" width="9.140625" style="856"/>
    <col min="14093" max="14093" width="10.140625" style="856" bestFit="1" customWidth="1"/>
    <col min="14094" max="14333" width="9.140625" style="856"/>
    <col min="14334" max="14334" width="3.85546875" style="856" customWidth="1"/>
    <col min="14335" max="14335" width="3.5703125" style="856" customWidth="1"/>
    <col min="14336" max="14336" width="10.140625" style="856" customWidth="1"/>
    <col min="14337" max="14337" width="13.28515625" style="856" customWidth="1"/>
    <col min="14338" max="14338" width="4.140625" style="856" bestFit="1" customWidth="1"/>
    <col min="14339" max="14339" width="9.140625" style="856" customWidth="1"/>
    <col min="14340" max="14341" width="10.7109375" style="856" customWidth="1"/>
    <col min="14342" max="14342" width="8.5703125" style="856" customWidth="1"/>
    <col min="14343" max="14343" width="9.85546875" style="856" customWidth="1"/>
    <col min="14344" max="14344" width="6.5703125" style="856" customWidth="1"/>
    <col min="14345" max="14348" width="9.140625" style="856"/>
    <col min="14349" max="14349" width="10.140625" style="856" bestFit="1" customWidth="1"/>
    <col min="14350" max="14589" width="9.140625" style="856"/>
    <col min="14590" max="14590" width="3.85546875" style="856" customWidth="1"/>
    <col min="14591" max="14591" width="3.5703125" style="856" customWidth="1"/>
    <col min="14592" max="14592" width="10.140625" style="856" customWidth="1"/>
    <col min="14593" max="14593" width="13.28515625" style="856" customWidth="1"/>
    <col min="14594" max="14594" width="4.140625" style="856" bestFit="1" customWidth="1"/>
    <col min="14595" max="14595" width="9.140625" style="856" customWidth="1"/>
    <col min="14596" max="14597" width="10.7109375" style="856" customWidth="1"/>
    <col min="14598" max="14598" width="8.5703125" style="856" customWidth="1"/>
    <col min="14599" max="14599" width="9.85546875" style="856" customWidth="1"/>
    <col min="14600" max="14600" width="6.5703125" style="856" customWidth="1"/>
    <col min="14601" max="14604" width="9.140625" style="856"/>
    <col min="14605" max="14605" width="10.140625" style="856" bestFit="1" customWidth="1"/>
    <col min="14606" max="14845" width="9.140625" style="856"/>
    <col min="14846" max="14846" width="3.85546875" style="856" customWidth="1"/>
    <col min="14847" max="14847" width="3.5703125" style="856" customWidth="1"/>
    <col min="14848" max="14848" width="10.140625" style="856" customWidth="1"/>
    <col min="14849" max="14849" width="13.28515625" style="856" customWidth="1"/>
    <col min="14850" max="14850" width="4.140625" style="856" bestFit="1" customWidth="1"/>
    <col min="14851" max="14851" width="9.140625" style="856" customWidth="1"/>
    <col min="14852" max="14853" width="10.7109375" style="856" customWidth="1"/>
    <col min="14854" max="14854" width="8.5703125" style="856" customWidth="1"/>
    <col min="14855" max="14855" width="9.85546875" style="856" customWidth="1"/>
    <col min="14856" max="14856" width="6.5703125" style="856" customWidth="1"/>
    <col min="14857" max="14860" width="9.140625" style="856"/>
    <col min="14861" max="14861" width="10.140625" style="856" bestFit="1" customWidth="1"/>
    <col min="14862" max="15101" width="9.140625" style="856"/>
    <col min="15102" max="15102" width="3.85546875" style="856" customWidth="1"/>
    <col min="15103" max="15103" width="3.5703125" style="856" customWidth="1"/>
    <col min="15104" max="15104" width="10.140625" style="856" customWidth="1"/>
    <col min="15105" max="15105" width="13.28515625" style="856" customWidth="1"/>
    <col min="15106" max="15106" width="4.140625" style="856" bestFit="1" customWidth="1"/>
    <col min="15107" max="15107" width="9.140625" style="856" customWidth="1"/>
    <col min="15108" max="15109" width="10.7109375" style="856" customWidth="1"/>
    <col min="15110" max="15110" width="8.5703125" style="856" customWidth="1"/>
    <col min="15111" max="15111" width="9.85546875" style="856" customWidth="1"/>
    <col min="15112" max="15112" width="6.5703125" style="856" customWidth="1"/>
    <col min="15113" max="15116" width="9.140625" style="856"/>
    <col min="15117" max="15117" width="10.140625" style="856" bestFit="1" customWidth="1"/>
    <col min="15118" max="15357" width="9.140625" style="856"/>
    <col min="15358" max="15358" width="3.85546875" style="856" customWidth="1"/>
    <col min="15359" max="15359" width="3.5703125" style="856" customWidth="1"/>
    <col min="15360" max="15360" width="10.140625" style="856" customWidth="1"/>
    <col min="15361" max="15361" width="13.28515625" style="856" customWidth="1"/>
    <col min="15362" max="15362" width="4.140625" style="856" bestFit="1" customWidth="1"/>
    <col min="15363" max="15363" width="9.140625" style="856" customWidth="1"/>
    <col min="15364" max="15365" width="10.7109375" style="856" customWidth="1"/>
    <col min="15366" max="15366" width="8.5703125" style="856" customWidth="1"/>
    <col min="15367" max="15367" width="9.85546875" style="856" customWidth="1"/>
    <col min="15368" max="15368" width="6.5703125" style="856" customWidth="1"/>
    <col min="15369" max="15372" width="9.140625" style="856"/>
    <col min="15373" max="15373" width="10.140625" style="856" bestFit="1" customWidth="1"/>
    <col min="15374" max="15613" width="9.140625" style="856"/>
    <col min="15614" max="15614" width="3.85546875" style="856" customWidth="1"/>
    <col min="15615" max="15615" width="3.5703125" style="856" customWidth="1"/>
    <col min="15616" max="15616" width="10.140625" style="856" customWidth="1"/>
    <col min="15617" max="15617" width="13.28515625" style="856" customWidth="1"/>
    <col min="15618" max="15618" width="4.140625" style="856" bestFit="1" customWidth="1"/>
    <col min="15619" max="15619" width="9.140625" style="856" customWidth="1"/>
    <col min="15620" max="15621" width="10.7109375" style="856" customWidth="1"/>
    <col min="15622" max="15622" width="8.5703125" style="856" customWidth="1"/>
    <col min="15623" max="15623" width="9.85546875" style="856" customWidth="1"/>
    <col min="15624" max="15624" width="6.5703125" style="856" customWidth="1"/>
    <col min="15625" max="15628" width="9.140625" style="856"/>
    <col min="15629" max="15629" width="10.140625" style="856" bestFit="1" customWidth="1"/>
    <col min="15630" max="15869" width="9.140625" style="856"/>
    <col min="15870" max="15870" width="3.85546875" style="856" customWidth="1"/>
    <col min="15871" max="15871" width="3.5703125" style="856" customWidth="1"/>
    <col min="15872" max="15872" width="10.140625" style="856" customWidth="1"/>
    <col min="15873" max="15873" width="13.28515625" style="856" customWidth="1"/>
    <col min="15874" max="15874" width="4.140625" style="856" bestFit="1" customWidth="1"/>
    <col min="15875" max="15875" width="9.140625" style="856" customWidth="1"/>
    <col min="15876" max="15877" width="10.7109375" style="856" customWidth="1"/>
    <col min="15878" max="15878" width="8.5703125" style="856" customWidth="1"/>
    <col min="15879" max="15879" width="9.85546875" style="856" customWidth="1"/>
    <col min="15880" max="15880" width="6.5703125" style="856" customWidth="1"/>
    <col min="15881" max="15884" width="9.140625" style="856"/>
    <col min="15885" max="15885" width="10.140625" style="856" bestFit="1" customWidth="1"/>
    <col min="15886" max="16125" width="9.140625" style="856"/>
    <col min="16126" max="16126" width="3.85546875" style="856" customWidth="1"/>
    <col min="16127" max="16127" width="3.5703125" style="856" customWidth="1"/>
    <col min="16128" max="16128" width="10.140625" style="856" customWidth="1"/>
    <col min="16129" max="16129" width="13.28515625" style="856" customWidth="1"/>
    <col min="16130" max="16130" width="4.140625" style="856" bestFit="1" customWidth="1"/>
    <col min="16131" max="16131" width="9.140625" style="856" customWidth="1"/>
    <col min="16132" max="16133" width="10.7109375" style="856" customWidth="1"/>
    <col min="16134" max="16134" width="8.5703125" style="856" customWidth="1"/>
    <col min="16135" max="16135" width="9.85546875" style="856" customWidth="1"/>
    <col min="16136" max="16136" width="6.5703125" style="856" customWidth="1"/>
    <col min="16137" max="16140" width="9.140625" style="856"/>
    <col min="16141" max="16141" width="10.140625" style="856" bestFit="1" customWidth="1"/>
    <col min="16142" max="16384" width="9.140625" style="856"/>
  </cols>
  <sheetData>
    <row r="1" spans="1:13" ht="12" customHeight="1" x14ac:dyDescent="0.2">
      <c r="A1" s="1090" t="s">
        <v>626</v>
      </c>
      <c r="B1" s="1091"/>
      <c r="C1" s="1091"/>
      <c r="D1" s="1091"/>
      <c r="E1" s="1091"/>
      <c r="F1" s="1091"/>
      <c r="G1" s="1091"/>
      <c r="H1" s="1091"/>
      <c r="I1" s="1091"/>
      <c r="J1" s="1092"/>
    </row>
    <row r="2" spans="1:13" ht="12" customHeight="1" x14ac:dyDescent="0.2">
      <c r="A2" s="857" t="s">
        <v>284</v>
      </c>
      <c r="B2" s="1095" t="s">
        <v>304</v>
      </c>
      <c r="C2" s="1095"/>
      <c r="D2" s="1095"/>
      <c r="E2" s="1095"/>
      <c r="F2" s="1095"/>
      <c r="G2" s="1095"/>
      <c r="H2" s="1095"/>
      <c r="I2" s="1095"/>
      <c r="J2" s="1095"/>
    </row>
    <row r="3" spans="1:13" ht="12" customHeight="1" x14ac:dyDescent="0.2">
      <c r="A3" s="363" t="s">
        <v>26</v>
      </c>
      <c r="B3" s="1051" t="s">
        <v>305</v>
      </c>
      <c r="C3" s="1051"/>
      <c r="D3" s="1051"/>
      <c r="E3" s="1051"/>
      <c r="F3" s="1051"/>
      <c r="G3" s="1051"/>
      <c r="H3" s="1051"/>
      <c r="I3" s="1051"/>
      <c r="J3" s="1052"/>
    </row>
    <row r="4" spans="1:13" ht="12" customHeight="1" x14ac:dyDescent="0.2">
      <c r="A4" s="1060" t="s">
        <v>40</v>
      </c>
      <c r="B4" s="1057"/>
      <c r="C4" s="1057"/>
      <c r="D4" s="858" t="s">
        <v>4</v>
      </c>
      <c r="E4" s="1057" t="s">
        <v>306</v>
      </c>
      <c r="F4" s="1057"/>
      <c r="G4" s="1058" t="s">
        <v>5</v>
      </c>
      <c r="H4" s="1058"/>
      <c r="I4" s="1058"/>
      <c r="J4" s="1059"/>
    </row>
    <row r="5" spans="1:13" ht="12" customHeight="1" x14ac:dyDescent="0.2">
      <c r="A5" s="859" t="s">
        <v>139</v>
      </c>
      <c r="B5" s="1002" t="s">
        <v>384</v>
      </c>
      <c r="C5" s="1002"/>
      <c r="D5" s="860" t="s">
        <v>11</v>
      </c>
      <c r="E5" s="1093">
        <f>'(3)_Investimentos'!C4</f>
        <v>0</v>
      </c>
      <c r="F5" s="1094"/>
      <c r="G5" s="1088" t="s">
        <v>89</v>
      </c>
      <c r="H5" s="1088"/>
      <c r="I5" s="1088"/>
      <c r="J5" s="1089"/>
    </row>
    <row r="6" spans="1:13" ht="12" customHeight="1" x14ac:dyDescent="0.2">
      <c r="A6" s="861" t="s">
        <v>141</v>
      </c>
      <c r="B6" s="1005" t="s">
        <v>103</v>
      </c>
      <c r="C6" s="1005"/>
      <c r="D6" s="862" t="s">
        <v>89</v>
      </c>
      <c r="E6" s="1079"/>
      <c r="F6" s="1080"/>
      <c r="G6" s="1069"/>
      <c r="H6" s="1069"/>
      <c r="I6" s="1069"/>
      <c r="J6" s="1070"/>
    </row>
    <row r="7" spans="1:13" ht="12" customHeight="1" x14ac:dyDescent="0.2">
      <c r="A7" s="861" t="s">
        <v>142</v>
      </c>
      <c r="B7" s="1005" t="s">
        <v>102</v>
      </c>
      <c r="C7" s="1005"/>
      <c r="D7" s="862" t="s">
        <v>89</v>
      </c>
      <c r="E7" s="1079"/>
      <c r="F7" s="1080"/>
      <c r="G7" s="1069"/>
      <c r="H7" s="1069"/>
      <c r="I7" s="1069"/>
      <c r="J7" s="1070"/>
    </row>
    <row r="8" spans="1:13" ht="12" customHeight="1" x14ac:dyDescent="0.2">
      <c r="A8" s="861" t="s">
        <v>495</v>
      </c>
      <c r="B8" s="1005" t="s">
        <v>105</v>
      </c>
      <c r="C8" s="1005"/>
      <c r="D8" s="862" t="s">
        <v>89</v>
      </c>
      <c r="E8" s="1079"/>
      <c r="F8" s="1080"/>
      <c r="G8" s="1069"/>
      <c r="H8" s="1069"/>
      <c r="I8" s="1069"/>
      <c r="J8" s="1070"/>
    </row>
    <row r="9" spans="1:13" ht="12" customHeight="1" x14ac:dyDescent="0.2">
      <c r="A9" s="861" t="s">
        <v>496</v>
      </c>
      <c r="B9" s="1005" t="s">
        <v>106</v>
      </c>
      <c r="C9" s="1005"/>
      <c r="D9" s="862" t="s">
        <v>111</v>
      </c>
      <c r="E9" s="1077"/>
      <c r="F9" s="1078"/>
      <c r="G9" s="1069"/>
      <c r="H9" s="1069"/>
      <c r="I9" s="1069"/>
      <c r="J9" s="1070"/>
    </row>
    <row r="10" spans="1:13" ht="12" customHeight="1" x14ac:dyDescent="0.2">
      <c r="A10" s="861" t="s">
        <v>497</v>
      </c>
      <c r="B10" s="1005" t="s">
        <v>107</v>
      </c>
      <c r="C10" s="1005"/>
      <c r="D10" s="862" t="s">
        <v>111</v>
      </c>
      <c r="E10" s="1077"/>
      <c r="F10" s="1078"/>
      <c r="G10" s="1069"/>
      <c r="H10" s="1069"/>
      <c r="I10" s="1069"/>
      <c r="J10" s="1070"/>
    </row>
    <row r="11" spans="1:13" ht="12" customHeight="1" x14ac:dyDescent="0.2">
      <c r="A11" s="861" t="s">
        <v>498</v>
      </c>
      <c r="B11" s="1005" t="s">
        <v>108</v>
      </c>
      <c r="C11" s="1005"/>
      <c r="D11" s="862" t="s">
        <v>112</v>
      </c>
      <c r="E11" s="1079"/>
      <c r="F11" s="1080"/>
      <c r="G11" s="1069"/>
      <c r="H11" s="1069"/>
      <c r="I11" s="1069"/>
      <c r="J11" s="1070"/>
    </row>
    <row r="12" spans="1:13" ht="12" customHeight="1" x14ac:dyDescent="0.2">
      <c r="A12" s="861" t="s">
        <v>499</v>
      </c>
      <c r="B12" s="1005" t="s">
        <v>114</v>
      </c>
      <c r="C12" s="1005"/>
      <c r="D12" s="862" t="s">
        <v>113</v>
      </c>
      <c r="E12" s="1079"/>
      <c r="F12" s="1080"/>
      <c r="G12" s="1069"/>
      <c r="H12" s="1069"/>
      <c r="I12" s="1069"/>
      <c r="J12" s="1070"/>
    </row>
    <row r="13" spans="1:13" ht="12" customHeight="1" x14ac:dyDescent="0.2">
      <c r="A13" s="861" t="s">
        <v>500</v>
      </c>
      <c r="B13" s="1005" t="s">
        <v>109</v>
      </c>
      <c r="C13" s="1005"/>
      <c r="D13" s="862" t="s">
        <v>89</v>
      </c>
      <c r="E13" s="1079"/>
      <c r="F13" s="1080"/>
      <c r="G13" s="1069"/>
      <c r="H13" s="1069"/>
      <c r="I13" s="1069"/>
      <c r="J13" s="1070"/>
      <c r="L13" s="863"/>
      <c r="M13" s="864"/>
    </row>
    <row r="14" spans="1:13" ht="12" customHeight="1" x14ac:dyDescent="0.2">
      <c r="A14" s="865" t="s">
        <v>501</v>
      </c>
      <c r="B14" s="1008" t="s">
        <v>110</v>
      </c>
      <c r="C14" s="1008"/>
      <c r="D14" s="866" t="s">
        <v>89</v>
      </c>
      <c r="E14" s="1084"/>
      <c r="F14" s="1085"/>
      <c r="G14" s="1086"/>
      <c r="H14" s="1086"/>
      <c r="I14" s="1086"/>
      <c r="J14" s="1087"/>
    </row>
    <row r="15" spans="1:13" ht="12" customHeight="1" x14ac:dyDescent="0.2">
      <c r="A15" s="363" t="s">
        <v>27</v>
      </c>
      <c r="B15" s="1051" t="s">
        <v>307</v>
      </c>
      <c r="C15" s="1051"/>
      <c r="D15" s="1051"/>
      <c r="E15" s="1051"/>
      <c r="F15" s="1051"/>
      <c r="G15" s="1051"/>
      <c r="H15" s="1051"/>
      <c r="I15" s="1051"/>
      <c r="J15" s="1052"/>
    </row>
    <row r="16" spans="1:13" ht="12" customHeight="1" x14ac:dyDescent="0.2">
      <c r="A16" s="1060" t="s">
        <v>40</v>
      </c>
      <c r="B16" s="1057"/>
      <c r="C16" s="1057"/>
      <c r="D16" s="858" t="s">
        <v>4</v>
      </c>
      <c r="E16" s="1057" t="s">
        <v>308</v>
      </c>
      <c r="F16" s="1057"/>
      <c r="G16" s="1058" t="s">
        <v>5</v>
      </c>
      <c r="H16" s="1058"/>
      <c r="I16" s="1058"/>
      <c r="J16" s="1059"/>
    </row>
    <row r="17" spans="1:14" ht="12" customHeight="1" x14ac:dyDescent="0.2">
      <c r="A17" s="867" t="s">
        <v>143</v>
      </c>
      <c r="B17" s="1002" t="s">
        <v>117</v>
      </c>
      <c r="C17" s="1002"/>
      <c r="D17" s="860" t="s">
        <v>7</v>
      </c>
      <c r="E17" s="1081">
        <f>'(3)_Investimentos'!D4</f>
        <v>0</v>
      </c>
      <c r="F17" s="1081"/>
      <c r="G17" s="1088" t="s">
        <v>89</v>
      </c>
      <c r="H17" s="1088"/>
      <c r="I17" s="1088"/>
      <c r="J17" s="1089"/>
    </row>
    <row r="18" spans="1:14" ht="12" customHeight="1" x14ac:dyDescent="0.2">
      <c r="A18" s="868" t="s">
        <v>144</v>
      </c>
      <c r="B18" s="1005" t="s">
        <v>118</v>
      </c>
      <c r="C18" s="1005"/>
      <c r="D18" s="862" t="s">
        <v>7</v>
      </c>
      <c r="E18" s="1074">
        <f>E17-E20</f>
        <v>0</v>
      </c>
      <c r="F18" s="1074"/>
      <c r="G18" s="1071" t="s">
        <v>89</v>
      </c>
      <c r="H18" s="1071"/>
      <c r="I18" s="1071"/>
      <c r="J18" s="1072"/>
      <c r="K18" s="805"/>
      <c r="L18" s="805"/>
      <c r="M18" s="805"/>
    </row>
    <row r="19" spans="1:14" ht="12" customHeight="1" x14ac:dyDescent="0.2">
      <c r="A19" s="868" t="s">
        <v>145</v>
      </c>
      <c r="B19" s="1005" t="s">
        <v>115</v>
      </c>
      <c r="C19" s="1005"/>
      <c r="D19" s="862" t="s">
        <v>43</v>
      </c>
      <c r="E19" s="1082"/>
      <c r="F19" s="1083"/>
      <c r="G19" s="1069"/>
      <c r="H19" s="1069"/>
      <c r="I19" s="1069"/>
      <c r="J19" s="1070"/>
      <c r="K19" s="837"/>
      <c r="L19" s="837"/>
      <c r="M19" s="837"/>
    </row>
    <row r="20" spans="1:14" ht="12" customHeight="1" x14ac:dyDescent="0.2">
      <c r="A20" s="868" t="s">
        <v>146</v>
      </c>
      <c r="B20" s="1005" t="s">
        <v>116</v>
      </c>
      <c r="C20" s="1005"/>
      <c r="D20" s="862" t="s">
        <v>44</v>
      </c>
      <c r="E20" s="1065"/>
      <c r="F20" s="1066"/>
      <c r="G20" s="1069"/>
      <c r="H20" s="1069"/>
      <c r="I20" s="1069"/>
      <c r="J20" s="1070"/>
      <c r="K20" s="837"/>
      <c r="L20" s="837"/>
      <c r="M20" s="837"/>
    </row>
    <row r="21" spans="1:14" ht="12" customHeight="1" x14ac:dyDescent="0.2">
      <c r="A21" s="868" t="s">
        <v>147</v>
      </c>
      <c r="B21" s="1005" t="s">
        <v>119</v>
      </c>
      <c r="C21" s="1005"/>
      <c r="D21" s="862" t="s">
        <v>131</v>
      </c>
      <c r="E21" s="1065"/>
      <c r="F21" s="1066"/>
      <c r="G21" s="1069"/>
      <c r="H21" s="1069"/>
      <c r="I21" s="1069"/>
      <c r="J21" s="1070"/>
      <c r="K21" s="838"/>
      <c r="L21" s="864"/>
      <c r="M21" s="805"/>
    </row>
    <row r="22" spans="1:14" ht="12" customHeight="1" x14ac:dyDescent="0.2">
      <c r="A22" s="868" t="s">
        <v>262</v>
      </c>
      <c r="B22" s="1005" t="s">
        <v>120</v>
      </c>
      <c r="C22" s="1005"/>
      <c r="D22" s="862" t="s">
        <v>43</v>
      </c>
      <c r="E22" s="1065"/>
      <c r="F22" s="1066"/>
      <c r="G22" s="1069"/>
      <c r="H22" s="1069"/>
      <c r="I22" s="1069"/>
      <c r="J22" s="1070"/>
      <c r="K22" s="838"/>
      <c r="L22" s="864"/>
      <c r="M22" s="805"/>
    </row>
    <row r="23" spans="1:14" ht="12" customHeight="1" x14ac:dyDescent="0.2">
      <c r="A23" s="868" t="s">
        <v>520</v>
      </c>
      <c r="B23" s="1005" t="s">
        <v>121</v>
      </c>
      <c r="C23" s="1005"/>
      <c r="D23" s="862" t="s">
        <v>43</v>
      </c>
      <c r="E23" s="1065"/>
      <c r="F23" s="1066"/>
      <c r="G23" s="1069"/>
      <c r="H23" s="1069"/>
      <c r="I23" s="1069"/>
      <c r="J23" s="1070"/>
      <c r="K23" s="838"/>
      <c r="L23" s="864"/>
      <c r="M23" s="805"/>
    </row>
    <row r="24" spans="1:14" ht="12" customHeight="1" x14ac:dyDescent="0.2">
      <c r="A24" s="868" t="s">
        <v>521</v>
      </c>
      <c r="B24" s="1005" t="s">
        <v>122</v>
      </c>
      <c r="C24" s="1005"/>
      <c r="D24" s="862" t="s">
        <v>43</v>
      </c>
      <c r="E24" s="1065"/>
      <c r="F24" s="1066"/>
      <c r="G24" s="1069"/>
      <c r="H24" s="1069"/>
      <c r="I24" s="1069"/>
      <c r="J24" s="1070"/>
      <c r="K24" s="838"/>
      <c r="L24" s="864"/>
      <c r="M24" s="805"/>
    </row>
    <row r="25" spans="1:14" ht="12" customHeight="1" x14ac:dyDescent="0.2">
      <c r="A25" s="868" t="s">
        <v>522</v>
      </c>
      <c r="B25" s="1005" t="s">
        <v>123</v>
      </c>
      <c r="C25" s="1005"/>
      <c r="D25" s="862" t="s">
        <v>43</v>
      </c>
      <c r="E25" s="1065"/>
      <c r="F25" s="1066"/>
      <c r="G25" s="1069"/>
      <c r="H25" s="1069"/>
      <c r="I25" s="1069"/>
      <c r="J25" s="1070"/>
      <c r="K25" s="805"/>
      <c r="L25" s="838"/>
      <c r="M25" s="864"/>
      <c r="N25" s="805"/>
    </row>
    <row r="26" spans="1:14" ht="12" customHeight="1" x14ac:dyDescent="0.2">
      <c r="A26" s="868" t="s">
        <v>523</v>
      </c>
      <c r="B26" s="1005" t="s">
        <v>132</v>
      </c>
      <c r="C26" s="1005"/>
      <c r="D26" s="862" t="str">
        <f>D25</f>
        <v>R$/litro</v>
      </c>
      <c r="E26" s="1065"/>
      <c r="F26" s="1066"/>
      <c r="G26" s="1069"/>
      <c r="H26" s="1069"/>
      <c r="I26" s="1069"/>
      <c r="J26" s="1070"/>
      <c r="L26" s="863"/>
      <c r="M26" s="864"/>
    </row>
    <row r="27" spans="1:14" ht="12" customHeight="1" x14ac:dyDescent="0.2">
      <c r="A27" s="868" t="s">
        <v>524</v>
      </c>
      <c r="B27" s="1005" t="s">
        <v>133</v>
      </c>
      <c r="C27" s="1005"/>
      <c r="D27" s="862" t="str">
        <f>D26</f>
        <v>R$/litro</v>
      </c>
      <c r="E27" s="1065"/>
      <c r="F27" s="1066"/>
      <c r="G27" s="1069"/>
      <c r="H27" s="1069"/>
      <c r="I27" s="1069"/>
      <c r="J27" s="1070"/>
      <c r="L27" s="863"/>
      <c r="M27" s="864"/>
    </row>
    <row r="28" spans="1:14" ht="12" customHeight="1" x14ac:dyDescent="0.2">
      <c r="A28" s="868" t="s">
        <v>525</v>
      </c>
      <c r="B28" s="1055" t="s">
        <v>134</v>
      </c>
      <c r="C28" s="1055"/>
      <c r="D28" s="862" t="str">
        <f>D27</f>
        <v>R$/litro</v>
      </c>
      <c r="E28" s="1065"/>
      <c r="F28" s="1066"/>
      <c r="G28" s="1069"/>
      <c r="H28" s="1069"/>
      <c r="I28" s="1069"/>
      <c r="J28" s="1070"/>
      <c r="L28" s="863"/>
      <c r="M28" s="864"/>
    </row>
    <row r="29" spans="1:14" ht="12" customHeight="1" x14ac:dyDescent="0.2">
      <c r="A29" s="868" t="s">
        <v>526</v>
      </c>
      <c r="B29" s="1055" t="s">
        <v>233</v>
      </c>
      <c r="C29" s="1055"/>
      <c r="D29" s="862" t="s">
        <v>52</v>
      </c>
      <c r="E29" s="1074">
        <f>'(3)_Investimentos'!D4*2%</f>
        <v>0</v>
      </c>
      <c r="F29" s="1074"/>
      <c r="G29" s="1071" t="s">
        <v>46</v>
      </c>
      <c r="H29" s="1071"/>
      <c r="I29" s="1071"/>
      <c r="J29" s="1072"/>
      <c r="L29" s="863"/>
      <c r="M29" s="864"/>
    </row>
    <row r="30" spans="1:14" ht="12" customHeight="1" x14ac:dyDescent="0.2">
      <c r="A30" s="869" t="s">
        <v>527</v>
      </c>
      <c r="B30" s="1056" t="s">
        <v>21</v>
      </c>
      <c r="C30" s="1056"/>
      <c r="D30" s="866" t="str">
        <f>D29</f>
        <v>R$/veíc.ano</v>
      </c>
      <c r="E30" s="1073">
        <v>0</v>
      </c>
      <c r="F30" s="1073"/>
      <c r="G30" s="1100" t="s">
        <v>46</v>
      </c>
      <c r="H30" s="1100"/>
      <c r="I30" s="1100"/>
      <c r="J30" s="1101"/>
    </row>
    <row r="31" spans="1:14" ht="12" customHeight="1" x14ac:dyDescent="0.2">
      <c r="A31" s="363" t="s">
        <v>29</v>
      </c>
      <c r="B31" s="1051" t="s">
        <v>309</v>
      </c>
      <c r="C31" s="1051"/>
      <c r="D31" s="1051"/>
      <c r="E31" s="1051"/>
      <c r="F31" s="1051"/>
      <c r="G31" s="1051"/>
      <c r="H31" s="1051"/>
      <c r="I31" s="1051"/>
      <c r="J31" s="1052"/>
    </row>
    <row r="32" spans="1:14" ht="12" customHeight="1" x14ac:dyDescent="0.2">
      <c r="A32" s="1060" t="s">
        <v>40</v>
      </c>
      <c r="B32" s="1057"/>
      <c r="C32" s="1057"/>
      <c r="D32" s="858" t="s">
        <v>4</v>
      </c>
      <c r="E32" s="1057" t="s">
        <v>308</v>
      </c>
      <c r="F32" s="1057"/>
      <c r="G32" s="1058" t="s">
        <v>5</v>
      </c>
      <c r="H32" s="1058"/>
      <c r="I32" s="1058"/>
      <c r="J32" s="1059"/>
    </row>
    <row r="33" spans="1:13 16382:16383" ht="12" customHeight="1" x14ac:dyDescent="0.2">
      <c r="A33" s="870" t="s">
        <v>148</v>
      </c>
      <c r="B33" s="1048" t="s">
        <v>130</v>
      </c>
      <c r="C33" s="1048"/>
      <c r="D33" s="871" t="s">
        <v>28</v>
      </c>
      <c r="E33" s="1076"/>
      <c r="F33" s="1076"/>
      <c r="G33" s="1102" t="s">
        <v>413</v>
      </c>
      <c r="H33" s="1102"/>
      <c r="I33" s="1102"/>
      <c r="J33" s="1103"/>
      <c r="L33" s="863"/>
      <c r="M33" s="864"/>
    </row>
    <row r="34" spans="1:13 16382:16383" s="872" customFormat="1" ht="12" customHeight="1" x14ac:dyDescent="0.2">
      <c r="A34" s="857" t="s">
        <v>285</v>
      </c>
      <c r="B34" s="1053" t="s">
        <v>310</v>
      </c>
      <c r="C34" s="1053"/>
      <c r="D34" s="1053"/>
      <c r="E34" s="1053"/>
      <c r="F34" s="1053"/>
      <c r="G34" s="1053"/>
      <c r="H34" s="1053"/>
      <c r="I34" s="1053"/>
      <c r="J34" s="1053"/>
      <c r="XFB34" s="856"/>
      <c r="XFC34" s="856"/>
    </row>
    <row r="35" spans="1:13 16382:16383" ht="12" customHeight="1" x14ac:dyDescent="0.2">
      <c r="A35" s="363" t="s">
        <v>26</v>
      </c>
      <c r="B35" s="1051" t="s">
        <v>124</v>
      </c>
      <c r="C35" s="1051"/>
      <c r="D35" s="1051"/>
      <c r="E35" s="1051"/>
      <c r="F35" s="1051"/>
      <c r="G35" s="1051"/>
      <c r="H35" s="1051"/>
      <c r="I35" s="1051"/>
      <c r="J35" s="1052"/>
    </row>
    <row r="36" spans="1:13 16382:16383" ht="9.9499999999999993" customHeight="1" x14ac:dyDescent="0.2">
      <c r="A36" s="1063" t="s">
        <v>37</v>
      </c>
      <c r="B36" s="1061"/>
      <c r="C36" s="1061"/>
      <c r="D36" s="1061" t="s">
        <v>90</v>
      </c>
      <c r="E36" s="1075" t="s">
        <v>6</v>
      </c>
      <c r="F36" s="1075"/>
      <c r="G36" s="1061" t="s">
        <v>311</v>
      </c>
      <c r="H36" s="1061" t="s">
        <v>129</v>
      </c>
      <c r="I36" s="1061" t="s">
        <v>127</v>
      </c>
      <c r="J36" s="1067" t="s">
        <v>128</v>
      </c>
    </row>
    <row r="37" spans="1:13 16382:16383" ht="9.9499999999999993" customHeight="1" x14ac:dyDescent="0.2">
      <c r="A37" s="1064"/>
      <c r="B37" s="1062"/>
      <c r="C37" s="1062"/>
      <c r="D37" s="1062"/>
      <c r="E37" s="873" t="s">
        <v>10</v>
      </c>
      <c r="F37" s="873" t="s">
        <v>12</v>
      </c>
      <c r="G37" s="1062"/>
      <c r="H37" s="1062"/>
      <c r="I37" s="1062"/>
      <c r="J37" s="1068"/>
    </row>
    <row r="38" spans="1:13 16382:16383" ht="12" customHeight="1" x14ac:dyDescent="0.2">
      <c r="A38" s="867" t="s">
        <v>139</v>
      </c>
      <c r="B38" s="1002" t="s">
        <v>233</v>
      </c>
      <c r="C38" s="1002"/>
      <c r="D38" s="860" t="s">
        <v>91</v>
      </c>
      <c r="E38" s="874">
        <v>1</v>
      </c>
      <c r="F38" s="874">
        <v>12</v>
      </c>
      <c r="G38" s="860" t="str">
        <f>D29</f>
        <v>R$/veíc.ano</v>
      </c>
      <c r="H38" s="338">
        <f>E29</f>
        <v>0</v>
      </c>
      <c r="I38" s="338">
        <f>H38/F38</f>
        <v>0</v>
      </c>
      <c r="J38" s="339">
        <f>IF($E$33=0,0,I38/$E$33)</f>
        <v>0</v>
      </c>
    </row>
    <row r="39" spans="1:13 16382:16383" ht="12" customHeight="1" x14ac:dyDescent="0.2">
      <c r="A39" s="868" t="s">
        <v>141</v>
      </c>
      <c r="B39" s="1005" t="s">
        <v>21</v>
      </c>
      <c r="C39" s="1005"/>
      <c r="D39" s="862" t="s">
        <v>91</v>
      </c>
      <c r="E39" s="875">
        <v>1</v>
      </c>
      <c r="F39" s="875">
        <v>12</v>
      </c>
      <c r="G39" s="862" t="str">
        <f>D30</f>
        <v>R$/veíc.ano</v>
      </c>
      <c r="H39" s="341">
        <f>E30</f>
        <v>0</v>
      </c>
      <c r="I39" s="341">
        <f>H39/F39</f>
        <v>0</v>
      </c>
      <c r="J39" s="342">
        <f>IF($E$33=0,0,I39/$E$33)</f>
        <v>0</v>
      </c>
    </row>
    <row r="40" spans="1:13 16382:16383" ht="12" customHeight="1" x14ac:dyDescent="0.2">
      <c r="A40" s="868" t="s">
        <v>142</v>
      </c>
      <c r="B40" s="1005" t="s">
        <v>92</v>
      </c>
      <c r="C40" s="1005"/>
      <c r="D40" s="862" t="s">
        <v>91</v>
      </c>
      <c r="E40" s="343">
        <v>0.03</v>
      </c>
      <c r="F40" s="876">
        <f>E40/12</f>
        <v>2.5000000000000001E-3</v>
      </c>
      <c r="G40" s="862" t="str">
        <f>G39</f>
        <v>R$/veíc.ano</v>
      </c>
      <c r="H40" s="341">
        <f>E17</f>
        <v>0</v>
      </c>
      <c r="I40" s="341">
        <f>H40*F40</f>
        <v>0</v>
      </c>
      <c r="J40" s="342">
        <f>IF($E$33=0,0,I40/$E$33)</f>
        <v>0</v>
      </c>
    </row>
    <row r="41" spans="1:13 16382:16383" ht="12" customHeight="1" x14ac:dyDescent="0.2">
      <c r="A41" s="869" t="s">
        <v>495</v>
      </c>
      <c r="B41" s="1008" t="s">
        <v>20</v>
      </c>
      <c r="C41" s="1008"/>
      <c r="D41" s="866" t="s">
        <v>91</v>
      </c>
      <c r="E41" s="345">
        <v>0.03</v>
      </c>
      <c r="F41" s="877">
        <f>E41/12</f>
        <v>2.5000000000000001E-3</v>
      </c>
      <c r="G41" s="866" t="str">
        <f>G40</f>
        <v>R$/veíc.ano</v>
      </c>
      <c r="H41" s="137">
        <f>E17</f>
        <v>0</v>
      </c>
      <c r="I41" s="137">
        <f>H41*F41</f>
        <v>0</v>
      </c>
      <c r="J41" s="347">
        <f>IF($E$33=0,0,I41/$E$33)</f>
        <v>0</v>
      </c>
    </row>
    <row r="42" spans="1:13 16382:16383" ht="11.1" customHeight="1" x14ac:dyDescent="0.2">
      <c r="A42" s="1106" t="s">
        <v>163</v>
      </c>
      <c r="B42" s="1107"/>
      <c r="C42" s="1107"/>
      <c r="D42" s="1107"/>
      <c r="E42" s="1107"/>
      <c r="F42" s="1107"/>
      <c r="G42" s="1107"/>
      <c r="H42" s="1107"/>
      <c r="I42" s="1107"/>
      <c r="J42" s="88">
        <f>SUM(J38:J41)</f>
        <v>0</v>
      </c>
    </row>
    <row r="43" spans="1:13 16382:16383" ht="11.1" customHeight="1" x14ac:dyDescent="0.2">
      <c r="A43" s="1104" t="s">
        <v>130</v>
      </c>
      <c r="B43" s="1105"/>
      <c r="C43" s="1105"/>
      <c r="D43" s="1105"/>
      <c r="E43" s="1105"/>
      <c r="F43" s="1105"/>
      <c r="G43" s="1105"/>
      <c r="H43" s="1105"/>
      <c r="I43" s="1105"/>
      <c r="J43" s="91">
        <f>E33</f>
        <v>0</v>
      </c>
    </row>
    <row r="44" spans="1:13 16382:16383" ht="11.1" customHeight="1" x14ac:dyDescent="0.2">
      <c r="A44" s="1104" t="s">
        <v>380</v>
      </c>
      <c r="B44" s="1105"/>
      <c r="C44" s="1105"/>
      <c r="D44" s="1105"/>
      <c r="E44" s="1105"/>
      <c r="F44" s="1105"/>
      <c r="G44" s="1105"/>
      <c r="H44" s="1105"/>
      <c r="I44" s="1105"/>
      <c r="J44" s="91">
        <f>E5</f>
        <v>0</v>
      </c>
    </row>
    <row r="45" spans="1:13 16382:16383" ht="11.1" customHeight="1" x14ac:dyDescent="0.2">
      <c r="A45" s="1098" t="s">
        <v>381</v>
      </c>
      <c r="B45" s="1099"/>
      <c r="C45" s="1099"/>
      <c r="D45" s="1099"/>
      <c r="E45" s="1099"/>
      <c r="F45" s="1099"/>
      <c r="G45" s="1099"/>
      <c r="H45" s="1099"/>
      <c r="I45" s="1099"/>
      <c r="J45" s="85">
        <f>($J$42*$J$43)*J44</f>
        <v>0</v>
      </c>
    </row>
    <row r="46" spans="1:13 16382:16383" ht="11.1" customHeight="1" x14ac:dyDescent="0.2">
      <c r="A46" s="1104" t="s">
        <v>312</v>
      </c>
      <c r="B46" s="1105"/>
      <c r="C46" s="1105"/>
      <c r="D46" s="1105"/>
      <c r="E46" s="1105"/>
      <c r="F46" s="1105"/>
      <c r="G46" s="1105"/>
      <c r="H46" s="1105"/>
      <c r="I46" s="1105"/>
      <c r="J46" s="91">
        <v>12</v>
      </c>
    </row>
    <row r="47" spans="1:13 16382:16383" ht="11.1" customHeight="1" x14ac:dyDescent="0.2">
      <c r="A47" s="1108" t="s">
        <v>313</v>
      </c>
      <c r="B47" s="1097"/>
      <c r="C47" s="1097"/>
      <c r="D47" s="1097"/>
      <c r="E47" s="1097"/>
      <c r="F47" s="1097"/>
      <c r="G47" s="1097"/>
      <c r="H47" s="1097"/>
      <c r="I47" s="1097"/>
      <c r="J47" s="86">
        <f>J45*J46</f>
        <v>0</v>
      </c>
    </row>
    <row r="48" spans="1:13 16382:16383" ht="12" customHeight="1" x14ac:dyDescent="0.2">
      <c r="A48" s="363" t="s">
        <v>27</v>
      </c>
      <c r="B48" s="1051" t="s">
        <v>13</v>
      </c>
      <c r="C48" s="1051"/>
      <c r="D48" s="1051"/>
      <c r="E48" s="1051"/>
      <c r="F48" s="1051"/>
      <c r="G48" s="1051"/>
      <c r="H48" s="1051"/>
      <c r="I48" s="1051"/>
      <c r="J48" s="1052"/>
    </row>
    <row r="49" spans="1:10" ht="9.9499999999999993" customHeight="1" x14ac:dyDescent="0.2">
      <c r="A49" s="1063" t="s">
        <v>37</v>
      </c>
      <c r="B49" s="1061"/>
      <c r="C49" s="1061"/>
      <c r="D49" s="1061" t="s">
        <v>5</v>
      </c>
      <c r="E49" s="1061" t="s">
        <v>125</v>
      </c>
      <c r="F49" s="1061" t="s">
        <v>320</v>
      </c>
      <c r="G49" s="1061" t="s">
        <v>6</v>
      </c>
      <c r="H49" s="1061" t="s">
        <v>4</v>
      </c>
      <c r="I49" s="1061" t="s">
        <v>314</v>
      </c>
      <c r="J49" s="1067" t="s">
        <v>128</v>
      </c>
    </row>
    <row r="50" spans="1:10" ht="9.9499999999999993" customHeight="1" x14ac:dyDescent="0.2">
      <c r="A50" s="1064"/>
      <c r="B50" s="1062"/>
      <c r="C50" s="1062"/>
      <c r="D50" s="1062"/>
      <c r="E50" s="1062"/>
      <c r="F50" s="1062"/>
      <c r="G50" s="1062"/>
      <c r="H50" s="1062"/>
      <c r="I50" s="1062"/>
      <c r="J50" s="1068"/>
    </row>
    <row r="51" spans="1:10" s="872" customFormat="1" ht="12" customHeight="1" x14ac:dyDescent="0.2">
      <c r="A51" s="878" t="s">
        <v>143</v>
      </c>
      <c r="B51" s="1053" t="s">
        <v>315</v>
      </c>
      <c r="C51" s="1053"/>
      <c r="D51" s="1053"/>
      <c r="E51" s="1053"/>
      <c r="F51" s="1053"/>
      <c r="G51" s="1053"/>
      <c r="H51" s="1053"/>
      <c r="I51" s="1053"/>
      <c r="J51" s="1054"/>
    </row>
    <row r="52" spans="1:10" ht="12" customHeight="1" x14ac:dyDescent="0.2">
      <c r="A52" s="879" t="s">
        <v>528</v>
      </c>
      <c r="B52" s="1048" t="s">
        <v>94</v>
      </c>
      <c r="C52" s="1048"/>
      <c r="D52" s="871" t="s">
        <v>126</v>
      </c>
      <c r="E52" s="880">
        <v>55</v>
      </c>
      <c r="F52" s="881">
        <v>350</v>
      </c>
      <c r="G52" s="882">
        <f>IF(F52=0,0,E52/F52)</f>
        <v>0.15714285714285714</v>
      </c>
      <c r="H52" s="871" t="str">
        <f>D19</f>
        <v>R$/litro</v>
      </c>
      <c r="I52" s="68">
        <f>E19</f>
        <v>0</v>
      </c>
      <c r="J52" s="353">
        <f>IF(G52=0,0,I52*G52)</f>
        <v>0</v>
      </c>
    </row>
    <row r="53" spans="1:10" s="872" customFormat="1" ht="12" customHeight="1" x14ac:dyDescent="0.2">
      <c r="A53" s="883" t="s">
        <v>144</v>
      </c>
      <c r="B53" s="1053" t="s">
        <v>316</v>
      </c>
      <c r="C53" s="1053"/>
      <c r="D53" s="1053"/>
      <c r="E53" s="1053"/>
      <c r="F53" s="1053"/>
      <c r="G53" s="1053"/>
      <c r="H53" s="1053"/>
      <c r="I53" s="1053"/>
      <c r="J53" s="1054"/>
    </row>
    <row r="54" spans="1:10" ht="12" customHeight="1" x14ac:dyDescent="0.2">
      <c r="A54" s="859" t="s">
        <v>529</v>
      </c>
      <c r="B54" s="1002" t="s">
        <v>95</v>
      </c>
      <c r="C54" s="1002"/>
      <c r="D54" s="860" t="s">
        <v>126</v>
      </c>
      <c r="E54" s="884">
        <v>3</v>
      </c>
      <c r="F54" s="885">
        <v>10000</v>
      </c>
      <c r="G54" s="886">
        <f>E54/F54</f>
        <v>2.9999999999999997E-4</v>
      </c>
      <c r="H54" s="860" t="str">
        <f>D22</f>
        <v>R$/litro</v>
      </c>
      <c r="I54" s="338">
        <f>E22</f>
        <v>0</v>
      </c>
      <c r="J54" s="339">
        <f>IF(G54=0,0,I54*G54)</f>
        <v>0</v>
      </c>
    </row>
    <row r="55" spans="1:10" ht="12" customHeight="1" x14ac:dyDescent="0.2">
      <c r="A55" s="861" t="s">
        <v>531</v>
      </c>
      <c r="B55" s="1005" t="s">
        <v>96</v>
      </c>
      <c r="C55" s="1005"/>
      <c r="D55" s="862" t="s">
        <v>126</v>
      </c>
      <c r="E55" s="887">
        <v>1</v>
      </c>
      <c r="F55" s="888">
        <v>10000</v>
      </c>
      <c r="G55" s="889">
        <f>E55/F55</f>
        <v>1E-4</v>
      </c>
      <c r="H55" s="862" t="str">
        <f>H54</f>
        <v>R$/litro</v>
      </c>
      <c r="I55" s="341">
        <f>E23</f>
        <v>0</v>
      </c>
      <c r="J55" s="342">
        <f>IF(G55=0,0,I55*G55)</f>
        <v>0</v>
      </c>
    </row>
    <row r="56" spans="1:10" ht="12" customHeight="1" x14ac:dyDescent="0.2">
      <c r="A56" s="861" t="s">
        <v>530</v>
      </c>
      <c r="B56" s="1005" t="s">
        <v>97</v>
      </c>
      <c r="C56" s="1005"/>
      <c r="D56" s="862" t="s">
        <v>126</v>
      </c>
      <c r="E56" s="887">
        <v>0</v>
      </c>
      <c r="F56" s="888">
        <v>10000</v>
      </c>
      <c r="G56" s="889">
        <f>E56/F56</f>
        <v>0</v>
      </c>
      <c r="H56" s="862" t="str">
        <f>H55</f>
        <v>R$/litro</v>
      </c>
      <c r="I56" s="341">
        <f>E24</f>
        <v>0</v>
      </c>
      <c r="J56" s="342">
        <f>IF(G56=0,0,I56*G56)</f>
        <v>0</v>
      </c>
    </row>
    <row r="57" spans="1:10" ht="12" customHeight="1" x14ac:dyDescent="0.2">
      <c r="A57" s="865" t="s">
        <v>532</v>
      </c>
      <c r="B57" s="1008" t="s">
        <v>98</v>
      </c>
      <c r="C57" s="1008"/>
      <c r="D57" s="866" t="s">
        <v>126</v>
      </c>
      <c r="E57" s="890">
        <v>0</v>
      </c>
      <c r="F57" s="891">
        <v>10000</v>
      </c>
      <c r="G57" s="892">
        <f>E57/F57</f>
        <v>0</v>
      </c>
      <c r="H57" s="866" t="str">
        <f>H56</f>
        <v>R$/litro</v>
      </c>
      <c r="I57" s="137">
        <f>E25</f>
        <v>0</v>
      </c>
      <c r="J57" s="347">
        <f>IF(G57=0,0,I57*G57)</f>
        <v>0</v>
      </c>
    </row>
    <row r="58" spans="1:10" s="872" customFormat="1" ht="12" customHeight="1" x14ac:dyDescent="0.2">
      <c r="A58" s="883" t="s">
        <v>145</v>
      </c>
      <c r="B58" s="1053" t="s">
        <v>317</v>
      </c>
      <c r="C58" s="1053"/>
      <c r="D58" s="1053"/>
      <c r="E58" s="1053"/>
      <c r="F58" s="1053"/>
      <c r="G58" s="1053"/>
      <c r="H58" s="1053"/>
      <c r="I58" s="1053"/>
      <c r="J58" s="1054"/>
    </row>
    <row r="59" spans="1:10" ht="12" customHeight="1" x14ac:dyDescent="0.2">
      <c r="A59" s="859" t="s">
        <v>533</v>
      </c>
      <c r="B59" s="1002" t="s">
        <v>99</v>
      </c>
      <c r="C59" s="1002"/>
      <c r="D59" s="860" t="s">
        <v>126</v>
      </c>
      <c r="E59" s="884">
        <v>2</v>
      </c>
      <c r="F59" s="885">
        <v>10000</v>
      </c>
      <c r="G59" s="886">
        <f>E59/F59</f>
        <v>2.0000000000000001E-4</v>
      </c>
      <c r="H59" s="860" t="str">
        <f t="shared" ref="H59:I61" si="0">D26</f>
        <v>R$/litro</v>
      </c>
      <c r="I59" s="338">
        <f t="shared" si="0"/>
        <v>0</v>
      </c>
      <c r="J59" s="339">
        <f>IF(G59=0,0,I59*G59)</f>
        <v>0</v>
      </c>
    </row>
    <row r="60" spans="1:10" ht="12" customHeight="1" x14ac:dyDescent="0.2">
      <c r="A60" s="861" t="s">
        <v>534</v>
      </c>
      <c r="B60" s="1005" t="s">
        <v>100</v>
      </c>
      <c r="C60" s="1005"/>
      <c r="D60" s="862" t="s">
        <v>126</v>
      </c>
      <c r="E60" s="887">
        <v>0.5</v>
      </c>
      <c r="F60" s="888">
        <v>10000</v>
      </c>
      <c r="G60" s="889">
        <f>E60/F60</f>
        <v>5.0000000000000002E-5</v>
      </c>
      <c r="H60" s="862" t="str">
        <f t="shared" si="0"/>
        <v>R$/litro</v>
      </c>
      <c r="I60" s="341">
        <f t="shared" si="0"/>
        <v>0</v>
      </c>
      <c r="J60" s="342">
        <f>IF(G60=0,0,I60*G60)</f>
        <v>0</v>
      </c>
    </row>
    <row r="61" spans="1:10" ht="12" customHeight="1" x14ac:dyDescent="0.2">
      <c r="A61" s="865" t="s">
        <v>535</v>
      </c>
      <c r="B61" s="1008" t="s">
        <v>101</v>
      </c>
      <c r="C61" s="1008"/>
      <c r="D61" s="866" t="s">
        <v>126</v>
      </c>
      <c r="E61" s="890">
        <v>0.5</v>
      </c>
      <c r="F61" s="891">
        <v>10000</v>
      </c>
      <c r="G61" s="892">
        <f>E61/F61</f>
        <v>5.0000000000000002E-5</v>
      </c>
      <c r="H61" s="866" t="str">
        <f t="shared" si="0"/>
        <v>R$/litro</v>
      </c>
      <c r="I61" s="137">
        <f t="shared" si="0"/>
        <v>0</v>
      </c>
      <c r="J61" s="347">
        <f>IF(G61=0,0,I61*G61)</f>
        <v>0</v>
      </c>
    </row>
    <row r="62" spans="1:10" s="872" customFormat="1" ht="12" customHeight="1" x14ac:dyDescent="0.2">
      <c r="A62" s="883" t="s">
        <v>146</v>
      </c>
      <c r="B62" s="1053" t="s">
        <v>318</v>
      </c>
      <c r="C62" s="1053"/>
      <c r="D62" s="1053"/>
      <c r="E62" s="1053"/>
      <c r="F62" s="1053"/>
      <c r="G62" s="1053"/>
      <c r="H62" s="1053"/>
      <c r="I62" s="1053"/>
      <c r="J62" s="1054"/>
    </row>
    <row r="63" spans="1:10" ht="12" customHeight="1" x14ac:dyDescent="0.2">
      <c r="A63" s="879" t="s">
        <v>536</v>
      </c>
      <c r="B63" s="1048" t="s">
        <v>8</v>
      </c>
      <c r="C63" s="1048"/>
      <c r="D63" s="871" t="s">
        <v>93</v>
      </c>
      <c r="E63" s="881">
        <v>4</v>
      </c>
      <c r="F63" s="893">
        <v>40000</v>
      </c>
      <c r="G63" s="894">
        <f>E63/F63</f>
        <v>1E-4</v>
      </c>
      <c r="H63" s="871" t="str">
        <f>D20</f>
        <v>R$/unid.</v>
      </c>
      <c r="I63" s="70">
        <f>E20</f>
        <v>0</v>
      </c>
      <c r="J63" s="353">
        <f>IF(G63=0,0,I63*G63)</f>
        <v>0</v>
      </c>
    </row>
    <row r="64" spans="1:10" s="872" customFormat="1" ht="12" customHeight="1" x14ac:dyDescent="0.2">
      <c r="A64" s="883" t="s">
        <v>147</v>
      </c>
      <c r="B64" s="1053" t="s">
        <v>79</v>
      </c>
      <c r="C64" s="1053"/>
      <c r="D64" s="1053"/>
      <c r="E64" s="1053"/>
      <c r="F64" s="1053"/>
      <c r="G64" s="1053"/>
      <c r="H64" s="1053"/>
      <c r="I64" s="1053"/>
      <c r="J64" s="1054"/>
    </row>
    <row r="65" spans="1:10" ht="12" customHeight="1" x14ac:dyDescent="0.2">
      <c r="A65" s="879" t="s">
        <v>537</v>
      </c>
      <c r="B65" s="1048" t="s">
        <v>79</v>
      </c>
      <c r="C65" s="1048"/>
      <c r="D65" s="871" t="s">
        <v>135</v>
      </c>
      <c r="E65" s="231">
        <v>5.0000000000000001E-3</v>
      </c>
      <c r="F65" s="893" t="s">
        <v>89</v>
      </c>
      <c r="G65" s="894">
        <f>IF(E33=0,0,E65/E33)</f>
        <v>0</v>
      </c>
      <c r="H65" s="871" t="str">
        <f>D18</f>
        <v>R$/veíc.</v>
      </c>
      <c r="I65" s="70">
        <f>E18</f>
        <v>0</v>
      </c>
      <c r="J65" s="353">
        <f>IF(G65=0,0,I65*G65)</f>
        <v>0</v>
      </c>
    </row>
    <row r="66" spans="1:10" s="872" customFormat="1" ht="12" customHeight="1" x14ac:dyDescent="0.2">
      <c r="A66" s="883" t="s">
        <v>262</v>
      </c>
      <c r="B66" s="1053" t="s">
        <v>319</v>
      </c>
      <c r="C66" s="1053"/>
      <c r="D66" s="1053"/>
      <c r="E66" s="1053"/>
      <c r="F66" s="1053"/>
      <c r="G66" s="1053"/>
      <c r="H66" s="1053"/>
      <c r="I66" s="1053"/>
      <c r="J66" s="1054"/>
    </row>
    <row r="67" spans="1:10" ht="12" customHeight="1" x14ac:dyDescent="0.2">
      <c r="A67" s="879" t="s">
        <v>538</v>
      </c>
      <c r="B67" s="1048" t="s">
        <v>261</v>
      </c>
      <c r="C67" s="1048"/>
      <c r="D67" s="871" t="s">
        <v>138</v>
      </c>
      <c r="E67" s="881">
        <v>2</v>
      </c>
      <c r="F67" s="893">
        <f>E33</f>
        <v>0</v>
      </c>
      <c r="G67" s="894">
        <f>IF(F67=0,0,E67/F67)</f>
        <v>0</v>
      </c>
      <c r="H67" s="871" t="str">
        <f>D21</f>
        <v>R$/serv.</v>
      </c>
      <c r="I67" s="70">
        <f>E21</f>
        <v>0</v>
      </c>
      <c r="J67" s="353">
        <f>IF(G67=0,0,I67*G67)</f>
        <v>0</v>
      </c>
    </row>
    <row r="68" spans="1:10" ht="11.1" customHeight="1" x14ac:dyDescent="0.2">
      <c r="A68" s="1106" t="s">
        <v>163</v>
      </c>
      <c r="B68" s="1109"/>
      <c r="C68" s="1109"/>
      <c r="D68" s="1109"/>
      <c r="E68" s="1109"/>
      <c r="F68" s="1109"/>
      <c r="G68" s="1109"/>
      <c r="H68" s="1109"/>
      <c r="I68" s="1109"/>
      <c r="J68" s="364">
        <f>SUM(J52:J67)</f>
        <v>0</v>
      </c>
    </row>
    <row r="69" spans="1:10" ht="11.1" customHeight="1" x14ac:dyDescent="0.2">
      <c r="A69" s="1104" t="s">
        <v>130</v>
      </c>
      <c r="B69" s="1105"/>
      <c r="C69" s="1105"/>
      <c r="D69" s="1105"/>
      <c r="E69" s="1105"/>
      <c r="F69" s="1105"/>
      <c r="G69" s="1105"/>
      <c r="H69" s="1105"/>
      <c r="I69" s="1105"/>
      <c r="J69" s="91">
        <f>E33</f>
        <v>0</v>
      </c>
    </row>
    <row r="70" spans="1:10" ht="11.1" customHeight="1" x14ac:dyDescent="0.2">
      <c r="A70" s="1104" t="s">
        <v>383</v>
      </c>
      <c r="B70" s="1105"/>
      <c r="C70" s="1105"/>
      <c r="D70" s="1105"/>
      <c r="E70" s="1105"/>
      <c r="F70" s="1105"/>
      <c r="G70" s="1105"/>
      <c r="H70" s="1105"/>
      <c r="I70" s="1105"/>
      <c r="J70" s="91">
        <f>E5</f>
        <v>0</v>
      </c>
    </row>
    <row r="71" spans="1:10" ht="11.1" customHeight="1" x14ac:dyDescent="0.2">
      <c r="A71" s="1098" t="s">
        <v>382</v>
      </c>
      <c r="B71" s="1099"/>
      <c r="C71" s="1099"/>
      <c r="D71" s="1099"/>
      <c r="E71" s="1099"/>
      <c r="F71" s="1099"/>
      <c r="G71" s="1099"/>
      <c r="H71" s="1099"/>
      <c r="I71" s="1099"/>
      <c r="J71" s="85">
        <f>($J$68*$J$69)*J70</f>
        <v>0</v>
      </c>
    </row>
    <row r="72" spans="1:10" ht="11.1" customHeight="1" x14ac:dyDescent="0.2">
      <c r="A72" s="1104" t="s">
        <v>312</v>
      </c>
      <c r="B72" s="1105"/>
      <c r="C72" s="1105"/>
      <c r="D72" s="1105"/>
      <c r="E72" s="1105"/>
      <c r="F72" s="1105"/>
      <c r="G72" s="1105"/>
      <c r="H72" s="1105"/>
      <c r="I72" s="1105"/>
      <c r="J72" s="91">
        <v>12</v>
      </c>
    </row>
    <row r="73" spans="1:10" ht="11.1" customHeight="1" x14ac:dyDescent="0.2">
      <c r="A73" s="1096" t="s">
        <v>313</v>
      </c>
      <c r="B73" s="1097"/>
      <c r="C73" s="1097"/>
      <c r="D73" s="1097"/>
      <c r="E73" s="1097"/>
      <c r="F73" s="1097"/>
      <c r="G73" s="1097"/>
      <c r="H73" s="1097"/>
      <c r="I73" s="1097"/>
      <c r="J73" s="86">
        <f>J71*J72</f>
        <v>0</v>
      </c>
    </row>
    <row r="74" spans="1:10" s="895" customFormat="1" ht="12" customHeight="1" x14ac:dyDescent="0.2">
      <c r="A74" s="1049" t="s">
        <v>137</v>
      </c>
      <c r="B74" s="1049"/>
      <c r="C74" s="1049"/>
      <c r="D74" s="1049"/>
      <c r="E74" s="1049"/>
      <c r="F74" s="1049"/>
      <c r="G74" s="1049"/>
      <c r="H74" s="1049"/>
      <c r="I74" s="1049"/>
      <c r="J74" s="1049"/>
    </row>
    <row r="75" spans="1:10" ht="12" customHeight="1" x14ac:dyDescent="0.2">
      <c r="A75" s="1050" t="s">
        <v>373</v>
      </c>
      <c r="B75" s="1050"/>
      <c r="C75" s="1050"/>
      <c r="D75" s="1050"/>
      <c r="E75" s="1050"/>
      <c r="F75" s="1050"/>
      <c r="G75" s="1050"/>
      <c r="H75" s="1050"/>
      <c r="I75" s="1050"/>
      <c r="J75" s="1050"/>
    </row>
  </sheetData>
  <sheetProtection algorithmName="SHA-512" hashValue="Cft1CR4G4CczhF+Ktaar3frybgWkSUBAb98nQVf5iTUBMg+xcNnP6y4Ailj4Bs6kn+YzxSdIfbFwAbZxBFFCfg==" saltValue="hJo4p4G5WZlaOmeYFkQJhA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IfLO/433AE6+qo1JhiL3KCvl4pYIZAbRwQ8m+Snk4wT+JyLHiVbJ4o78V13WgTHQfftlPsimvw2X9Ta4+UG+xg==" saltValue="tpbaClncDVBAHTtasc8IUA==" spinCount="100000" sqref="E4:F30" name="Valores"/>
  </protectedRanges>
  <mergeCells count="142">
    <mergeCell ref="A73:I73"/>
    <mergeCell ref="A71:I71"/>
    <mergeCell ref="G30:J30"/>
    <mergeCell ref="G33:J33"/>
    <mergeCell ref="A43:I43"/>
    <mergeCell ref="A69:I69"/>
    <mergeCell ref="A42:I42"/>
    <mergeCell ref="A46:I46"/>
    <mergeCell ref="A70:I70"/>
    <mergeCell ref="A45:I45"/>
    <mergeCell ref="A44:I44"/>
    <mergeCell ref="A47:I47"/>
    <mergeCell ref="A36:C37"/>
    <mergeCell ref="A32:C32"/>
    <mergeCell ref="J49:J50"/>
    <mergeCell ref="D36:D37"/>
    <mergeCell ref="A72:I72"/>
    <mergeCell ref="G36:G37"/>
    <mergeCell ref="A68:I68"/>
    <mergeCell ref="D49:D50"/>
    <mergeCell ref="E49:E50"/>
    <mergeCell ref="F49:F50"/>
    <mergeCell ref="G49:G50"/>
    <mergeCell ref="H49:H50"/>
    <mergeCell ref="E26:F26"/>
    <mergeCell ref="E27:F27"/>
    <mergeCell ref="E21:F21"/>
    <mergeCell ref="E22:F22"/>
    <mergeCell ref="E23:F23"/>
    <mergeCell ref="E25:F25"/>
    <mergeCell ref="G25:J25"/>
    <mergeCell ref="G26:J26"/>
    <mergeCell ref="G22:J22"/>
    <mergeCell ref="G24:J24"/>
    <mergeCell ref="E24:F24"/>
    <mergeCell ref="A1:J1"/>
    <mergeCell ref="E6:F6"/>
    <mergeCell ref="E7:F7"/>
    <mergeCell ref="E8:F8"/>
    <mergeCell ref="E5:F5"/>
    <mergeCell ref="G5:J5"/>
    <mergeCell ref="G6:J6"/>
    <mergeCell ref="G7:J7"/>
    <mergeCell ref="G8:J8"/>
    <mergeCell ref="E4:F4"/>
    <mergeCell ref="G4:J4"/>
    <mergeCell ref="A4:C4"/>
    <mergeCell ref="B2:J2"/>
    <mergeCell ref="B3:J3"/>
    <mergeCell ref="E9:F9"/>
    <mergeCell ref="E10:F10"/>
    <mergeCell ref="E11:F11"/>
    <mergeCell ref="E13:F13"/>
    <mergeCell ref="G12:J12"/>
    <mergeCell ref="G9:J9"/>
    <mergeCell ref="G10:J10"/>
    <mergeCell ref="G11:J11"/>
    <mergeCell ref="G23:J23"/>
    <mergeCell ref="G21:J21"/>
    <mergeCell ref="G18:J18"/>
    <mergeCell ref="E12:F12"/>
    <mergeCell ref="E17:F17"/>
    <mergeCell ref="E18:F18"/>
    <mergeCell ref="E19:F19"/>
    <mergeCell ref="E20:F20"/>
    <mergeCell ref="E14:F14"/>
    <mergeCell ref="G13:J13"/>
    <mergeCell ref="G14:J14"/>
    <mergeCell ref="G17:J17"/>
    <mergeCell ref="G19:J19"/>
    <mergeCell ref="G20:J20"/>
    <mergeCell ref="E28:F28"/>
    <mergeCell ref="H36:H37"/>
    <mergeCell ref="I36:I37"/>
    <mergeCell ref="J36:J37"/>
    <mergeCell ref="G27:J27"/>
    <mergeCell ref="G28:J28"/>
    <mergeCell ref="G29:J29"/>
    <mergeCell ref="E30:F30"/>
    <mergeCell ref="E29:F29"/>
    <mergeCell ref="E36:F36"/>
    <mergeCell ref="E33:F33"/>
    <mergeCell ref="E32:F32"/>
    <mergeCell ref="G32:J32"/>
    <mergeCell ref="I49:I50"/>
    <mergeCell ref="A49:C50"/>
    <mergeCell ref="B62:J62"/>
    <mergeCell ref="B64:J64"/>
    <mergeCell ref="B66:J66"/>
    <mergeCell ref="B59:C59"/>
    <mergeCell ref="B60:C60"/>
    <mergeCell ref="B61:C61"/>
    <mergeCell ref="B63:C63"/>
    <mergeCell ref="B65:C65"/>
    <mergeCell ref="B40:C40"/>
    <mergeCell ref="B41:C41"/>
    <mergeCell ref="B52:C52"/>
    <mergeCell ref="B54:C54"/>
    <mergeCell ref="B55:C55"/>
    <mergeCell ref="B56:C56"/>
    <mergeCell ref="B57:C57"/>
    <mergeCell ref="B15:J15"/>
    <mergeCell ref="B31:J31"/>
    <mergeCell ref="B34:J34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3:C33"/>
    <mergeCell ref="E16:F16"/>
    <mergeCell ref="G16:J16"/>
    <mergeCell ref="A16:C16"/>
    <mergeCell ref="B67:C67"/>
    <mergeCell ref="A74:J74"/>
    <mergeCell ref="A75:J75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7:C17"/>
    <mergeCell ref="B18:C18"/>
    <mergeCell ref="B19:C19"/>
    <mergeCell ref="B20:C20"/>
    <mergeCell ref="B35:J35"/>
    <mergeCell ref="B48:J48"/>
    <mergeCell ref="B51:J51"/>
    <mergeCell ref="B53:J53"/>
    <mergeCell ref="B58:J58"/>
    <mergeCell ref="B38:C38"/>
    <mergeCell ref="B39:C39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Despesa com Veículo - Uso Administrativo&amp;R&amp;"Calibri,Negrito"&amp;9Pág.: &amp;P de &amp;N</oddFooter>
  </headerFooter>
  <ignoredErrors>
    <ignoredError sqref="E18:F18 E29" unlockedFormula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4" tint="0.79998168889431442"/>
  </sheetPr>
  <dimension ref="A1:M75"/>
  <sheetViews>
    <sheetView zoomScaleNormal="100" zoomScaleSheetLayoutView="100" workbookViewId="0">
      <selection sqref="A1:XFD1048576"/>
    </sheetView>
  </sheetViews>
  <sheetFormatPr defaultRowHeight="14.1" customHeight="1" x14ac:dyDescent="0.2"/>
  <cols>
    <col min="1" max="1" width="4.7109375" style="32" customWidth="1"/>
    <col min="2" max="2" width="3.7109375" style="32" customWidth="1"/>
    <col min="3" max="3" width="31.7109375" style="32" customWidth="1"/>
    <col min="4" max="4" width="10.7109375" style="32" customWidth="1"/>
    <col min="5" max="5" width="9.7109375" style="13" customWidth="1"/>
    <col min="6" max="7" width="9.7109375" style="32" customWidth="1"/>
    <col min="8" max="10" width="10.7109375" style="32" customWidth="1"/>
    <col min="11" max="12" width="9.140625" style="32"/>
    <col min="13" max="13" width="10.140625" style="32" bestFit="1" customWidth="1"/>
    <col min="14" max="253" width="9.140625" style="32"/>
    <col min="254" max="254" width="3.85546875" style="32" customWidth="1"/>
    <col min="255" max="255" width="3.5703125" style="32" customWidth="1"/>
    <col min="256" max="256" width="10.140625" style="32" customWidth="1"/>
    <col min="257" max="257" width="13.28515625" style="32" customWidth="1"/>
    <col min="258" max="258" width="4.140625" style="32" bestFit="1" customWidth="1"/>
    <col min="259" max="259" width="9.140625" style="32" customWidth="1"/>
    <col min="260" max="261" width="10.7109375" style="32" customWidth="1"/>
    <col min="262" max="262" width="8.5703125" style="32" customWidth="1"/>
    <col min="263" max="263" width="9.85546875" style="32" customWidth="1"/>
    <col min="264" max="264" width="6.5703125" style="32" customWidth="1"/>
    <col min="265" max="268" width="9.140625" style="32"/>
    <col min="269" max="269" width="10.140625" style="32" bestFit="1" customWidth="1"/>
    <col min="270" max="509" width="9.140625" style="32"/>
    <col min="510" max="510" width="3.85546875" style="32" customWidth="1"/>
    <col min="511" max="511" width="3.5703125" style="32" customWidth="1"/>
    <col min="512" max="512" width="10.140625" style="32" customWidth="1"/>
    <col min="513" max="513" width="13.28515625" style="32" customWidth="1"/>
    <col min="514" max="514" width="4.140625" style="32" bestFit="1" customWidth="1"/>
    <col min="515" max="515" width="9.140625" style="32" customWidth="1"/>
    <col min="516" max="517" width="10.7109375" style="32" customWidth="1"/>
    <col min="518" max="518" width="8.5703125" style="32" customWidth="1"/>
    <col min="519" max="519" width="9.85546875" style="32" customWidth="1"/>
    <col min="520" max="520" width="6.5703125" style="32" customWidth="1"/>
    <col min="521" max="524" width="9.140625" style="32"/>
    <col min="525" max="525" width="10.140625" style="32" bestFit="1" customWidth="1"/>
    <col min="526" max="765" width="9.140625" style="32"/>
    <col min="766" max="766" width="3.85546875" style="32" customWidth="1"/>
    <col min="767" max="767" width="3.5703125" style="32" customWidth="1"/>
    <col min="768" max="768" width="10.140625" style="32" customWidth="1"/>
    <col min="769" max="769" width="13.28515625" style="32" customWidth="1"/>
    <col min="770" max="770" width="4.140625" style="32" bestFit="1" customWidth="1"/>
    <col min="771" max="771" width="9.140625" style="32" customWidth="1"/>
    <col min="772" max="773" width="10.7109375" style="32" customWidth="1"/>
    <col min="774" max="774" width="8.5703125" style="32" customWidth="1"/>
    <col min="775" max="775" width="9.85546875" style="32" customWidth="1"/>
    <col min="776" max="776" width="6.5703125" style="32" customWidth="1"/>
    <col min="777" max="780" width="9.140625" style="32"/>
    <col min="781" max="781" width="10.140625" style="32" bestFit="1" customWidth="1"/>
    <col min="782" max="1021" width="9.140625" style="32"/>
    <col min="1022" max="1022" width="3.85546875" style="32" customWidth="1"/>
    <col min="1023" max="1023" width="3.5703125" style="32" customWidth="1"/>
    <col min="1024" max="1024" width="10.140625" style="32" customWidth="1"/>
    <col min="1025" max="1025" width="13.28515625" style="32" customWidth="1"/>
    <col min="1026" max="1026" width="4.140625" style="32" bestFit="1" customWidth="1"/>
    <col min="1027" max="1027" width="9.140625" style="32" customWidth="1"/>
    <col min="1028" max="1029" width="10.7109375" style="32" customWidth="1"/>
    <col min="1030" max="1030" width="8.5703125" style="32" customWidth="1"/>
    <col min="1031" max="1031" width="9.85546875" style="32" customWidth="1"/>
    <col min="1032" max="1032" width="6.5703125" style="32" customWidth="1"/>
    <col min="1033" max="1036" width="9.140625" style="32"/>
    <col min="1037" max="1037" width="10.140625" style="32" bestFit="1" customWidth="1"/>
    <col min="1038" max="1277" width="9.140625" style="32"/>
    <col min="1278" max="1278" width="3.85546875" style="32" customWidth="1"/>
    <col min="1279" max="1279" width="3.5703125" style="32" customWidth="1"/>
    <col min="1280" max="1280" width="10.140625" style="32" customWidth="1"/>
    <col min="1281" max="1281" width="13.28515625" style="32" customWidth="1"/>
    <col min="1282" max="1282" width="4.140625" style="32" bestFit="1" customWidth="1"/>
    <col min="1283" max="1283" width="9.140625" style="32" customWidth="1"/>
    <col min="1284" max="1285" width="10.7109375" style="32" customWidth="1"/>
    <col min="1286" max="1286" width="8.5703125" style="32" customWidth="1"/>
    <col min="1287" max="1287" width="9.85546875" style="32" customWidth="1"/>
    <col min="1288" max="1288" width="6.5703125" style="32" customWidth="1"/>
    <col min="1289" max="1292" width="9.140625" style="32"/>
    <col min="1293" max="1293" width="10.140625" style="32" bestFit="1" customWidth="1"/>
    <col min="1294" max="1533" width="9.140625" style="32"/>
    <col min="1534" max="1534" width="3.85546875" style="32" customWidth="1"/>
    <col min="1535" max="1535" width="3.5703125" style="32" customWidth="1"/>
    <col min="1536" max="1536" width="10.140625" style="32" customWidth="1"/>
    <col min="1537" max="1537" width="13.28515625" style="32" customWidth="1"/>
    <col min="1538" max="1538" width="4.140625" style="32" bestFit="1" customWidth="1"/>
    <col min="1539" max="1539" width="9.140625" style="32" customWidth="1"/>
    <col min="1540" max="1541" width="10.7109375" style="32" customWidth="1"/>
    <col min="1542" max="1542" width="8.5703125" style="32" customWidth="1"/>
    <col min="1543" max="1543" width="9.85546875" style="32" customWidth="1"/>
    <col min="1544" max="1544" width="6.5703125" style="32" customWidth="1"/>
    <col min="1545" max="1548" width="9.140625" style="32"/>
    <col min="1549" max="1549" width="10.140625" style="32" bestFit="1" customWidth="1"/>
    <col min="1550" max="1789" width="9.140625" style="32"/>
    <col min="1790" max="1790" width="3.85546875" style="32" customWidth="1"/>
    <col min="1791" max="1791" width="3.5703125" style="32" customWidth="1"/>
    <col min="1792" max="1792" width="10.140625" style="32" customWidth="1"/>
    <col min="1793" max="1793" width="13.28515625" style="32" customWidth="1"/>
    <col min="1794" max="1794" width="4.140625" style="32" bestFit="1" customWidth="1"/>
    <col min="1795" max="1795" width="9.140625" style="32" customWidth="1"/>
    <col min="1796" max="1797" width="10.7109375" style="32" customWidth="1"/>
    <col min="1798" max="1798" width="8.5703125" style="32" customWidth="1"/>
    <col min="1799" max="1799" width="9.85546875" style="32" customWidth="1"/>
    <col min="1800" max="1800" width="6.5703125" style="32" customWidth="1"/>
    <col min="1801" max="1804" width="9.140625" style="32"/>
    <col min="1805" max="1805" width="10.140625" style="32" bestFit="1" customWidth="1"/>
    <col min="1806" max="2045" width="9.140625" style="32"/>
    <col min="2046" max="2046" width="3.85546875" style="32" customWidth="1"/>
    <col min="2047" max="2047" width="3.5703125" style="32" customWidth="1"/>
    <col min="2048" max="2048" width="10.140625" style="32" customWidth="1"/>
    <col min="2049" max="2049" width="13.28515625" style="32" customWidth="1"/>
    <col min="2050" max="2050" width="4.140625" style="32" bestFit="1" customWidth="1"/>
    <col min="2051" max="2051" width="9.140625" style="32" customWidth="1"/>
    <col min="2052" max="2053" width="10.7109375" style="32" customWidth="1"/>
    <col min="2054" max="2054" width="8.5703125" style="32" customWidth="1"/>
    <col min="2055" max="2055" width="9.85546875" style="32" customWidth="1"/>
    <col min="2056" max="2056" width="6.5703125" style="32" customWidth="1"/>
    <col min="2057" max="2060" width="9.140625" style="32"/>
    <col min="2061" max="2061" width="10.140625" style="32" bestFit="1" customWidth="1"/>
    <col min="2062" max="2301" width="9.140625" style="32"/>
    <col min="2302" max="2302" width="3.85546875" style="32" customWidth="1"/>
    <col min="2303" max="2303" width="3.5703125" style="32" customWidth="1"/>
    <col min="2304" max="2304" width="10.140625" style="32" customWidth="1"/>
    <col min="2305" max="2305" width="13.28515625" style="32" customWidth="1"/>
    <col min="2306" max="2306" width="4.140625" style="32" bestFit="1" customWidth="1"/>
    <col min="2307" max="2307" width="9.140625" style="32" customWidth="1"/>
    <col min="2308" max="2309" width="10.7109375" style="32" customWidth="1"/>
    <col min="2310" max="2310" width="8.5703125" style="32" customWidth="1"/>
    <col min="2311" max="2311" width="9.85546875" style="32" customWidth="1"/>
    <col min="2312" max="2312" width="6.5703125" style="32" customWidth="1"/>
    <col min="2313" max="2316" width="9.140625" style="32"/>
    <col min="2317" max="2317" width="10.140625" style="32" bestFit="1" customWidth="1"/>
    <col min="2318" max="2557" width="9.140625" style="32"/>
    <col min="2558" max="2558" width="3.85546875" style="32" customWidth="1"/>
    <col min="2559" max="2559" width="3.5703125" style="32" customWidth="1"/>
    <col min="2560" max="2560" width="10.140625" style="32" customWidth="1"/>
    <col min="2561" max="2561" width="13.28515625" style="32" customWidth="1"/>
    <col min="2562" max="2562" width="4.140625" style="32" bestFit="1" customWidth="1"/>
    <col min="2563" max="2563" width="9.140625" style="32" customWidth="1"/>
    <col min="2564" max="2565" width="10.7109375" style="32" customWidth="1"/>
    <col min="2566" max="2566" width="8.5703125" style="32" customWidth="1"/>
    <col min="2567" max="2567" width="9.85546875" style="32" customWidth="1"/>
    <col min="2568" max="2568" width="6.5703125" style="32" customWidth="1"/>
    <col min="2569" max="2572" width="9.140625" style="32"/>
    <col min="2573" max="2573" width="10.140625" style="32" bestFit="1" customWidth="1"/>
    <col min="2574" max="2813" width="9.140625" style="32"/>
    <col min="2814" max="2814" width="3.85546875" style="32" customWidth="1"/>
    <col min="2815" max="2815" width="3.5703125" style="32" customWidth="1"/>
    <col min="2816" max="2816" width="10.140625" style="32" customWidth="1"/>
    <col min="2817" max="2817" width="13.28515625" style="32" customWidth="1"/>
    <col min="2818" max="2818" width="4.140625" style="32" bestFit="1" customWidth="1"/>
    <col min="2819" max="2819" width="9.140625" style="32" customWidth="1"/>
    <col min="2820" max="2821" width="10.7109375" style="32" customWidth="1"/>
    <col min="2822" max="2822" width="8.5703125" style="32" customWidth="1"/>
    <col min="2823" max="2823" width="9.85546875" style="32" customWidth="1"/>
    <col min="2824" max="2824" width="6.5703125" style="32" customWidth="1"/>
    <col min="2825" max="2828" width="9.140625" style="32"/>
    <col min="2829" max="2829" width="10.140625" style="32" bestFit="1" customWidth="1"/>
    <col min="2830" max="3069" width="9.140625" style="32"/>
    <col min="3070" max="3070" width="3.85546875" style="32" customWidth="1"/>
    <col min="3071" max="3071" width="3.5703125" style="32" customWidth="1"/>
    <col min="3072" max="3072" width="10.140625" style="32" customWidth="1"/>
    <col min="3073" max="3073" width="13.28515625" style="32" customWidth="1"/>
    <col min="3074" max="3074" width="4.140625" style="32" bestFit="1" customWidth="1"/>
    <col min="3075" max="3075" width="9.140625" style="32" customWidth="1"/>
    <col min="3076" max="3077" width="10.7109375" style="32" customWidth="1"/>
    <col min="3078" max="3078" width="8.5703125" style="32" customWidth="1"/>
    <col min="3079" max="3079" width="9.85546875" style="32" customWidth="1"/>
    <col min="3080" max="3080" width="6.5703125" style="32" customWidth="1"/>
    <col min="3081" max="3084" width="9.140625" style="32"/>
    <col min="3085" max="3085" width="10.140625" style="32" bestFit="1" customWidth="1"/>
    <col min="3086" max="3325" width="9.140625" style="32"/>
    <col min="3326" max="3326" width="3.85546875" style="32" customWidth="1"/>
    <col min="3327" max="3327" width="3.5703125" style="32" customWidth="1"/>
    <col min="3328" max="3328" width="10.140625" style="32" customWidth="1"/>
    <col min="3329" max="3329" width="13.28515625" style="32" customWidth="1"/>
    <col min="3330" max="3330" width="4.140625" style="32" bestFit="1" customWidth="1"/>
    <col min="3331" max="3331" width="9.140625" style="32" customWidth="1"/>
    <col min="3332" max="3333" width="10.7109375" style="32" customWidth="1"/>
    <col min="3334" max="3334" width="8.5703125" style="32" customWidth="1"/>
    <col min="3335" max="3335" width="9.85546875" style="32" customWidth="1"/>
    <col min="3336" max="3336" width="6.5703125" style="32" customWidth="1"/>
    <col min="3337" max="3340" width="9.140625" style="32"/>
    <col min="3341" max="3341" width="10.140625" style="32" bestFit="1" customWidth="1"/>
    <col min="3342" max="3581" width="9.140625" style="32"/>
    <col min="3582" max="3582" width="3.85546875" style="32" customWidth="1"/>
    <col min="3583" max="3583" width="3.5703125" style="32" customWidth="1"/>
    <col min="3584" max="3584" width="10.140625" style="32" customWidth="1"/>
    <col min="3585" max="3585" width="13.28515625" style="32" customWidth="1"/>
    <col min="3586" max="3586" width="4.140625" style="32" bestFit="1" customWidth="1"/>
    <col min="3587" max="3587" width="9.140625" style="32" customWidth="1"/>
    <col min="3588" max="3589" width="10.7109375" style="32" customWidth="1"/>
    <col min="3590" max="3590" width="8.5703125" style="32" customWidth="1"/>
    <col min="3591" max="3591" width="9.85546875" style="32" customWidth="1"/>
    <col min="3592" max="3592" width="6.5703125" style="32" customWidth="1"/>
    <col min="3593" max="3596" width="9.140625" style="32"/>
    <col min="3597" max="3597" width="10.140625" style="32" bestFit="1" customWidth="1"/>
    <col min="3598" max="3837" width="9.140625" style="32"/>
    <col min="3838" max="3838" width="3.85546875" style="32" customWidth="1"/>
    <col min="3839" max="3839" width="3.5703125" style="32" customWidth="1"/>
    <col min="3840" max="3840" width="10.140625" style="32" customWidth="1"/>
    <col min="3841" max="3841" width="13.28515625" style="32" customWidth="1"/>
    <col min="3842" max="3842" width="4.140625" style="32" bestFit="1" customWidth="1"/>
    <col min="3843" max="3843" width="9.140625" style="32" customWidth="1"/>
    <col min="3844" max="3845" width="10.7109375" style="32" customWidth="1"/>
    <col min="3846" max="3846" width="8.5703125" style="32" customWidth="1"/>
    <col min="3847" max="3847" width="9.85546875" style="32" customWidth="1"/>
    <col min="3848" max="3848" width="6.5703125" style="32" customWidth="1"/>
    <col min="3849" max="3852" width="9.140625" style="32"/>
    <col min="3853" max="3853" width="10.140625" style="32" bestFit="1" customWidth="1"/>
    <col min="3854" max="4093" width="9.140625" style="32"/>
    <col min="4094" max="4094" width="3.85546875" style="32" customWidth="1"/>
    <col min="4095" max="4095" width="3.5703125" style="32" customWidth="1"/>
    <col min="4096" max="4096" width="10.140625" style="32" customWidth="1"/>
    <col min="4097" max="4097" width="13.28515625" style="32" customWidth="1"/>
    <col min="4098" max="4098" width="4.140625" style="32" bestFit="1" customWidth="1"/>
    <col min="4099" max="4099" width="9.140625" style="32" customWidth="1"/>
    <col min="4100" max="4101" width="10.7109375" style="32" customWidth="1"/>
    <col min="4102" max="4102" width="8.5703125" style="32" customWidth="1"/>
    <col min="4103" max="4103" width="9.85546875" style="32" customWidth="1"/>
    <col min="4104" max="4104" width="6.5703125" style="32" customWidth="1"/>
    <col min="4105" max="4108" width="9.140625" style="32"/>
    <col min="4109" max="4109" width="10.140625" style="32" bestFit="1" customWidth="1"/>
    <col min="4110" max="4349" width="9.140625" style="32"/>
    <col min="4350" max="4350" width="3.85546875" style="32" customWidth="1"/>
    <col min="4351" max="4351" width="3.5703125" style="32" customWidth="1"/>
    <col min="4352" max="4352" width="10.140625" style="32" customWidth="1"/>
    <col min="4353" max="4353" width="13.28515625" style="32" customWidth="1"/>
    <col min="4354" max="4354" width="4.140625" style="32" bestFit="1" customWidth="1"/>
    <col min="4355" max="4355" width="9.140625" style="32" customWidth="1"/>
    <col min="4356" max="4357" width="10.7109375" style="32" customWidth="1"/>
    <col min="4358" max="4358" width="8.5703125" style="32" customWidth="1"/>
    <col min="4359" max="4359" width="9.85546875" style="32" customWidth="1"/>
    <col min="4360" max="4360" width="6.5703125" style="32" customWidth="1"/>
    <col min="4361" max="4364" width="9.140625" style="32"/>
    <col min="4365" max="4365" width="10.140625" style="32" bestFit="1" customWidth="1"/>
    <col min="4366" max="4605" width="9.140625" style="32"/>
    <col min="4606" max="4606" width="3.85546875" style="32" customWidth="1"/>
    <col min="4607" max="4607" width="3.5703125" style="32" customWidth="1"/>
    <col min="4608" max="4608" width="10.140625" style="32" customWidth="1"/>
    <col min="4609" max="4609" width="13.28515625" style="32" customWidth="1"/>
    <col min="4610" max="4610" width="4.140625" style="32" bestFit="1" customWidth="1"/>
    <col min="4611" max="4611" width="9.140625" style="32" customWidth="1"/>
    <col min="4612" max="4613" width="10.7109375" style="32" customWidth="1"/>
    <col min="4614" max="4614" width="8.5703125" style="32" customWidth="1"/>
    <col min="4615" max="4615" width="9.85546875" style="32" customWidth="1"/>
    <col min="4616" max="4616" width="6.5703125" style="32" customWidth="1"/>
    <col min="4617" max="4620" width="9.140625" style="32"/>
    <col min="4621" max="4621" width="10.140625" style="32" bestFit="1" customWidth="1"/>
    <col min="4622" max="4861" width="9.140625" style="32"/>
    <col min="4862" max="4862" width="3.85546875" style="32" customWidth="1"/>
    <col min="4863" max="4863" width="3.5703125" style="32" customWidth="1"/>
    <col min="4864" max="4864" width="10.140625" style="32" customWidth="1"/>
    <col min="4865" max="4865" width="13.28515625" style="32" customWidth="1"/>
    <col min="4866" max="4866" width="4.140625" style="32" bestFit="1" customWidth="1"/>
    <col min="4867" max="4867" width="9.140625" style="32" customWidth="1"/>
    <col min="4868" max="4869" width="10.7109375" style="32" customWidth="1"/>
    <col min="4870" max="4870" width="8.5703125" style="32" customWidth="1"/>
    <col min="4871" max="4871" width="9.85546875" style="32" customWidth="1"/>
    <col min="4872" max="4872" width="6.5703125" style="32" customWidth="1"/>
    <col min="4873" max="4876" width="9.140625" style="32"/>
    <col min="4877" max="4877" width="10.140625" style="32" bestFit="1" customWidth="1"/>
    <col min="4878" max="5117" width="9.140625" style="32"/>
    <col min="5118" max="5118" width="3.85546875" style="32" customWidth="1"/>
    <col min="5119" max="5119" width="3.5703125" style="32" customWidth="1"/>
    <col min="5120" max="5120" width="10.140625" style="32" customWidth="1"/>
    <col min="5121" max="5121" width="13.28515625" style="32" customWidth="1"/>
    <col min="5122" max="5122" width="4.140625" style="32" bestFit="1" customWidth="1"/>
    <col min="5123" max="5123" width="9.140625" style="32" customWidth="1"/>
    <col min="5124" max="5125" width="10.7109375" style="32" customWidth="1"/>
    <col min="5126" max="5126" width="8.5703125" style="32" customWidth="1"/>
    <col min="5127" max="5127" width="9.85546875" style="32" customWidth="1"/>
    <col min="5128" max="5128" width="6.5703125" style="32" customWidth="1"/>
    <col min="5129" max="5132" width="9.140625" style="32"/>
    <col min="5133" max="5133" width="10.140625" style="32" bestFit="1" customWidth="1"/>
    <col min="5134" max="5373" width="9.140625" style="32"/>
    <col min="5374" max="5374" width="3.85546875" style="32" customWidth="1"/>
    <col min="5375" max="5375" width="3.5703125" style="32" customWidth="1"/>
    <col min="5376" max="5376" width="10.140625" style="32" customWidth="1"/>
    <col min="5377" max="5377" width="13.28515625" style="32" customWidth="1"/>
    <col min="5378" max="5378" width="4.140625" style="32" bestFit="1" customWidth="1"/>
    <col min="5379" max="5379" width="9.140625" style="32" customWidth="1"/>
    <col min="5380" max="5381" width="10.7109375" style="32" customWidth="1"/>
    <col min="5382" max="5382" width="8.5703125" style="32" customWidth="1"/>
    <col min="5383" max="5383" width="9.85546875" style="32" customWidth="1"/>
    <col min="5384" max="5384" width="6.5703125" style="32" customWidth="1"/>
    <col min="5385" max="5388" width="9.140625" style="32"/>
    <col min="5389" max="5389" width="10.140625" style="32" bestFit="1" customWidth="1"/>
    <col min="5390" max="5629" width="9.140625" style="32"/>
    <col min="5630" max="5630" width="3.85546875" style="32" customWidth="1"/>
    <col min="5631" max="5631" width="3.5703125" style="32" customWidth="1"/>
    <col min="5632" max="5632" width="10.140625" style="32" customWidth="1"/>
    <col min="5633" max="5633" width="13.28515625" style="32" customWidth="1"/>
    <col min="5634" max="5634" width="4.140625" style="32" bestFit="1" customWidth="1"/>
    <col min="5635" max="5635" width="9.140625" style="32" customWidth="1"/>
    <col min="5636" max="5637" width="10.7109375" style="32" customWidth="1"/>
    <col min="5638" max="5638" width="8.5703125" style="32" customWidth="1"/>
    <col min="5639" max="5639" width="9.85546875" style="32" customWidth="1"/>
    <col min="5640" max="5640" width="6.5703125" style="32" customWidth="1"/>
    <col min="5641" max="5644" width="9.140625" style="32"/>
    <col min="5645" max="5645" width="10.140625" style="32" bestFit="1" customWidth="1"/>
    <col min="5646" max="5885" width="9.140625" style="32"/>
    <col min="5886" max="5886" width="3.85546875" style="32" customWidth="1"/>
    <col min="5887" max="5887" width="3.5703125" style="32" customWidth="1"/>
    <col min="5888" max="5888" width="10.140625" style="32" customWidth="1"/>
    <col min="5889" max="5889" width="13.28515625" style="32" customWidth="1"/>
    <col min="5890" max="5890" width="4.140625" style="32" bestFit="1" customWidth="1"/>
    <col min="5891" max="5891" width="9.140625" style="32" customWidth="1"/>
    <col min="5892" max="5893" width="10.7109375" style="32" customWidth="1"/>
    <col min="5894" max="5894" width="8.5703125" style="32" customWidth="1"/>
    <col min="5895" max="5895" width="9.85546875" style="32" customWidth="1"/>
    <col min="5896" max="5896" width="6.5703125" style="32" customWidth="1"/>
    <col min="5897" max="5900" width="9.140625" style="32"/>
    <col min="5901" max="5901" width="10.140625" style="32" bestFit="1" customWidth="1"/>
    <col min="5902" max="6141" width="9.140625" style="32"/>
    <col min="6142" max="6142" width="3.85546875" style="32" customWidth="1"/>
    <col min="6143" max="6143" width="3.5703125" style="32" customWidth="1"/>
    <col min="6144" max="6144" width="10.140625" style="32" customWidth="1"/>
    <col min="6145" max="6145" width="13.28515625" style="32" customWidth="1"/>
    <col min="6146" max="6146" width="4.140625" style="32" bestFit="1" customWidth="1"/>
    <col min="6147" max="6147" width="9.140625" style="32" customWidth="1"/>
    <col min="6148" max="6149" width="10.7109375" style="32" customWidth="1"/>
    <col min="6150" max="6150" width="8.5703125" style="32" customWidth="1"/>
    <col min="6151" max="6151" width="9.85546875" style="32" customWidth="1"/>
    <col min="6152" max="6152" width="6.5703125" style="32" customWidth="1"/>
    <col min="6153" max="6156" width="9.140625" style="32"/>
    <col min="6157" max="6157" width="10.140625" style="32" bestFit="1" customWidth="1"/>
    <col min="6158" max="6397" width="9.140625" style="32"/>
    <col min="6398" max="6398" width="3.85546875" style="32" customWidth="1"/>
    <col min="6399" max="6399" width="3.5703125" style="32" customWidth="1"/>
    <col min="6400" max="6400" width="10.140625" style="32" customWidth="1"/>
    <col min="6401" max="6401" width="13.28515625" style="32" customWidth="1"/>
    <col min="6402" max="6402" width="4.140625" style="32" bestFit="1" customWidth="1"/>
    <col min="6403" max="6403" width="9.140625" style="32" customWidth="1"/>
    <col min="6404" max="6405" width="10.7109375" style="32" customWidth="1"/>
    <col min="6406" max="6406" width="8.5703125" style="32" customWidth="1"/>
    <col min="6407" max="6407" width="9.85546875" style="32" customWidth="1"/>
    <col min="6408" max="6408" width="6.5703125" style="32" customWidth="1"/>
    <col min="6409" max="6412" width="9.140625" style="32"/>
    <col min="6413" max="6413" width="10.140625" style="32" bestFit="1" customWidth="1"/>
    <col min="6414" max="6653" width="9.140625" style="32"/>
    <col min="6654" max="6654" width="3.85546875" style="32" customWidth="1"/>
    <col min="6655" max="6655" width="3.5703125" style="32" customWidth="1"/>
    <col min="6656" max="6656" width="10.140625" style="32" customWidth="1"/>
    <col min="6657" max="6657" width="13.28515625" style="32" customWidth="1"/>
    <col min="6658" max="6658" width="4.140625" style="32" bestFit="1" customWidth="1"/>
    <col min="6659" max="6659" width="9.140625" style="32" customWidth="1"/>
    <col min="6660" max="6661" width="10.7109375" style="32" customWidth="1"/>
    <col min="6662" max="6662" width="8.5703125" style="32" customWidth="1"/>
    <col min="6663" max="6663" width="9.85546875" style="32" customWidth="1"/>
    <col min="6664" max="6664" width="6.5703125" style="32" customWidth="1"/>
    <col min="6665" max="6668" width="9.140625" style="32"/>
    <col min="6669" max="6669" width="10.140625" style="32" bestFit="1" customWidth="1"/>
    <col min="6670" max="6909" width="9.140625" style="32"/>
    <col min="6910" max="6910" width="3.85546875" style="32" customWidth="1"/>
    <col min="6911" max="6911" width="3.5703125" style="32" customWidth="1"/>
    <col min="6912" max="6912" width="10.140625" style="32" customWidth="1"/>
    <col min="6913" max="6913" width="13.28515625" style="32" customWidth="1"/>
    <col min="6914" max="6914" width="4.140625" style="32" bestFit="1" customWidth="1"/>
    <col min="6915" max="6915" width="9.140625" style="32" customWidth="1"/>
    <col min="6916" max="6917" width="10.7109375" style="32" customWidth="1"/>
    <col min="6918" max="6918" width="8.5703125" style="32" customWidth="1"/>
    <col min="6919" max="6919" width="9.85546875" style="32" customWidth="1"/>
    <col min="6920" max="6920" width="6.5703125" style="32" customWidth="1"/>
    <col min="6921" max="6924" width="9.140625" style="32"/>
    <col min="6925" max="6925" width="10.140625" style="32" bestFit="1" customWidth="1"/>
    <col min="6926" max="7165" width="9.140625" style="32"/>
    <col min="7166" max="7166" width="3.85546875" style="32" customWidth="1"/>
    <col min="7167" max="7167" width="3.5703125" style="32" customWidth="1"/>
    <col min="7168" max="7168" width="10.140625" style="32" customWidth="1"/>
    <col min="7169" max="7169" width="13.28515625" style="32" customWidth="1"/>
    <col min="7170" max="7170" width="4.140625" style="32" bestFit="1" customWidth="1"/>
    <col min="7171" max="7171" width="9.140625" style="32" customWidth="1"/>
    <col min="7172" max="7173" width="10.7109375" style="32" customWidth="1"/>
    <col min="7174" max="7174" width="8.5703125" style="32" customWidth="1"/>
    <col min="7175" max="7175" width="9.85546875" style="32" customWidth="1"/>
    <col min="7176" max="7176" width="6.5703125" style="32" customWidth="1"/>
    <col min="7177" max="7180" width="9.140625" style="32"/>
    <col min="7181" max="7181" width="10.140625" style="32" bestFit="1" customWidth="1"/>
    <col min="7182" max="7421" width="9.140625" style="32"/>
    <col min="7422" max="7422" width="3.85546875" style="32" customWidth="1"/>
    <col min="7423" max="7423" width="3.5703125" style="32" customWidth="1"/>
    <col min="7424" max="7424" width="10.140625" style="32" customWidth="1"/>
    <col min="7425" max="7425" width="13.28515625" style="32" customWidth="1"/>
    <col min="7426" max="7426" width="4.140625" style="32" bestFit="1" customWidth="1"/>
    <col min="7427" max="7427" width="9.140625" style="32" customWidth="1"/>
    <col min="7428" max="7429" width="10.7109375" style="32" customWidth="1"/>
    <col min="7430" max="7430" width="8.5703125" style="32" customWidth="1"/>
    <col min="7431" max="7431" width="9.85546875" style="32" customWidth="1"/>
    <col min="7432" max="7432" width="6.5703125" style="32" customWidth="1"/>
    <col min="7433" max="7436" width="9.140625" style="32"/>
    <col min="7437" max="7437" width="10.140625" style="32" bestFit="1" customWidth="1"/>
    <col min="7438" max="7677" width="9.140625" style="32"/>
    <col min="7678" max="7678" width="3.85546875" style="32" customWidth="1"/>
    <col min="7679" max="7679" width="3.5703125" style="32" customWidth="1"/>
    <col min="7680" max="7680" width="10.140625" style="32" customWidth="1"/>
    <col min="7681" max="7681" width="13.28515625" style="32" customWidth="1"/>
    <col min="7682" max="7682" width="4.140625" style="32" bestFit="1" customWidth="1"/>
    <col min="7683" max="7683" width="9.140625" style="32" customWidth="1"/>
    <col min="7684" max="7685" width="10.7109375" style="32" customWidth="1"/>
    <col min="7686" max="7686" width="8.5703125" style="32" customWidth="1"/>
    <col min="7687" max="7687" width="9.85546875" style="32" customWidth="1"/>
    <col min="7688" max="7688" width="6.5703125" style="32" customWidth="1"/>
    <col min="7689" max="7692" width="9.140625" style="32"/>
    <col min="7693" max="7693" width="10.140625" style="32" bestFit="1" customWidth="1"/>
    <col min="7694" max="7933" width="9.140625" style="32"/>
    <col min="7934" max="7934" width="3.85546875" style="32" customWidth="1"/>
    <col min="7935" max="7935" width="3.5703125" style="32" customWidth="1"/>
    <col min="7936" max="7936" width="10.140625" style="32" customWidth="1"/>
    <col min="7937" max="7937" width="13.28515625" style="32" customWidth="1"/>
    <col min="7938" max="7938" width="4.140625" style="32" bestFit="1" customWidth="1"/>
    <col min="7939" max="7939" width="9.140625" style="32" customWidth="1"/>
    <col min="7940" max="7941" width="10.7109375" style="32" customWidth="1"/>
    <col min="7942" max="7942" width="8.5703125" style="32" customWidth="1"/>
    <col min="7943" max="7943" width="9.85546875" style="32" customWidth="1"/>
    <col min="7944" max="7944" width="6.5703125" style="32" customWidth="1"/>
    <col min="7945" max="7948" width="9.140625" style="32"/>
    <col min="7949" max="7949" width="10.140625" style="32" bestFit="1" customWidth="1"/>
    <col min="7950" max="8189" width="9.140625" style="32"/>
    <col min="8190" max="8190" width="3.85546875" style="32" customWidth="1"/>
    <col min="8191" max="8191" width="3.5703125" style="32" customWidth="1"/>
    <col min="8192" max="8192" width="10.140625" style="32" customWidth="1"/>
    <col min="8193" max="8193" width="13.28515625" style="32" customWidth="1"/>
    <col min="8194" max="8194" width="4.140625" style="32" bestFit="1" customWidth="1"/>
    <col min="8195" max="8195" width="9.140625" style="32" customWidth="1"/>
    <col min="8196" max="8197" width="10.7109375" style="32" customWidth="1"/>
    <col min="8198" max="8198" width="8.5703125" style="32" customWidth="1"/>
    <col min="8199" max="8199" width="9.85546875" style="32" customWidth="1"/>
    <col min="8200" max="8200" width="6.5703125" style="32" customWidth="1"/>
    <col min="8201" max="8204" width="9.140625" style="32"/>
    <col min="8205" max="8205" width="10.140625" style="32" bestFit="1" customWidth="1"/>
    <col min="8206" max="8445" width="9.140625" style="32"/>
    <col min="8446" max="8446" width="3.85546875" style="32" customWidth="1"/>
    <col min="8447" max="8447" width="3.5703125" style="32" customWidth="1"/>
    <col min="8448" max="8448" width="10.140625" style="32" customWidth="1"/>
    <col min="8449" max="8449" width="13.28515625" style="32" customWidth="1"/>
    <col min="8450" max="8450" width="4.140625" style="32" bestFit="1" customWidth="1"/>
    <col min="8451" max="8451" width="9.140625" style="32" customWidth="1"/>
    <col min="8452" max="8453" width="10.7109375" style="32" customWidth="1"/>
    <col min="8454" max="8454" width="8.5703125" style="32" customWidth="1"/>
    <col min="8455" max="8455" width="9.85546875" style="32" customWidth="1"/>
    <col min="8456" max="8456" width="6.5703125" style="32" customWidth="1"/>
    <col min="8457" max="8460" width="9.140625" style="32"/>
    <col min="8461" max="8461" width="10.140625" style="32" bestFit="1" customWidth="1"/>
    <col min="8462" max="8701" width="9.140625" style="32"/>
    <col min="8702" max="8702" width="3.85546875" style="32" customWidth="1"/>
    <col min="8703" max="8703" width="3.5703125" style="32" customWidth="1"/>
    <col min="8704" max="8704" width="10.140625" style="32" customWidth="1"/>
    <col min="8705" max="8705" width="13.28515625" style="32" customWidth="1"/>
    <col min="8706" max="8706" width="4.140625" style="32" bestFit="1" customWidth="1"/>
    <col min="8707" max="8707" width="9.140625" style="32" customWidth="1"/>
    <col min="8708" max="8709" width="10.7109375" style="32" customWidth="1"/>
    <col min="8710" max="8710" width="8.5703125" style="32" customWidth="1"/>
    <col min="8711" max="8711" width="9.85546875" style="32" customWidth="1"/>
    <col min="8712" max="8712" width="6.5703125" style="32" customWidth="1"/>
    <col min="8713" max="8716" width="9.140625" style="32"/>
    <col min="8717" max="8717" width="10.140625" style="32" bestFit="1" customWidth="1"/>
    <col min="8718" max="8957" width="9.140625" style="32"/>
    <col min="8958" max="8958" width="3.85546875" style="32" customWidth="1"/>
    <col min="8959" max="8959" width="3.5703125" style="32" customWidth="1"/>
    <col min="8960" max="8960" width="10.140625" style="32" customWidth="1"/>
    <col min="8961" max="8961" width="13.28515625" style="32" customWidth="1"/>
    <col min="8962" max="8962" width="4.140625" style="32" bestFit="1" customWidth="1"/>
    <col min="8963" max="8963" width="9.140625" style="32" customWidth="1"/>
    <col min="8964" max="8965" width="10.7109375" style="32" customWidth="1"/>
    <col min="8966" max="8966" width="8.5703125" style="32" customWidth="1"/>
    <col min="8967" max="8967" width="9.85546875" style="32" customWidth="1"/>
    <col min="8968" max="8968" width="6.5703125" style="32" customWidth="1"/>
    <col min="8969" max="8972" width="9.140625" style="32"/>
    <col min="8973" max="8973" width="10.140625" style="32" bestFit="1" customWidth="1"/>
    <col min="8974" max="9213" width="9.140625" style="32"/>
    <col min="9214" max="9214" width="3.85546875" style="32" customWidth="1"/>
    <col min="9215" max="9215" width="3.5703125" style="32" customWidth="1"/>
    <col min="9216" max="9216" width="10.140625" style="32" customWidth="1"/>
    <col min="9217" max="9217" width="13.28515625" style="32" customWidth="1"/>
    <col min="9218" max="9218" width="4.140625" style="32" bestFit="1" customWidth="1"/>
    <col min="9219" max="9219" width="9.140625" style="32" customWidth="1"/>
    <col min="9220" max="9221" width="10.7109375" style="32" customWidth="1"/>
    <col min="9222" max="9222" width="8.5703125" style="32" customWidth="1"/>
    <col min="9223" max="9223" width="9.85546875" style="32" customWidth="1"/>
    <col min="9224" max="9224" width="6.5703125" style="32" customWidth="1"/>
    <col min="9225" max="9228" width="9.140625" style="32"/>
    <col min="9229" max="9229" width="10.140625" style="32" bestFit="1" customWidth="1"/>
    <col min="9230" max="9469" width="9.140625" style="32"/>
    <col min="9470" max="9470" width="3.85546875" style="32" customWidth="1"/>
    <col min="9471" max="9471" width="3.5703125" style="32" customWidth="1"/>
    <col min="9472" max="9472" width="10.140625" style="32" customWidth="1"/>
    <col min="9473" max="9473" width="13.28515625" style="32" customWidth="1"/>
    <col min="9474" max="9474" width="4.140625" style="32" bestFit="1" customWidth="1"/>
    <col min="9475" max="9475" width="9.140625" style="32" customWidth="1"/>
    <col min="9476" max="9477" width="10.7109375" style="32" customWidth="1"/>
    <col min="9478" max="9478" width="8.5703125" style="32" customWidth="1"/>
    <col min="9479" max="9479" width="9.85546875" style="32" customWidth="1"/>
    <col min="9480" max="9480" width="6.5703125" style="32" customWidth="1"/>
    <col min="9481" max="9484" width="9.140625" style="32"/>
    <col min="9485" max="9485" width="10.140625" style="32" bestFit="1" customWidth="1"/>
    <col min="9486" max="9725" width="9.140625" style="32"/>
    <col min="9726" max="9726" width="3.85546875" style="32" customWidth="1"/>
    <col min="9727" max="9727" width="3.5703125" style="32" customWidth="1"/>
    <col min="9728" max="9728" width="10.140625" style="32" customWidth="1"/>
    <col min="9729" max="9729" width="13.28515625" style="32" customWidth="1"/>
    <col min="9730" max="9730" width="4.140625" style="32" bestFit="1" customWidth="1"/>
    <col min="9731" max="9731" width="9.140625" style="32" customWidth="1"/>
    <col min="9732" max="9733" width="10.7109375" style="32" customWidth="1"/>
    <col min="9734" max="9734" width="8.5703125" style="32" customWidth="1"/>
    <col min="9735" max="9735" width="9.85546875" style="32" customWidth="1"/>
    <col min="9736" max="9736" width="6.5703125" style="32" customWidth="1"/>
    <col min="9737" max="9740" width="9.140625" style="32"/>
    <col min="9741" max="9741" width="10.140625" style="32" bestFit="1" customWidth="1"/>
    <col min="9742" max="9981" width="9.140625" style="32"/>
    <col min="9982" max="9982" width="3.85546875" style="32" customWidth="1"/>
    <col min="9983" max="9983" width="3.5703125" style="32" customWidth="1"/>
    <col min="9984" max="9984" width="10.140625" style="32" customWidth="1"/>
    <col min="9985" max="9985" width="13.28515625" style="32" customWidth="1"/>
    <col min="9986" max="9986" width="4.140625" style="32" bestFit="1" customWidth="1"/>
    <col min="9987" max="9987" width="9.140625" style="32" customWidth="1"/>
    <col min="9988" max="9989" width="10.7109375" style="32" customWidth="1"/>
    <col min="9990" max="9990" width="8.5703125" style="32" customWidth="1"/>
    <col min="9991" max="9991" width="9.85546875" style="32" customWidth="1"/>
    <col min="9992" max="9992" width="6.5703125" style="32" customWidth="1"/>
    <col min="9993" max="9996" width="9.140625" style="32"/>
    <col min="9997" max="9997" width="10.140625" style="32" bestFit="1" customWidth="1"/>
    <col min="9998" max="10237" width="9.140625" style="32"/>
    <col min="10238" max="10238" width="3.85546875" style="32" customWidth="1"/>
    <col min="10239" max="10239" width="3.5703125" style="32" customWidth="1"/>
    <col min="10240" max="10240" width="10.140625" style="32" customWidth="1"/>
    <col min="10241" max="10241" width="13.28515625" style="32" customWidth="1"/>
    <col min="10242" max="10242" width="4.140625" style="32" bestFit="1" customWidth="1"/>
    <col min="10243" max="10243" width="9.140625" style="32" customWidth="1"/>
    <col min="10244" max="10245" width="10.7109375" style="32" customWidth="1"/>
    <col min="10246" max="10246" width="8.5703125" style="32" customWidth="1"/>
    <col min="10247" max="10247" width="9.85546875" style="32" customWidth="1"/>
    <col min="10248" max="10248" width="6.5703125" style="32" customWidth="1"/>
    <col min="10249" max="10252" width="9.140625" style="32"/>
    <col min="10253" max="10253" width="10.140625" style="32" bestFit="1" customWidth="1"/>
    <col min="10254" max="10493" width="9.140625" style="32"/>
    <col min="10494" max="10494" width="3.85546875" style="32" customWidth="1"/>
    <col min="10495" max="10495" width="3.5703125" style="32" customWidth="1"/>
    <col min="10496" max="10496" width="10.140625" style="32" customWidth="1"/>
    <col min="10497" max="10497" width="13.28515625" style="32" customWidth="1"/>
    <col min="10498" max="10498" width="4.140625" style="32" bestFit="1" customWidth="1"/>
    <col min="10499" max="10499" width="9.140625" style="32" customWidth="1"/>
    <col min="10500" max="10501" width="10.7109375" style="32" customWidth="1"/>
    <col min="10502" max="10502" width="8.5703125" style="32" customWidth="1"/>
    <col min="10503" max="10503" width="9.85546875" style="32" customWidth="1"/>
    <col min="10504" max="10504" width="6.5703125" style="32" customWidth="1"/>
    <col min="10505" max="10508" width="9.140625" style="32"/>
    <col min="10509" max="10509" width="10.140625" style="32" bestFit="1" customWidth="1"/>
    <col min="10510" max="10749" width="9.140625" style="32"/>
    <col min="10750" max="10750" width="3.85546875" style="32" customWidth="1"/>
    <col min="10751" max="10751" width="3.5703125" style="32" customWidth="1"/>
    <col min="10752" max="10752" width="10.140625" style="32" customWidth="1"/>
    <col min="10753" max="10753" width="13.28515625" style="32" customWidth="1"/>
    <col min="10754" max="10754" width="4.140625" style="32" bestFit="1" customWidth="1"/>
    <col min="10755" max="10755" width="9.140625" style="32" customWidth="1"/>
    <col min="10756" max="10757" width="10.7109375" style="32" customWidth="1"/>
    <col min="10758" max="10758" width="8.5703125" style="32" customWidth="1"/>
    <col min="10759" max="10759" width="9.85546875" style="32" customWidth="1"/>
    <col min="10760" max="10760" width="6.5703125" style="32" customWidth="1"/>
    <col min="10761" max="10764" width="9.140625" style="32"/>
    <col min="10765" max="10765" width="10.140625" style="32" bestFit="1" customWidth="1"/>
    <col min="10766" max="11005" width="9.140625" style="32"/>
    <col min="11006" max="11006" width="3.85546875" style="32" customWidth="1"/>
    <col min="11007" max="11007" width="3.5703125" style="32" customWidth="1"/>
    <col min="11008" max="11008" width="10.140625" style="32" customWidth="1"/>
    <col min="11009" max="11009" width="13.28515625" style="32" customWidth="1"/>
    <col min="11010" max="11010" width="4.140625" style="32" bestFit="1" customWidth="1"/>
    <col min="11011" max="11011" width="9.140625" style="32" customWidth="1"/>
    <col min="11012" max="11013" width="10.7109375" style="32" customWidth="1"/>
    <col min="11014" max="11014" width="8.5703125" style="32" customWidth="1"/>
    <col min="11015" max="11015" width="9.85546875" style="32" customWidth="1"/>
    <col min="11016" max="11016" width="6.5703125" style="32" customWidth="1"/>
    <col min="11017" max="11020" width="9.140625" style="32"/>
    <col min="11021" max="11021" width="10.140625" style="32" bestFit="1" customWidth="1"/>
    <col min="11022" max="11261" width="9.140625" style="32"/>
    <col min="11262" max="11262" width="3.85546875" style="32" customWidth="1"/>
    <col min="11263" max="11263" width="3.5703125" style="32" customWidth="1"/>
    <col min="11264" max="11264" width="10.140625" style="32" customWidth="1"/>
    <col min="11265" max="11265" width="13.28515625" style="32" customWidth="1"/>
    <col min="11266" max="11266" width="4.140625" style="32" bestFit="1" customWidth="1"/>
    <col min="11267" max="11267" width="9.140625" style="32" customWidth="1"/>
    <col min="11268" max="11269" width="10.7109375" style="32" customWidth="1"/>
    <col min="11270" max="11270" width="8.5703125" style="32" customWidth="1"/>
    <col min="11271" max="11271" width="9.85546875" style="32" customWidth="1"/>
    <col min="11272" max="11272" width="6.5703125" style="32" customWidth="1"/>
    <col min="11273" max="11276" width="9.140625" style="32"/>
    <col min="11277" max="11277" width="10.140625" style="32" bestFit="1" customWidth="1"/>
    <col min="11278" max="11517" width="9.140625" style="32"/>
    <col min="11518" max="11518" width="3.85546875" style="32" customWidth="1"/>
    <col min="11519" max="11519" width="3.5703125" style="32" customWidth="1"/>
    <col min="11520" max="11520" width="10.140625" style="32" customWidth="1"/>
    <col min="11521" max="11521" width="13.28515625" style="32" customWidth="1"/>
    <col min="11522" max="11522" width="4.140625" style="32" bestFit="1" customWidth="1"/>
    <col min="11523" max="11523" width="9.140625" style="32" customWidth="1"/>
    <col min="11524" max="11525" width="10.7109375" style="32" customWidth="1"/>
    <col min="11526" max="11526" width="8.5703125" style="32" customWidth="1"/>
    <col min="11527" max="11527" width="9.85546875" style="32" customWidth="1"/>
    <col min="11528" max="11528" width="6.5703125" style="32" customWidth="1"/>
    <col min="11529" max="11532" width="9.140625" style="32"/>
    <col min="11533" max="11533" width="10.140625" style="32" bestFit="1" customWidth="1"/>
    <col min="11534" max="11773" width="9.140625" style="32"/>
    <col min="11774" max="11774" width="3.85546875" style="32" customWidth="1"/>
    <col min="11775" max="11775" width="3.5703125" style="32" customWidth="1"/>
    <col min="11776" max="11776" width="10.140625" style="32" customWidth="1"/>
    <col min="11777" max="11777" width="13.28515625" style="32" customWidth="1"/>
    <col min="11778" max="11778" width="4.140625" style="32" bestFit="1" customWidth="1"/>
    <col min="11779" max="11779" width="9.140625" style="32" customWidth="1"/>
    <col min="11780" max="11781" width="10.7109375" style="32" customWidth="1"/>
    <col min="11782" max="11782" width="8.5703125" style="32" customWidth="1"/>
    <col min="11783" max="11783" width="9.85546875" style="32" customWidth="1"/>
    <col min="11784" max="11784" width="6.5703125" style="32" customWidth="1"/>
    <col min="11785" max="11788" width="9.140625" style="32"/>
    <col min="11789" max="11789" width="10.140625" style="32" bestFit="1" customWidth="1"/>
    <col min="11790" max="12029" width="9.140625" style="32"/>
    <col min="12030" max="12030" width="3.85546875" style="32" customWidth="1"/>
    <col min="12031" max="12031" width="3.5703125" style="32" customWidth="1"/>
    <col min="12032" max="12032" width="10.140625" style="32" customWidth="1"/>
    <col min="12033" max="12033" width="13.28515625" style="32" customWidth="1"/>
    <col min="12034" max="12034" width="4.140625" style="32" bestFit="1" customWidth="1"/>
    <col min="12035" max="12035" width="9.140625" style="32" customWidth="1"/>
    <col min="12036" max="12037" width="10.7109375" style="32" customWidth="1"/>
    <col min="12038" max="12038" width="8.5703125" style="32" customWidth="1"/>
    <col min="12039" max="12039" width="9.85546875" style="32" customWidth="1"/>
    <col min="12040" max="12040" width="6.5703125" style="32" customWidth="1"/>
    <col min="12041" max="12044" width="9.140625" style="32"/>
    <col min="12045" max="12045" width="10.140625" style="32" bestFit="1" customWidth="1"/>
    <col min="12046" max="12285" width="9.140625" style="32"/>
    <col min="12286" max="12286" width="3.85546875" style="32" customWidth="1"/>
    <col min="12287" max="12287" width="3.5703125" style="32" customWidth="1"/>
    <col min="12288" max="12288" width="10.140625" style="32" customWidth="1"/>
    <col min="12289" max="12289" width="13.28515625" style="32" customWidth="1"/>
    <col min="12290" max="12290" width="4.140625" style="32" bestFit="1" customWidth="1"/>
    <col min="12291" max="12291" width="9.140625" style="32" customWidth="1"/>
    <col min="12292" max="12293" width="10.7109375" style="32" customWidth="1"/>
    <col min="12294" max="12294" width="8.5703125" style="32" customWidth="1"/>
    <col min="12295" max="12295" width="9.85546875" style="32" customWidth="1"/>
    <col min="12296" max="12296" width="6.5703125" style="32" customWidth="1"/>
    <col min="12297" max="12300" width="9.140625" style="32"/>
    <col min="12301" max="12301" width="10.140625" style="32" bestFit="1" customWidth="1"/>
    <col min="12302" max="12541" width="9.140625" style="32"/>
    <col min="12542" max="12542" width="3.85546875" style="32" customWidth="1"/>
    <col min="12543" max="12543" width="3.5703125" style="32" customWidth="1"/>
    <col min="12544" max="12544" width="10.140625" style="32" customWidth="1"/>
    <col min="12545" max="12545" width="13.28515625" style="32" customWidth="1"/>
    <col min="12546" max="12546" width="4.140625" style="32" bestFit="1" customWidth="1"/>
    <col min="12547" max="12547" width="9.140625" style="32" customWidth="1"/>
    <col min="12548" max="12549" width="10.7109375" style="32" customWidth="1"/>
    <col min="12550" max="12550" width="8.5703125" style="32" customWidth="1"/>
    <col min="12551" max="12551" width="9.85546875" style="32" customWidth="1"/>
    <col min="12552" max="12552" width="6.5703125" style="32" customWidth="1"/>
    <col min="12553" max="12556" width="9.140625" style="32"/>
    <col min="12557" max="12557" width="10.140625" style="32" bestFit="1" customWidth="1"/>
    <col min="12558" max="12797" width="9.140625" style="32"/>
    <col min="12798" max="12798" width="3.85546875" style="32" customWidth="1"/>
    <col min="12799" max="12799" width="3.5703125" style="32" customWidth="1"/>
    <col min="12800" max="12800" width="10.140625" style="32" customWidth="1"/>
    <col min="12801" max="12801" width="13.28515625" style="32" customWidth="1"/>
    <col min="12802" max="12802" width="4.140625" style="32" bestFit="1" customWidth="1"/>
    <col min="12803" max="12803" width="9.140625" style="32" customWidth="1"/>
    <col min="12804" max="12805" width="10.7109375" style="32" customWidth="1"/>
    <col min="12806" max="12806" width="8.5703125" style="32" customWidth="1"/>
    <col min="12807" max="12807" width="9.85546875" style="32" customWidth="1"/>
    <col min="12808" max="12808" width="6.5703125" style="32" customWidth="1"/>
    <col min="12809" max="12812" width="9.140625" style="32"/>
    <col min="12813" max="12813" width="10.140625" style="32" bestFit="1" customWidth="1"/>
    <col min="12814" max="13053" width="9.140625" style="32"/>
    <col min="13054" max="13054" width="3.85546875" style="32" customWidth="1"/>
    <col min="13055" max="13055" width="3.5703125" style="32" customWidth="1"/>
    <col min="13056" max="13056" width="10.140625" style="32" customWidth="1"/>
    <col min="13057" max="13057" width="13.28515625" style="32" customWidth="1"/>
    <col min="13058" max="13058" width="4.140625" style="32" bestFit="1" customWidth="1"/>
    <col min="13059" max="13059" width="9.140625" style="32" customWidth="1"/>
    <col min="13060" max="13061" width="10.7109375" style="32" customWidth="1"/>
    <col min="13062" max="13062" width="8.5703125" style="32" customWidth="1"/>
    <col min="13063" max="13063" width="9.85546875" style="32" customWidth="1"/>
    <col min="13064" max="13064" width="6.5703125" style="32" customWidth="1"/>
    <col min="13065" max="13068" width="9.140625" style="32"/>
    <col min="13069" max="13069" width="10.140625" style="32" bestFit="1" customWidth="1"/>
    <col min="13070" max="13309" width="9.140625" style="32"/>
    <col min="13310" max="13310" width="3.85546875" style="32" customWidth="1"/>
    <col min="13311" max="13311" width="3.5703125" style="32" customWidth="1"/>
    <col min="13312" max="13312" width="10.140625" style="32" customWidth="1"/>
    <col min="13313" max="13313" width="13.28515625" style="32" customWidth="1"/>
    <col min="13314" max="13314" width="4.140625" style="32" bestFit="1" customWidth="1"/>
    <col min="13315" max="13315" width="9.140625" style="32" customWidth="1"/>
    <col min="13316" max="13317" width="10.7109375" style="32" customWidth="1"/>
    <col min="13318" max="13318" width="8.5703125" style="32" customWidth="1"/>
    <col min="13319" max="13319" width="9.85546875" style="32" customWidth="1"/>
    <col min="13320" max="13320" width="6.5703125" style="32" customWidth="1"/>
    <col min="13321" max="13324" width="9.140625" style="32"/>
    <col min="13325" max="13325" width="10.140625" style="32" bestFit="1" customWidth="1"/>
    <col min="13326" max="13565" width="9.140625" style="32"/>
    <col min="13566" max="13566" width="3.85546875" style="32" customWidth="1"/>
    <col min="13567" max="13567" width="3.5703125" style="32" customWidth="1"/>
    <col min="13568" max="13568" width="10.140625" style="32" customWidth="1"/>
    <col min="13569" max="13569" width="13.28515625" style="32" customWidth="1"/>
    <col min="13570" max="13570" width="4.140625" style="32" bestFit="1" customWidth="1"/>
    <col min="13571" max="13571" width="9.140625" style="32" customWidth="1"/>
    <col min="13572" max="13573" width="10.7109375" style="32" customWidth="1"/>
    <col min="13574" max="13574" width="8.5703125" style="32" customWidth="1"/>
    <col min="13575" max="13575" width="9.85546875" style="32" customWidth="1"/>
    <col min="13576" max="13576" width="6.5703125" style="32" customWidth="1"/>
    <col min="13577" max="13580" width="9.140625" style="32"/>
    <col min="13581" max="13581" width="10.140625" style="32" bestFit="1" customWidth="1"/>
    <col min="13582" max="13821" width="9.140625" style="32"/>
    <col min="13822" max="13822" width="3.85546875" style="32" customWidth="1"/>
    <col min="13823" max="13823" width="3.5703125" style="32" customWidth="1"/>
    <col min="13824" max="13824" width="10.140625" style="32" customWidth="1"/>
    <col min="13825" max="13825" width="13.28515625" style="32" customWidth="1"/>
    <col min="13826" max="13826" width="4.140625" style="32" bestFit="1" customWidth="1"/>
    <col min="13827" max="13827" width="9.140625" style="32" customWidth="1"/>
    <col min="13828" max="13829" width="10.7109375" style="32" customWidth="1"/>
    <col min="13830" max="13830" width="8.5703125" style="32" customWidth="1"/>
    <col min="13831" max="13831" width="9.85546875" style="32" customWidth="1"/>
    <col min="13832" max="13832" width="6.5703125" style="32" customWidth="1"/>
    <col min="13833" max="13836" width="9.140625" style="32"/>
    <col min="13837" max="13837" width="10.140625" style="32" bestFit="1" customWidth="1"/>
    <col min="13838" max="14077" width="9.140625" style="32"/>
    <col min="14078" max="14078" width="3.85546875" style="32" customWidth="1"/>
    <col min="14079" max="14079" width="3.5703125" style="32" customWidth="1"/>
    <col min="14080" max="14080" width="10.140625" style="32" customWidth="1"/>
    <col min="14081" max="14081" width="13.28515625" style="32" customWidth="1"/>
    <col min="14082" max="14082" width="4.140625" style="32" bestFit="1" customWidth="1"/>
    <col min="14083" max="14083" width="9.140625" style="32" customWidth="1"/>
    <col min="14084" max="14085" width="10.7109375" style="32" customWidth="1"/>
    <col min="14086" max="14086" width="8.5703125" style="32" customWidth="1"/>
    <col min="14087" max="14087" width="9.85546875" style="32" customWidth="1"/>
    <col min="14088" max="14088" width="6.5703125" style="32" customWidth="1"/>
    <col min="14089" max="14092" width="9.140625" style="32"/>
    <col min="14093" max="14093" width="10.140625" style="32" bestFit="1" customWidth="1"/>
    <col min="14094" max="14333" width="9.140625" style="32"/>
    <col min="14334" max="14334" width="3.85546875" style="32" customWidth="1"/>
    <col min="14335" max="14335" width="3.5703125" style="32" customWidth="1"/>
    <col min="14336" max="14336" width="10.140625" style="32" customWidth="1"/>
    <col min="14337" max="14337" width="13.28515625" style="32" customWidth="1"/>
    <col min="14338" max="14338" width="4.140625" style="32" bestFit="1" customWidth="1"/>
    <col min="14339" max="14339" width="9.140625" style="32" customWidth="1"/>
    <col min="14340" max="14341" width="10.7109375" style="32" customWidth="1"/>
    <col min="14342" max="14342" width="8.5703125" style="32" customWidth="1"/>
    <col min="14343" max="14343" width="9.85546875" style="32" customWidth="1"/>
    <col min="14344" max="14344" width="6.5703125" style="32" customWidth="1"/>
    <col min="14345" max="14348" width="9.140625" style="32"/>
    <col min="14349" max="14349" width="10.140625" style="32" bestFit="1" customWidth="1"/>
    <col min="14350" max="14589" width="9.140625" style="32"/>
    <col min="14590" max="14590" width="3.85546875" style="32" customWidth="1"/>
    <col min="14591" max="14591" width="3.5703125" style="32" customWidth="1"/>
    <col min="14592" max="14592" width="10.140625" style="32" customWidth="1"/>
    <col min="14593" max="14593" width="13.28515625" style="32" customWidth="1"/>
    <col min="14594" max="14594" width="4.140625" style="32" bestFit="1" customWidth="1"/>
    <col min="14595" max="14595" width="9.140625" style="32" customWidth="1"/>
    <col min="14596" max="14597" width="10.7109375" style="32" customWidth="1"/>
    <col min="14598" max="14598" width="8.5703125" style="32" customWidth="1"/>
    <col min="14599" max="14599" width="9.85546875" style="32" customWidth="1"/>
    <col min="14600" max="14600" width="6.5703125" style="32" customWidth="1"/>
    <col min="14601" max="14604" width="9.140625" style="32"/>
    <col min="14605" max="14605" width="10.140625" style="32" bestFit="1" customWidth="1"/>
    <col min="14606" max="14845" width="9.140625" style="32"/>
    <col min="14846" max="14846" width="3.85546875" style="32" customWidth="1"/>
    <col min="14847" max="14847" width="3.5703125" style="32" customWidth="1"/>
    <col min="14848" max="14848" width="10.140625" style="32" customWidth="1"/>
    <col min="14849" max="14849" width="13.28515625" style="32" customWidth="1"/>
    <col min="14850" max="14850" width="4.140625" style="32" bestFit="1" customWidth="1"/>
    <col min="14851" max="14851" width="9.140625" style="32" customWidth="1"/>
    <col min="14852" max="14853" width="10.7109375" style="32" customWidth="1"/>
    <col min="14854" max="14854" width="8.5703125" style="32" customWidth="1"/>
    <col min="14855" max="14855" width="9.85546875" style="32" customWidth="1"/>
    <col min="14856" max="14856" width="6.5703125" style="32" customWidth="1"/>
    <col min="14857" max="14860" width="9.140625" style="32"/>
    <col min="14861" max="14861" width="10.140625" style="32" bestFit="1" customWidth="1"/>
    <col min="14862" max="15101" width="9.140625" style="32"/>
    <col min="15102" max="15102" width="3.85546875" style="32" customWidth="1"/>
    <col min="15103" max="15103" width="3.5703125" style="32" customWidth="1"/>
    <col min="15104" max="15104" width="10.140625" style="32" customWidth="1"/>
    <col min="15105" max="15105" width="13.28515625" style="32" customWidth="1"/>
    <col min="15106" max="15106" width="4.140625" style="32" bestFit="1" customWidth="1"/>
    <col min="15107" max="15107" width="9.140625" style="32" customWidth="1"/>
    <col min="15108" max="15109" width="10.7109375" style="32" customWidth="1"/>
    <col min="15110" max="15110" width="8.5703125" style="32" customWidth="1"/>
    <col min="15111" max="15111" width="9.85546875" style="32" customWidth="1"/>
    <col min="15112" max="15112" width="6.5703125" style="32" customWidth="1"/>
    <col min="15113" max="15116" width="9.140625" style="32"/>
    <col min="15117" max="15117" width="10.140625" style="32" bestFit="1" customWidth="1"/>
    <col min="15118" max="15357" width="9.140625" style="32"/>
    <col min="15358" max="15358" width="3.85546875" style="32" customWidth="1"/>
    <col min="15359" max="15359" width="3.5703125" style="32" customWidth="1"/>
    <col min="15360" max="15360" width="10.140625" style="32" customWidth="1"/>
    <col min="15361" max="15361" width="13.28515625" style="32" customWidth="1"/>
    <col min="15362" max="15362" width="4.140625" style="32" bestFit="1" customWidth="1"/>
    <col min="15363" max="15363" width="9.140625" style="32" customWidth="1"/>
    <col min="15364" max="15365" width="10.7109375" style="32" customWidth="1"/>
    <col min="15366" max="15366" width="8.5703125" style="32" customWidth="1"/>
    <col min="15367" max="15367" width="9.85546875" style="32" customWidth="1"/>
    <col min="15368" max="15368" width="6.5703125" style="32" customWidth="1"/>
    <col min="15369" max="15372" width="9.140625" style="32"/>
    <col min="15373" max="15373" width="10.140625" style="32" bestFit="1" customWidth="1"/>
    <col min="15374" max="15613" width="9.140625" style="32"/>
    <col min="15614" max="15614" width="3.85546875" style="32" customWidth="1"/>
    <col min="15615" max="15615" width="3.5703125" style="32" customWidth="1"/>
    <col min="15616" max="15616" width="10.140625" style="32" customWidth="1"/>
    <col min="15617" max="15617" width="13.28515625" style="32" customWidth="1"/>
    <col min="15618" max="15618" width="4.140625" style="32" bestFit="1" customWidth="1"/>
    <col min="15619" max="15619" width="9.140625" style="32" customWidth="1"/>
    <col min="15620" max="15621" width="10.7109375" style="32" customWidth="1"/>
    <col min="15622" max="15622" width="8.5703125" style="32" customWidth="1"/>
    <col min="15623" max="15623" width="9.85546875" style="32" customWidth="1"/>
    <col min="15624" max="15624" width="6.5703125" style="32" customWidth="1"/>
    <col min="15625" max="15628" width="9.140625" style="32"/>
    <col min="15629" max="15629" width="10.140625" style="32" bestFit="1" customWidth="1"/>
    <col min="15630" max="15869" width="9.140625" style="32"/>
    <col min="15870" max="15870" width="3.85546875" style="32" customWidth="1"/>
    <col min="15871" max="15871" width="3.5703125" style="32" customWidth="1"/>
    <col min="15872" max="15872" width="10.140625" style="32" customWidth="1"/>
    <col min="15873" max="15873" width="13.28515625" style="32" customWidth="1"/>
    <col min="15874" max="15874" width="4.140625" style="32" bestFit="1" customWidth="1"/>
    <col min="15875" max="15875" width="9.140625" style="32" customWidth="1"/>
    <col min="15876" max="15877" width="10.7109375" style="32" customWidth="1"/>
    <col min="15878" max="15878" width="8.5703125" style="32" customWidth="1"/>
    <col min="15879" max="15879" width="9.85546875" style="32" customWidth="1"/>
    <col min="15880" max="15880" width="6.5703125" style="32" customWidth="1"/>
    <col min="15881" max="15884" width="9.140625" style="32"/>
    <col min="15885" max="15885" width="10.140625" style="32" bestFit="1" customWidth="1"/>
    <col min="15886" max="16125" width="9.140625" style="32"/>
    <col min="16126" max="16126" width="3.85546875" style="32" customWidth="1"/>
    <col min="16127" max="16127" width="3.5703125" style="32" customWidth="1"/>
    <col min="16128" max="16128" width="10.140625" style="32" customWidth="1"/>
    <col min="16129" max="16129" width="13.28515625" style="32" customWidth="1"/>
    <col min="16130" max="16130" width="4.140625" style="32" bestFit="1" customWidth="1"/>
    <col min="16131" max="16131" width="9.140625" style="32" customWidth="1"/>
    <col min="16132" max="16133" width="10.7109375" style="32" customWidth="1"/>
    <col min="16134" max="16134" width="8.5703125" style="32" customWidth="1"/>
    <col min="16135" max="16135" width="9.85546875" style="32" customWidth="1"/>
    <col min="16136" max="16136" width="6.5703125" style="32" customWidth="1"/>
    <col min="16137" max="16140" width="9.140625" style="32"/>
    <col min="16141" max="16141" width="10.140625" style="32" bestFit="1" customWidth="1"/>
    <col min="16142" max="16384" width="9.140625" style="32"/>
  </cols>
  <sheetData>
    <row r="1" spans="1:11" ht="12" customHeight="1" x14ac:dyDescent="0.2">
      <c r="A1" s="941" t="s">
        <v>627</v>
      </c>
      <c r="B1" s="942"/>
      <c r="C1" s="942"/>
      <c r="D1" s="942"/>
      <c r="E1" s="942"/>
      <c r="F1" s="942"/>
      <c r="G1" s="942"/>
      <c r="H1" s="942"/>
      <c r="I1" s="942"/>
      <c r="J1" s="943"/>
    </row>
    <row r="2" spans="1:11" ht="12" customHeight="1" x14ac:dyDescent="0.2">
      <c r="A2" s="66" t="s">
        <v>284</v>
      </c>
      <c r="B2" s="1148" t="s">
        <v>304</v>
      </c>
      <c r="C2" s="1148"/>
      <c r="D2" s="1148"/>
      <c r="E2" s="1148"/>
      <c r="F2" s="1148"/>
      <c r="G2" s="1148"/>
      <c r="H2" s="1148"/>
      <c r="I2" s="1148"/>
      <c r="J2" s="1148"/>
    </row>
    <row r="3" spans="1:11" ht="12" customHeight="1" x14ac:dyDescent="0.2">
      <c r="A3" s="363" t="s">
        <v>26</v>
      </c>
      <c r="B3" s="1051" t="s">
        <v>305</v>
      </c>
      <c r="C3" s="1051"/>
      <c r="D3" s="1051"/>
      <c r="E3" s="1051"/>
      <c r="F3" s="1051"/>
      <c r="G3" s="1051"/>
      <c r="H3" s="1051"/>
      <c r="I3" s="1051"/>
      <c r="J3" s="1052"/>
    </row>
    <row r="4" spans="1:11" ht="12" customHeight="1" x14ac:dyDescent="0.2">
      <c r="A4" s="1122" t="s">
        <v>40</v>
      </c>
      <c r="B4" s="1123"/>
      <c r="C4" s="1123"/>
      <c r="D4" s="592" t="s">
        <v>4</v>
      </c>
      <c r="E4" s="1123" t="s">
        <v>306</v>
      </c>
      <c r="F4" s="1123"/>
      <c r="G4" s="1124" t="s">
        <v>5</v>
      </c>
      <c r="H4" s="1124"/>
      <c r="I4" s="1124"/>
      <c r="J4" s="1125"/>
    </row>
    <row r="5" spans="1:11" ht="12" customHeight="1" x14ac:dyDescent="0.2">
      <c r="A5" s="293" t="s">
        <v>139</v>
      </c>
      <c r="B5" s="969" t="s">
        <v>384</v>
      </c>
      <c r="C5" s="969"/>
      <c r="D5" s="330" t="s">
        <v>11</v>
      </c>
      <c r="E5" s="1144">
        <f>'(3)_Investimentos'!C5</f>
        <v>0</v>
      </c>
      <c r="F5" s="1145"/>
      <c r="G5" s="1146" t="s">
        <v>89</v>
      </c>
      <c r="H5" s="1146"/>
      <c r="I5" s="1146"/>
      <c r="J5" s="1147"/>
    </row>
    <row r="6" spans="1:11" ht="12" customHeight="1" x14ac:dyDescent="0.2">
      <c r="A6" s="331" t="s">
        <v>141</v>
      </c>
      <c r="B6" s="1040" t="s">
        <v>103</v>
      </c>
      <c r="C6" s="1040"/>
      <c r="D6" s="332" t="s">
        <v>89</v>
      </c>
      <c r="E6" s="1079"/>
      <c r="F6" s="1080"/>
      <c r="G6" s="1069"/>
      <c r="H6" s="1069"/>
      <c r="I6" s="1069"/>
      <c r="J6" s="1070"/>
    </row>
    <row r="7" spans="1:11" ht="12" customHeight="1" x14ac:dyDescent="0.2">
      <c r="A7" s="331" t="s">
        <v>142</v>
      </c>
      <c r="B7" s="1040" t="s">
        <v>102</v>
      </c>
      <c r="C7" s="1040"/>
      <c r="D7" s="332" t="s">
        <v>89</v>
      </c>
      <c r="E7" s="1079"/>
      <c r="F7" s="1080"/>
      <c r="G7" s="1069"/>
      <c r="H7" s="1069"/>
      <c r="I7" s="1069"/>
      <c r="J7" s="1070"/>
    </row>
    <row r="8" spans="1:11" ht="12" customHeight="1" x14ac:dyDescent="0.2">
      <c r="A8" s="331" t="s">
        <v>495</v>
      </c>
      <c r="B8" s="1040" t="s">
        <v>105</v>
      </c>
      <c r="C8" s="1040"/>
      <c r="D8" s="332" t="s">
        <v>89</v>
      </c>
      <c r="E8" s="1079"/>
      <c r="F8" s="1080"/>
      <c r="G8" s="1069"/>
      <c r="H8" s="1069"/>
      <c r="I8" s="1069"/>
      <c r="J8" s="1070"/>
    </row>
    <row r="9" spans="1:11" ht="12" customHeight="1" x14ac:dyDescent="0.2">
      <c r="A9" s="331" t="s">
        <v>496</v>
      </c>
      <c r="B9" s="1040" t="s">
        <v>106</v>
      </c>
      <c r="C9" s="1040"/>
      <c r="D9" s="332" t="s">
        <v>111</v>
      </c>
      <c r="E9" s="1077"/>
      <c r="F9" s="1078"/>
      <c r="G9" s="1069"/>
      <c r="H9" s="1069"/>
      <c r="I9" s="1069"/>
      <c r="J9" s="1070"/>
      <c r="K9" s="107"/>
    </row>
    <row r="10" spans="1:11" ht="12" customHeight="1" x14ac:dyDescent="0.2">
      <c r="A10" s="331" t="s">
        <v>497</v>
      </c>
      <c r="B10" s="1040" t="s">
        <v>107</v>
      </c>
      <c r="C10" s="1040"/>
      <c r="D10" s="332" t="s">
        <v>111</v>
      </c>
      <c r="E10" s="1077"/>
      <c r="F10" s="1078"/>
      <c r="G10" s="1069"/>
      <c r="H10" s="1069"/>
      <c r="I10" s="1069"/>
      <c r="J10" s="1070"/>
      <c r="K10" s="107"/>
    </row>
    <row r="11" spans="1:11" ht="12" customHeight="1" x14ac:dyDescent="0.2">
      <c r="A11" s="331" t="s">
        <v>498</v>
      </c>
      <c r="B11" s="1040" t="s">
        <v>108</v>
      </c>
      <c r="C11" s="1040"/>
      <c r="D11" s="332" t="s">
        <v>112</v>
      </c>
      <c r="E11" s="1079"/>
      <c r="F11" s="1080"/>
      <c r="G11" s="1069"/>
      <c r="H11" s="1069"/>
      <c r="I11" s="1069"/>
      <c r="J11" s="1070"/>
      <c r="K11" s="233"/>
    </row>
    <row r="12" spans="1:11" ht="12" customHeight="1" x14ac:dyDescent="0.2">
      <c r="A12" s="331" t="s">
        <v>499</v>
      </c>
      <c r="B12" s="1040" t="s">
        <v>114</v>
      </c>
      <c r="C12" s="1040"/>
      <c r="D12" s="332" t="s">
        <v>113</v>
      </c>
      <c r="E12" s="1079"/>
      <c r="F12" s="1080"/>
      <c r="G12" s="1069"/>
      <c r="H12" s="1069"/>
      <c r="I12" s="1069"/>
      <c r="J12" s="1070"/>
    </row>
    <row r="13" spans="1:11" ht="12" customHeight="1" x14ac:dyDescent="0.2">
      <c r="A13" s="331" t="s">
        <v>500</v>
      </c>
      <c r="B13" s="1040" t="s">
        <v>109</v>
      </c>
      <c r="C13" s="1040"/>
      <c r="D13" s="332" t="s">
        <v>89</v>
      </c>
      <c r="E13" s="1079"/>
      <c r="F13" s="1080"/>
      <c r="G13" s="1069"/>
      <c r="H13" s="1069"/>
      <c r="I13" s="1069"/>
      <c r="J13" s="1070"/>
    </row>
    <row r="14" spans="1:11" ht="12" customHeight="1" x14ac:dyDescent="0.2">
      <c r="A14" s="333" t="s">
        <v>501</v>
      </c>
      <c r="B14" s="968" t="s">
        <v>110</v>
      </c>
      <c r="C14" s="968"/>
      <c r="D14" s="134" t="s">
        <v>89</v>
      </c>
      <c r="E14" s="1084"/>
      <c r="F14" s="1085"/>
      <c r="G14" s="1086"/>
      <c r="H14" s="1086"/>
      <c r="I14" s="1086"/>
      <c r="J14" s="1087"/>
    </row>
    <row r="15" spans="1:11" ht="12" customHeight="1" x14ac:dyDescent="0.2">
      <c r="A15" s="363" t="s">
        <v>27</v>
      </c>
      <c r="B15" s="1051" t="s">
        <v>307</v>
      </c>
      <c r="C15" s="1051"/>
      <c r="D15" s="1051"/>
      <c r="E15" s="1051"/>
      <c r="F15" s="1051"/>
      <c r="G15" s="1051"/>
      <c r="H15" s="1051"/>
      <c r="I15" s="1051"/>
      <c r="J15" s="1052"/>
    </row>
    <row r="16" spans="1:11" ht="12" customHeight="1" x14ac:dyDescent="0.2">
      <c r="A16" s="1122" t="s">
        <v>40</v>
      </c>
      <c r="B16" s="1123"/>
      <c r="C16" s="1123"/>
      <c r="D16" s="592" t="s">
        <v>4</v>
      </c>
      <c r="E16" s="1123" t="s">
        <v>308</v>
      </c>
      <c r="F16" s="1123"/>
      <c r="G16" s="1124" t="s">
        <v>5</v>
      </c>
      <c r="H16" s="1124"/>
      <c r="I16" s="1124"/>
      <c r="J16" s="1125"/>
    </row>
    <row r="17" spans="1:13" ht="12" customHeight="1" x14ac:dyDescent="0.2">
      <c r="A17" s="334" t="s">
        <v>143</v>
      </c>
      <c r="B17" s="969" t="s">
        <v>117</v>
      </c>
      <c r="C17" s="969"/>
      <c r="D17" s="330" t="s">
        <v>7</v>
      </c>
      <c r="E17" s="1110">
        <f>'(3)_Investimentos'!D5</f>
        <v>0</v>
      </c>
      <c r="F17" s="1110"/>
      <c r="G17" s="1146" t="s">
        <v>89</v>
      </c>
      <c r="H17" s="1146"/>
      <c r="I17" s="1146"/>
      <c r="J17" s="1147"/>
    </row>
    <row r="18" spans="1:13" ht="12" customHeight="1" x14ac:dyDescent="0.2">
      <c r="A18" s="335" t="s">
        <v>144</v>
      </c>
      <c r="B18" s="1040" t="s">
        <v>118</v>
      </c>
      <c r="C18" s="1040"/>
      <c r="D18" s="332" t="s">
        <v>7</v>
      </c>
      <c r="E18" s="1143">
        <f>E17-E20</f>
        <v>0</v>
      </c>
      <c r="F18" s="1143"/>
      <c r="G18" s="1135" t="s">
        <v>89</v>
      </c>
      <c r="H18" s="1135"/>
      <c r="I18" s="1135"/>
      <c r="J18" s="1136"/>
    </row>
    <row r="19" spans="1:13" ht="12" customHeight="1" x14ac:dyDescent="0.2">
      <c r="A19" s="335" t="s">
        <v>145</v>
      </c>
      <c r="B19" s="1040" t="s">
        <v>412</v>
      </c>
      <c r="C19" s="1040"/>
      <c r="D19" s="332" t="s">
        <v>43</v>
      </c>
      <c r="E19" s="1149"/>
      <c r="F19" s="1150"/>
      <c r="G19" s="1069"/>
      <c r="H19" s="1069"/>
      <c r="I19" s="1069"/>
      <c r="J19" s="1070"/>
    </row>
    <row r="20" spans="1:13" ht="12" customHeight="1" x14ac:dyDescent="0.2">
      <c r="A20" s="335" t="s">
        <v>146</v>
      </c>
      <c r="B20" s="1040" t="s">
        <v>116</v>
      </c>
      <c r="C20" s="1040"/>
      <c r="D20" s="332" t="s">
        <v>44</v>
      </c>
      <c r="E20" s="1140"/>
      <c r="F20" s="1141"/>
      <c r="G20" s="1069"/>
      <c r="H20" s="1069"/>
      <c r="I20" s="1069"/>
      <c r="J20" s="1070"/>
      <c r="L20" s="35"/>
      <c r="M20" s="36"/>
    </row>
    <row r="21" spans="1:13" ht="12" customHeight="1" x14ac:dyDescent="0.2">
      <c r="A21" s="335" t="s">
        <v>147</v>
      </c>
      <c r="B21" s="1040" t="s">
        <v>119</v>
      </c>
      <c r="C21" s="1040"/>
      <c r="D21" s="332" t="s">
        <v>131</v>
      </c>
      <c r="E21" s="1140"/>
      <c r="F21" s="1141"/>
      <c r="G21" s="1069"/>
      <c r="H21" s="1069"/>
      <c r="I21" s="1069"/>
      <c r="J21" s="1070"/>
      <c r="L21" s="35"/>
      <c r="M21" s="36"/>
    </row>
    <row r="22" spans="1:13" ht="12" customHeight="1" x14ac:dyDescent="0.2">
      <c r="A22" s="335" t="s">
        <v>262</v>
      </c>
      <c r="B22" s="1040" t="s">
        <v>120</v>
      </c>
      <c r="C22" s="1040"/>
      <c r="D22" s="332" t="s">
        <v>43</v>
      </c>
      <c r="E22" s="1140"/>
      <c r="F22" s="1141"/>
      <c r="G22" s="1069"/>
      <c r="H22" s="1069"/>
      <c r="I22" s="1069"/>
      <c r="J22" s="1070"/>
      <c r="L22" s="35"/>
      <c r="M22" s="36"/>
    </row>
    <row r="23" spans="1:13" ht="12" customHeight="1" x14ac:dyDescent="0.2">
      <c r="A23" s="335" t="s">
        <v>520</v>
      </c>
      <c r="B23" s="1040" t="s">
        <v>121</v>
      </c>
      <c r="C23" s="1040"/>
      <c r="D23" s="332" t="s">
        <v>43</v>
      </c>
      <c r="E23" s="1140"/>
      <c r="F23" s="1141"/>
      <c r="G23" s="1069"/>
      <c r="H23" s="1069"/>
      <c r="I23" s="1069"/>
      <c r="J23" s="1070"/>
      <c r="L23" s="35"/>
      <c r="M23" s="36"/>
    </row>
    <row r="24" spans="1:13" ht="12" customHeight="1" x14ac:dyDescent="0.2">
      <c r="A24" s="335" t="s">
        <v>521</v>
      </c>
      <c r="B24" s="1040" t="s">
        <v>122</v>
      </c>
      <c r="C24" s="1040"/>
      <c r="D24" s="332" t="s">
        <v>43</v>
      </c>
      <c r="E24" s="1140"/>
      <c r="F24" s="1141"/>
      <c r="G24" s="1069"/>
      <c r="H24" s="1069"/>
      <c r="I24" s="1069"/>
      <c r="J24" s="1070"/>
      <c r="L24" s="35"/>
      <c r="M24" s="36"/>
    </row>
    <row r="25" spans="1:13" ht="12" customHeight="1" x14ac:dyDescent="0.2">
      <c r="A25" s="335" t="s">
        <v>522</v>
      </c>
      <c r="B25" s="1040" t="s">
        <v>123</v>
      </c>
      <c r="C25" s="1040"/>
      <c r="D25" s="332" t="s">
        <v>43</v>
      </c>
      <c r="E25" s="1140"/>
      <c r="F25" s="1141"/>
      <c r="G25" s="1069"/>
      <c r="H25" s="1069"/>
      <c r="I25" s="1069"/>
      <c r="J25" s="1070"/>
      <c r="L25" s="35"/>
      <c r="M25" s="36"/>
    </row>
    <row r="26" spans="1:13" ht="12" customHeight="1" x14ac:dyDescent="0.2">
      <c r="A26" s="335" t="s">
        <v>523</v>
      </c>
      <c r="B26" s="1040" t="s">
        <v>132</v>
      </c>
      <c r="C26" s="1040"/>
      <c r="D26" s="332" t="str">
        <f>D25</f>
        <v>R$/litro</v>
      </c>
      <c r="E26" s="1140"/>
      <c r="F26" s="1141"/>
      <c r="G26" s="1069"/>
      <c r="H26" s="1069"/>
      <c r="I26" s="1069"/>
      <c r="J26" s="1070"/>
      <c r="L26" s="35"/>
      <c r="M26" s="36"/>
    </row>
    <row r="27" spans="1:13" ht="12" customHeight="1" x14ac:dyDescent="0.2">
      <c r="A27" s="335" t="s">
        <v>524</v>
      </c>
      <c r="B27" s="1040" t="s">
        <v>133</v>
      </c>
      <c r="C27" s="1040"/>
      <c r="D27" s="332" t="str">
        <f>D26</f>
        <v>R$/litro</v>
      </c>
      <c r="E27" s="1140"/>
      <c r="F27" s="1141"/>
      <c r="G27" s="1069"/>
      <c r="H27" s="1069"/>
      <c r="I27" s="1069"/>
      <c r="J27" s="1070"/>
      <c r="L27" s="35"/>
      <c r="M27" s="36"/>
    </row>
    <row r="28" spans="1:13" ht="12" customHeight="1" x14ac:dyDescent="0.2">
      <c r="A28" s="335" t="s">
        <v>525</v>
      </c>
      <c r="B28" s="1117" t="s">
        <v>134</v>
      </c>
      <c r="C28" s="1117"/>
      <c r="D28" s="332" t="str">
        <f>D27</f>
        <v>R$/litro</v>
      </c>
      <c r="E28" s="1140"/>
      <c r="F28" s="1141"/>
      <c r="G28" s="1069"/>
      <c r="H28" s="1069"/>
      <c r="I28" s="1069"/>
      <c r="J28" s="1070"/>
      <c r="L28" s="35"/>
      <c r="M28" s="36"/>
    </row>
    <row r="29" spans="1:13" ht="12" customHeight="1" x14ac:dyDescent="0.2">
      <c r="A29" s="335" t="s">
        <v>526</v>
      </c>
      <c r="B29" s="1117" t="s">
        <v>233</v>
      </c>
      <c r="C29" s="1117"/>
      <c r="D29" s="332" t="s">
        <v>52</v>
      </c>
      <c r="E29" s="1143">
        <f>E17*1%</f>
        <v>0</v>
      </c>
      <c r="F29" s="1143"/>
      <c r="G29" s="1135" t="s">
        <v>46</v>
      </c>
      <c r="H29" s="1135"/>
      <c r="I29" s="1135"/>
      <c r="J29" s="1136"/>
    </row>
    <row r="30" spans="1:13" ht="12" customHeight="1" x14ac:dyDescent="0.2">
      <c r="A30" s="336" t="s">
        <v>527</v>
      </c>
      <c r="B30" s="1139" t="s">
        <v>21</v>
      </c>
      <c r="C30" s="1139"/>
      <c r="D30" s="134" t="str">
        <f>D29</f>
        <v>R$/veíc.ano</v>
      </c>
      <c r="E30" s="1142">
        <v>0</v>
      </c>
      <c r="F30" s="1142"/>
      <c r="G30" s="1137" t="s">
        <v>46</v>
      </c>
      <c r="H30" s="1137"/>
      <c r="I30" s="1137"/>
      <c r="J30" s="1138"/>
    </row>
    <row r="31" spans="1:13" ht="12" customHeight="1" x14ac:dyDescent="0.2">
      <c r="A31" s="363" t="s">
        <v>29</v>
      </c>
      <c r="B31" s="1051" t="s">
        <v>309</v>
      </c>
      <c r="C31" s="1051"/>
      <c r="D31" s="1051"/>
      <c r="E31" s="1051"/>
      <c r="F31" s="1051"/>
      <c r="G31" s="1051"/>
      <c r="H31" s="1051"/>
      <c r="I31" s="1051"/>
      <c r="J31" s="1052"/>
    </row>
    <row r="32" spans="1:13" ht="12" customHeight="1" x14ac:dyDescent="0.2">
      <c r="A32" s="1122" t="s">
        <v>40</v>
      </c>
      <c r="B32" s="1123"/>
      <c r="C32" s="1123"/>
      <c r="D32" s="592" t="s">
        <v>4</v>
      </c>
      <c r="E32" s="1123" t="s">
        <v>308</v>
      </c>
      <c r="F32" s="1123"/>
      <c r="G32" s="1124" t="s">
        <v>5</v>
      </c>
      <c r="H32" s="1124"/>
      <c r="I32" s="1124"/>
      <c r="J32" s="1125"/>
    </row>
    <row r="33" spans="1:10" ht="12" customHeight="1" x14ac:dyDescent="0.2">
      <c r="A33" s="337" t="s">
        <v>148</v>
      </c>
      <c r="B33" s="1113" t="s">
        <v>130</v>
      </c>
      <c r="C33" s="1113"/>
      <c r="D33" s="67" t="s">
        <v>28</v>
      </c>
      <c r="E33" s="1076"/>
      <c r="F33" s="1076"/>
      <c r="G33" s="1133" t="s">
        <v>413</v>
      </c>
      <c r="H33" s="1133"/>
      <c r="I33" s="1133"/>
      <c r="J33" s="1134"/>
    </row>
    <row r="34" spans="1:10" ht="12" customHeight="1" x14ac:dyDescent="0.2">
      <c r="A34" s="66" t="s">
        <v>285</v>
      </c>
      <c r="B34" s="1041" t="s">
        <v>310</v>
      </c>
      <c r="C34" s="1041"/>
      <c r="D34" s="1041"/>
      <c r="E34" s="1041"/>
      <c r="F34" s="1041"/>
      <c r="G34" s="1041"/>
      <c r="H34" s="1041"/>
      <c r="I34" s="1041"/>
      <c r="J34" s="1041"/>
    </row>
    <row r="35" spans="1:10" ht="12" customHeight="1" x14ac:dyDescent="0.2">
      <c r="A35" s="363" t="s">
        <v>26</v>
      </c>
      <c r="B35" s="1051" t="s">
        <v>124</v>
      </c>
      <c r="C35" s="1051"/>
      <c r="D35" s="1051"/>
      <c r="E35" s="1051"/>
      <c r="F35" s="1051"/>
      <c r="G35" s="1051"/>
      <c r="H35" s="1051"/>
      <c r="I35" s="1051"/>
      <c r="J35" s="1052"/>
    </row>
    <row r="36" spans="1:10" ht="11.1" customHeight="1" x14ac:dyDescent="0.2">
      <c r="A36" s="1126" t="s">
        <v>37</v>
      </c>
      <c r="B36" s="1127"/>
      <c r="C36" s="1127"/>
      <c r="D36" s="1127" t="s">
        <v>90</v>
      </c>
      <c r="E36" s="1130" t="s">
        <v>6</v>
      </c>
      <c r="F36" s="1130"/>
      <c r="G36" s="1127" t="s">
        <v>311</v>
      </c>
      <c r="H36" s="1127" t="s">
        <v>129</v>
      </c>
      <c r="I36" s="1127" t="s">
        <v>127</v>
      </c>
      <c r="J36" s="1131" t="s">
        <v>128</v>
      </c>
    </row>
    <row r="37" spans="1:10" ht="11.1" customHeight="1" x14ac:dyDescent="0.2">
      <c r="A37" s="1128"/>
      <c r="B37" s="1129"/>
      <c r="C37" s="1129"/>
      <c r="D37" s="1129"/>
      <c r="E37" s="596" t="s">
        <v>10</v>
      </c>
      <c r="F37" s="596" t="s">
        <v>12</v>
      </c>
      <c r="G37" s="1129"/>
      <c r="H37" s="1129"/>
      <c r="I37" s="1129"/>
      <c r="J37" s="1132"/>
    </row>
    <row r="38" spans="1:10" ht="12" customHeight="1" x14ac:dyDescent="0.2">
      <c r="A38" s="334" t="s">
        <v>139</v>
      </c>
      <c r="B38" s="969" t="s">
        <v>233</v>
      </c>
      <c r="C38" s="969"/>
      <c r="D38" s="330" t="s">
        <v>91</v>
      </c>
      <c r="E38" s="312">
        <v>1</v>
      </c>
      <c r="F38" s="312">
        <v>12</v>
      </c>
      <c r="G38" s="330" t="str">
        <f>D29</f>
        <v>R$/veíc.ano</v>
      </c>
      <c r="H38" s="338">
        <f>E29</f>
        <v>0</v>
      </c>
      <c r="I38" s="338">
        <f>H38/F38</f>
        <v>0</v>
      </c>
      <c r="J38" s="339">
        <f>IF($E$33=0,0,I38/$E$33)</f>
        <v>0</v>
      </c>
    </row>
    <row r="39" spans="1:10" ht="12" customHeight="1" x14ac:dyDescent="0.2">
      <c r="A39" s="335" t="s">
        <v>141</v>
      </c>
      <c r="B39" s="1040" t="s">
        <v>21</v>
      </c>
      <c r="C39" s="1040"/>
      <c r="D39" s="332" t="s">
        <v>91</v>
      </c>
      <c r="E39" s="340">
        <v>1</v>
      </c>
      <c r="F39" s="340">
        <v>12</v>
      </c>
      <c r="G39" s="332" t="str">
        <f>D30</f>
        <v>R$/veíc.ano</v>
      </c>
      <c r="H39" s="341">
        <f>E30</f>
        <v>0</v>
      </c>
      <c r="I39" s="341">
        <f>H39/F39</f>
        <v>0</v>
      </c>
      <c r="J39" s="342">
        <f>IF($E$33=0,0,I39/$E$33)</f>
        <v>0</v>
      </c>
    </row>
    <row r="40" spans="1:10" ht="12" customHeight="1" x14ac:dyDescent="0.2">
      <c r="A40" s="335" t="s">
        <v>142</v>
      </c>
      <c r="B40" s="1040" t="s">
        <v>92</v>
      </c>
      <c r="C40" s="1040"/>
      <c r="D40" s="332" t="s">
        <v>91</v>
      </c>
      <c r="E40" s="343">
        <v>0.03</v>
      </c>
      <c r="F40" s="344">
        <f>E40/12</f>
        <v>2.5000000000000001E-3</v>
      </c>
      <c r="G40" s="332" t="str">
        <f>G39</f>
        <v>R$/veíc.ano</v>
      </c>
      <c r="H40" s="341">
        <f>E17</f>
        <v>0</v>
      </c>
      <c r="I40" s="341">
        <f>H40*F40</f>
        <v>0</v>
      </c>
      <c r="J40" s="342">
        <f>IF($E$33=0,0,I40/$E$33)</f>
        <v>0</v>
      </c>
    </row>
    <row r="41" spans="1:10" ht="12" customHeight="1" x14ac:dyDescent="0.2">
      <c r="A41" s="336" t="s">
        <v>495</v>
      </c>
      <c r="B41" s="968" t="s">
        <v>20</v>
      </c>
      <c r="C41" s="968"/>
      <c r="D41" s="134" t="s">
        <v>91</v>
      </c>
      <c r="E41" s="345">
        <v>0.03</v>
      </c>
      <c r="F41" s="346">
        <f>E41/12</f>
        <v>2.5000000000000001E-3</v>
      </c>
      <c r="G41" s="134" t="str">
        <f>G40</f>
        <v>R$/veíc.ano</v>
      </c>
      <c r="H41" s="137">
        <f>E17</f>
        <v>0</v>
      </c>
      <c r="I41" s="137">
        <f>H41*F41</f>
        <v>0</v>
      </c>
      <c r="J41" s="347">
        <f>IF($E$33=0,0,I41/$E$33)</f>
        <v>0</v>
      </c>
    </row>
    <row r="42" spans="1:10" ht="11.1" customHeight="1" x14ac:dyDescent="0.2">
      <c r="A42" s="1118" t="s">
        <v>163</v>
      </c>
      <c r="B42" s="1119"/>
      <c r="C42" s="1119"/>
      <c r="D42" s="1119"/>
      <c r="E42" s="1119"/>
      <c r="F42" s="1119"/>
      <c r="G42" s="1119"/>
      <c r="H42" s="1119"/>
      <c r="I42" s="1119"/>
      <c r="J42" s="88">
        <f>SUM(J38:J41)</f>
        <v>0</v>
      </c>
    </row>
    <row r="43" spans="1:10" ht="11.1" customHeight="1" x14ac:dyDescent="0.2">
      <c r="A43" s="1115" t="s">
        <v>130</v>
      </c>
      <c r="B43" s="1116"/>
      <c r="C43" s="1116"/>
      <c r="D43" s="1116"/>
      <c r="E43" s="1116"/>
      <c r="F43" s="1116"/>
      <c r="G43" s="1116"/>
      <c r="H43" s="1116"/>
      <c r="I43" s="1116"/>
      <c r="J43" s="91">
        <f>E33</f>
        <v>0</v>
      </c>
    </row>
    <row r="44" spans="1:10" ht="11.1" customHeight="1" x14ac:dyDescent="0.2">
      <c r="A44" s="1115" t="s">
        <v>383</v>
      </c>
      <c r="B44" s="1116"/>
      <c r="C44" s="1116"/>
      <c r="D44" s="1116"/>
      <c r="E44" s="1116"/>
      <c r="F44" s="1116"/>
      <c r="G44" s="1116"/>
      <c r="H44" s="1116"/>
      <c r="I44" s="1116"/>
      <c r="J44" s="91">
        <f>E5</f>
        <v>0</v>
      </c>
    </row>
    <row r="45" spans="1:10" ht="11.1" customHeight="1" x14ac:dyDescent="0.2">
      <c r="A45" s="1120" t="s">
        <v>381</v>
      </c>
      <c r="B45" s="1121"/>
      <c r="C45" s="1121"/>
      <c r="D45" s="1121"/>
      <c r="E45" s="1121"/>
      <c r="F45" s="1121"/>
      <c r="G45" s="1121"/>
      <c r="H45" s="1121"/>
      <c r="I45" s="1121"/>
      <c r="J45" s="85">
        <f>($J$42*$J$43)*J44</f>
        <v>0</v>
      </c>
    </row>
    <row r="46" spans="1:10" ht="11.1" customHeight="1" x14ac:dyDescent="0.2">
      <c r="A46" s="1115" t="s">
        <v>312</v>
      </c>
      <c r="B46" s="1116"/>
      <c r="C46" s="1116"/>
      <c r="D46" s="1116"/>
      <c r="E46" s="1116"/>
      <c r="F46" s="1116"/>
      <c r="G46" s="1116"/>
      <c r="H46" s="1116"/>
      <c r="I46" s="1116"/>
      <c r="J46" s="91">
        <v>12</v>
      </c>
    </row>
    <row r="47" spans="1:10" ht="11.1" customHeight="1" x14ac:dyDescent="0.2">
      <c r="A47" s="1160" t="s">
        <v>313</v>
      </c>
      <c r="B47" s="1152"/>
      <c r="C47" s="1152"/>
      <c r="D47" s="1152"/>
      <c r="E47" s="1152"/>
      <c r="F47" s="1152"/>
      <c r="G47" s="1152"/>
      <c r="H47" s="1152"/>
      <c r="I47" s="1152"/>
      <c r="J47" s="86">
        <f>J45*J46</f>
        <v>0</v>
      </c>
    </row>
    <row r="48" spans="1:10" ht="12" customHeight="1" x14ac:dyDescent="0.2">
      <c r="A48" s="363" t="s">
        <v>27</v>
      </c>
      <c r="B48" s="1051" t="s">
        <v>13</v>
      </c>
      <c r="C48" s="1051"/>
      <c r="D48" s="1051"/>
      <c r="E48" s="1051"/>
      <c r="F48" s="1051"/>
      <c r="G48" s="1051"/>
      <c r="H48" s="1051"/>
      <c r="I48" s="1051"/>
      <c r="J48" s="1052"/>
    </row>
    <row r="49" spans="1:10" ht="11.1" customHeight="1" x14ac:dyDescent="0.2">
      <c r="A49" s="1158" t="s">
        <v>37</v>
      </c>
      <c r="B49" s="1154"/>
      <c r="C49" s="1154"/>
      <c r="D49" s="1154" t="s">
        <v>5</v>
      </c>
      <c r="E49" s="1154" t="s">
        <v>125</v>
      </c>
      <c r="F49" s="1154" t="s">
        <v>320</v>
      </c>
      <c r="G49" s="1154" t="s">
        <v>6</v>
      </c>
      <c r="H49" s="1154" t="s">
        <v>4</v>
      </c>
      <c r="I49" s="1154" t="s">
        <v>314</v>
      </c>
      <c r="J49" s="1156" t="s">
        <v>128</v>
      </c>
    </row>
    <row r="50" spans="1:10" ht="11.1" customHeight="1" x14ac:dyDescent="0.2">
      <c r="A50" s="1159"/>
      <c r="B50" s="1155"/>
      <c r="C50" s="1155"/>
      <c r="D50" s="1155"/>
      <c r="E50" s="1155"/>
      <c r="F50" s="1155"/>
      <c r="G50" s="1155"/>
      <c r="H50" s="1155"/>
      <c r="I50" s="1155"/>
      <c r="J50" s="1157"/>
    </row>
    <row r="51" spans="1:10" s="65" customFormat="1" ht="12" customHeight="1" x14ac:dyDescent="0.2">
      <c r="A51" s="351" t="s">
        <v>143</v>
      </c>
      <c r="B51" s="1041" t="s">
        <v>315</v>
      </c>
      <c r="C51" s="1041"/>
      <c r="D51" s="1041"/>
      <c r="E51" s="1041"/>
      <c r="F51" s="1041"/>
      <c r="G51" s="1041"/>
      <c r="H51" s="1041"/>
      <c r="I51" s="1041"/>
      <c r="J51" s="1114"/>
    </row>
    <row r="52" spans="1:10" ht="12" customHeight="1" x14ac:dyDescent="0.2">
      <c r="A52" s="352" t="s">
        <v>528</v>
      </c>
      <c r="B52" s="1113" t="s">
        <v>94</v>
      </c>
      <c r="C52" s="1113"/>
      <c r="D52" s="67" t="s">
        <v>126</v>
      </c>
      <c r="E52" s="228">
        <v>48</v>
      </c>
      <c r="F52" s="229">
        <v>350</v>
      </c>
      <c r="G52" s="230">
        <f>IF(F52=0,0,E52/F52)</f>
        <v>0.13714285714285715</v>
      </c>
      <c r="H52" s="67" t="str">
        <f>D19</f>
        <v>R$/litro</v>
      </c>
      <c r="I52" s="68">
        <f>E19</f>
        <v>0</v>
      </c>
      <c r="J52" s="353">
        <f>IF(G52=0,0,I52*G52)</f>
        <v>0</v>
      </c>
    </row>
    <row r="53" spans="1:10" s="65" customFormat="1" ht="12" customHeight="1" x14ac:dyDescent="0.2">
      <c r="A53" s="95" t="s">
        <v>144</v>
      </c>
      <c r="B53" s="1041" t="s">
        <v>316</v>
      </c>
      <c r="C53" s="1041"/>
      <c r="D53" s="1041"/>
      <c r="E53" s="1041"/>
      <c r="F53" s="1041"/>
      <c r="G53" s="1041"/>
      <c r="H53" s="1041"/>
      <c r="I53" s="1041"/>
      <c r="J53" s="1114"/>
    </row>
    <row r="54" spans="1:10" ht="12" customHeight="1" x14ac:dyDescent="0.2">
      <c r="A54" s="293" t="s">
        <v>529</v>
      </c>
      <c r="B54" s="969" t="s">
        <v>95</v>
      </c>
      <c r="C54" s="969"/>
      <c r="D54" s="330" t="s">
        <v>126</v>
      </c>
      <c r="E54" s="354">
        <v>3</v>
      </c>
      <c r="F54" s="355">
        <v>10000</v>
      </c>
      <c r="G54" s="356">
        <f>E54/F54</f>
        <v>2.9999999999999997E-4</v>
      </c>
      <c r="H54" s="330" t="str">
        <f>D22</f>
        <v>R$/litro</v>
      </c>
      <c r="I54" s="338">
        <f>E22</f>
        <v>0</v>
      </c>
      <c r="J54" s="339">
        <f>IF(G54=0,0,I54*G54)</f>
        <v>0</v>
      </c>
    </row>
    <row r="55" spans="1:10" ht="12" customHeight="1" x14ac:dyDescent="0.2">
      <c r="A55" s="331" t="s">
        <v>531</v>
      </c>
      <c r="B55" s="1040" t="s">
        <v>96</v>
      </c>
      <c r="C55" s="1040"/>
      <c r="D55" s="332" t="s">
        <v>126</v>
      </c>
      <c r="E55" s="357">
        <v>1</v>
      </c>
      <c r="F55" s="358">
        <v>10000</v>
      </c>
      <c r="G55" s="359">
        <f>E55/F55</f>
        <v>1E-4</v>
      </c>
      <c r="H55" s="332" t="str">
        <f>H54</f>
        <v>R$/litro</v>
      </c>
      <c r="I55" s="341">
        <f>E23</f>
        <v>0</v>
      </c>
      <c r="J55" s="342">
        <f>IF(G55=0,0,I55*G55)</f>
        <v>0</v>
      </c>
    </row>
    <row r="56" spans="1:10" ht="12" customHeight="1" x14ac:dyDescent="0.2">
      <c r="A56" s="331" t="s">
        <v>530</v>
      </c>
      <c r="B56" s="1040" t="s">
        <v>97</v>
      </c>
      <c r="C56" s="1040"/>
      <c r="D56" s="332" t="s">
        <v>126</v>
      </c>
      <c r="E56" s="357">
        <v>0</v>
      </c>
      <c r="F56" s="358">
        <v>10000</v>
      </c>
      <c r="G56" s="359">
        <f>E56/F56</f>
        <v>0</v>
      </c>
      <c r="H56" s="332" t="str">
        <f>H55</f>
        <v>R$/litro</v>
      </c>
      <c r="I56" s="341">
        <f>E24</f>
        <v>0</v>
      </c>
      <c r="J56" s="342">
        <f>IF(G56=0,0,I56*G56)</f>
        <v>0</v>
      </c>
    </row>
    <row r="57" spans="1:10" ht="12" customHeight="1" x14ac:dyDescent="0.2">
      <c r="A57" s="333" t="s">
        <v>532</v>
      </c>
      <c r="B57" s="968" t="s">
        <v>98</v>
      </c>
      <c r="C57" s="968"/>
      <c r="D57" s="134" t="s">
        <v>126</v>
      </c>
      <c r="E57" s="360">
        <v>0</v>
      </c>
      <c r="F57" s="361">
        <v>10000</v>
      </c>
      <c r="G57" s="362">
        <f>E57/F57</f>
        <v>0</v>
      </c>
      <c r="H57" s="134" t="str">
        <f>H56</f>
        <v>R$/litro</v>
      </c>
      <c r="I57" s="137">
        <f>E25</f>
        <v>0</v>
      </c>
      <c r="J57" s="347">
        <f>IF(G57=0,0,I57*G57)</f>
        <v>0</v>
      </c>
    </row>
    <row r="58" spans="1:10" s="65" customFormat="1" ht="12" customHeight="1" x14ac:dyDescent="0.2">
      <c r="A58" s="95" t="s">
        <v>145</v>
      </c>
      <c r="B58" s="1041" t="s">
        <v>317</v>
      </c>
      <c r="C58" s="1041"/>
      <c r="D58" s="1041"/>
      <c r="E58" s="1041"/>
      <c r="F58" s="1041"/>
      <c r="G58" s="1041"/>
      <c r="H58" s="1041"/>
      <c r="I58" s="1041"/>
      <c r="J58" s="1114"/>
    </row>
    <row r="59" spans="1:10" ht="12" customHeight="1" x14ac:dyDescent="0.2">
      <c r="A59" s="293" t="s">
        <v>533</v>
      </c>
      <c r="B59" s="969" t="s">
        <v>99</v>
      </c>
      <c r="C59" s="969"/>
      <c r="D59" s="330" t="s">
        <v>126</v>
      </c>
      <c r="E59" s="354">
        <v>2</v>
      </c>
      <c r="F59" s="355">
        <v>10000</v>
      </c>
      <c r="G59" s="356">
        <f>E59/F59</f>
        <v>2.0000000000000001E-4</v>
      </c>
      <c r="H59" s="330" t="str">
        <f t="shared" ref="H59:I61" si="0">D26</f>
        <v>R$/litro</v>
      </c>
      <c r="I59" s="338">
        <f t="shared" si="0"/>
        <v>0</v>
      </c>
      <c r="J59" s="339">
        <f>IF(G59=0,0,I59*G59)</f>
        <v>0</v>
      </c>
    </row>
    <row r="60" spans="1:10" ht="12" customHeight="1" x14ac:dyDescent="0.2">
      <c r="A60" s="331" t="s">
        <v>534</v>
      </c>
      <c r="B60" s="1040" t="s">
        <v>100</v>
      </c>
      <c r="C60" s="1040"/>
      <c r="D60" s="332" t="s">
        <v>126</v>
      </c>
      <c r="E60" s="357">
        <v>0.5</v>
      </c>
      <c r="F60" s="358">
        <v>10000</v>
      </c>
      <c r="G60" s="359">
        <f>E60/F60</f>
        <v>5.0000000000000002E-5</v>
      </c>
      <c r="H60" s="332" t="str">
        <f t="shared" si="0"/>
        <v>R$/litro</v>
      </c>
      <c r="I60" s="341">
        <f t="shared" si="0"/>
        <v>0</v>
      </c>
      <c r="J60" s="342">
        <f>IF(G60=0,0,I60*G60)</f>
        <v>0</v>
      </c>
    </row>
    <row r="61" spans="1:10" ht="12" customHeight="1" x14ac:dyDescent="0.2">
      <c r="A61" s="333" t="s">
        <v>535</v>
      </c>
      <c r="B61" s="968" t="s">
        <v>101</v>
      </c>
      <c r="C61" s="968"/>
      <c r="D61" s="134" t="s">
        <v>126</v>
      </c>
      <c r="E61" s="360">
        <v>0.5</v>
      </c>
      <c r="F61" s="361">
        <v>10000</v>
      </c>
      <c r="G61" s="362">
        <f>E61/F61</f>
        <v>5.0000000000000002E-5</v>
      </c>
      <c r="H61" s="134" t="str">
        <f t="shared" si="0"/>
        <v>R$/litro</v>
      </c>
      <c r="I61" s="137">
        <f t="shared" si="0"/>
        <v>0</v>
      </c>
      <c r="J61" s="347">
        <f>IF(G61=0,0,I61*G61)</f>
        <v>0</v>
      </c>
    </row>
    <row r="62" spans="1:10" s="65" customFormat="1" ht="12" customHeight="1" x14ac:dyDescent="0.2">
      <c r="A62" s="95" t="s">
        <v>146</v>
      </c>
      <c r="B62" s="1041" t="s">
        <v>318</v>
      </c>
      <c r="C62" s="1041"/>
      <c r="D62" s="1041"/>
      <c r="E62" s="1041"/>
      <c r="F62" s="1041"/>
      <c r="G62" s="1041"/>
      <c r="H62" s="1041"/>
      <c r="I62" s="1041"/>
      <c r="J62" s="1114"/>
    </row>
    <row r="63" spans="1:10" ht="12" customHeight="1" x14ac:dyDescent="0.2">
      <c r="A63" s="352" t="s">
        <v>536</v>
      </c>
      <c r="B63" s="1113" t="s">
        <v>8</v>
      </c>
      <c r="C63" s="1113"/>
      <c r="D63" s="67" t="s">
        <v>93</v>
      </c>
      <c r="E63" s="229">
        <v>4</v>
      </c>
      <c r="F63" s="263">
        <v>40000</v>
      </c>
      <c r="G63" s="232">
        <f>E63/F63</f>
        <v>1E-4</v>
      </c>
      <c r="H63" s="67" t="str">
        <f>D20</f>
        <v>R$/unid.</v>
      </c>
      <c r="I63" s="70">
        <f>E20</f>
        <v>0</v>
      </c>
      <c r="J63" s="353">
        <f>IF(G63=0,0,I63*G63)</f>
        <v>0</v>
      </c>
    </row>
    <row r="64" spans="1:10" s="65" customFormat="1" ht="12" customHeight="1" x14ac:dyDescent="0.2">
      <c r="A64" s="95" t="s">
        <v>147</v>
      </c>
      <c r="B64" s="1041" t="s">
        <v>79</v>
      </c>
      <c r="C64" s="1041"/>
      <c r="D64" s="1041"/>
      <c r="E64" s="1041"/>
      <c r="F64" s="1041"/>
      <c r="G64" s="1041"/>
      <c r="H64" s="1041"/>
      <c r="I64" s="1041"/>
      <c r="J64" s="1114"/>
    </row>
    <row r="65" spans="1:10" ht="12" customHeight="1" x14ac:dyDescent="0.2">
      <c r="A65" s="352" t="s">
        <v>537</v>
      </c>
      <c r="B65" s="1113" t="s">
        <v>79</v>
      </c>
      <c r="C65" s="1113"/>
      <c r="D65" s="67" t="s">
        <v>135</v>
      </c>
      <c r="E65" s="231">
        <v>5.0000000000000001E-3</v>
      </c>
      <c r="F65" s="263" t="s">
        <v>89</v>
      </c>
      <c r="G65" s="232">
        <f>IF(E33=0,0,E65/E33)</f>
        <v>0</v>
      </c>
      <c r="H65" s="67" t="str">
        <f>D18</f>
        <v>R$/veíc.</v>
      </c>
      <c r="I65" s="70">
        <f>E18</f>
        <v>0</v>
      </c>
      <c r="J65" s="353">
        <f>IF(G65=0,0,I65*G65)</f>
        <v>0</v>
      </c>
    </row>
    <row r="66" spans="1:10" s="65" customFormat="1" ht="12" customHeight="1" x14ac:dyDescent="0.2">
      <c r="A66" s="95" t="s">
        <v>262</v>
      </c>
      <c r="B66" s="1041" t="s">
        <v>319</v>
      </c>
      <c r="C66" s="1041"/>
      <c r="D66" s="1041"/>
      <c r="E66" s="1041"/>
      <c r="F66" s="1041"/>
      <c r="G66" s="1041"/>
      <c r="H66" s="1041"/>
      <c r="I66" s="1041"/>
      <c r="J66" s="1114"/>
    </row>
    <row r="67" spans="1:10" ht="12" customHeight="1" x14ac:dyDescent="0.2">
      <c r="A67" s="352" t="s">
        <v>538</v>
      </c>
      <c r="B67" s="1113" t="s">
        <v>261</v>
      </c>
      <c r="C67" s="1113"/>
      <c r="D67" s="67" t="s">
        <v>138</v>
      </c>
      <c r="E67" s="229">
        <v>2</v>
      </c>
      <c r="F67" s="263">
        <f>E33</f>
        <v>0</v>
      </c>
      <c r="G67" s="232">
        <f>IF(F67=0,0,E67/F67)</f>
        <v>0</v>
      </c>
      <c r="H67" s="67" t="str">
        <f>D21</f>
        <v>R$/serv.</v>
      </c>
      <c r="I67" s="70">
        <f>E21</f>
        <v>0</v>
      </c>
      <c r="J67" s="353">
        <f>IF(G67=0,0,I67*G67)</f>
        <v>0</v>
      </c>
    </row>
    <row r="68" spans="1:10" ht="11.1" customHeight="1" x14ac:dyDescent="0.2">
      <c r="A68" s="1118" t="s">
        <v>163</v>
      </c>
      <c r="B68" s="1153"/>
      <c r="C68" s="1153"/>
      <c r="D68" s="1153"/>
      <c r="E68" s="1153"/>
      <c r="F68" s="1153"/>
      <c r="G68" s="1153"/>
      <c r="H68" s="1153"/>
      <c r="I68" s="1153"/>
      <c r="J68" s="364">
        <f>SUM(J52:J67)</f>
        <v>0</v>
      </c>
    </row>
    <row r="69" spans="1:10" ht="11.1" customHeight="1" x14ac:dyDescent="0.2">
      <c r="A69" s="1115" t="s">
        <v>130</v>
      </c>
      <c r="B69" s="1116"/>
      <c r="C69" s="1116"/>
      <c r="D69" s="1116"/>
      <c r="E69" s="1116"/>
      <c r="F69" s="1116"/>
      <c r="G69" s="1116"/>
      <c r="H69" s="1116"/>
      <c r="I69" s="1116"/>
      <c r="J69" s="91">
        <f>E33</f>
        <v>0</v>
      </c>
    </row>
    <row r="70" spans="1:10" ht="11.1" customHeight="1" x14ac:dyDescent="0.2">
      <c r="A70" s="1115" t="s">
        <v>383</v>
      </c>
      <c r="B70" s="1116"/>
      <c r="C70" s="1116"/>
      <c r="D70" s="1116"/>
      <c r="E70" s="1116"/>
      <c r="F70" s="1116"/>
      <c r="G70" s="1116"/>
      <c r="H70" s="1116"/>
      <c r="I70" s="1116"/>
      <c r="J70" s="91">
        <f>E5</f>
        <v>0</v>
      </c>
    </row>
    <row r="71" spans="1:10" ht="11.1" customHeight="1" x14ac:dyDescent="0.2">
      <c r="A71" s="1120" t="s">
        <v>382</v>
      </c>
      <c r="B71" s="1121"/>
      <c r="C71" s="1121"/>
      <c r="D71" s="1121"/>
      <c r="E71" s="1121"/>
      <c r="F71" s="1121"/>
      <c r="G71" s="1121"/>
      <c r="H71" s="1121"/>
      <c r="I71" s="1121"/>
      <c r="J71" s="85">
        <f>($J$68*$J$69)*J70</f>
        <v>0</v>
      </c>
    </row>
    <row r="72" spans="1:10" ht="11.1" customHeight="1" x14ac:dyDescent="0.2">
      <c r="A72" s="1115" t="s">
        <v>312</v>
      </c>
      <c r="B72" s="1116"/>
      <c r="C72" s="1116"/>
      <c r="D72" s="1116"/>
      <c r="E72" s="1116"/>
      <c r="F72" s="1116"/>
      <c r="G72" s="1116"/>
      <c r="H72" s="1116"/>
      <c r="I72" s="1116"/>
      <c r="J72" s="91">
        <f>J46</f>
        <v>12</v>
      </c>
    </row>
    <row r="73" spans="1:10" ht="11.1" customHeight="1" x14ac:dyDescent="0.2">
      <c r="A73" s="1151" t="s">
        <v>313</v>
      </c>
      <c r="B73" s="1152"/>
      <c r="C73" s="1152"/>
      <c r="D73" s="1152"/>
      <c r="E73" s="1152"/>
      <c r="F73" s="1152"/>
      <c r="G73" s="1152"/>
      <c r="H73" s="1152"/>
      <c r="I73" s="1152"/>
      <c r="J73" s="86">
        <f>J71*J72</f>
        <v>0</v>
      </c>
    </row>
    <row r="74" spans="1:10" s="33" customFormat="1" ht="9.9499999999999993" customHeight="1" x14ac:dyDescent="0.2">
      <c r="A74" s="1111" t="s">
        <v>137</v>
      </c>
      <c r="B74" s="1111"/>
      <c r="C74" s="1111"/>
      <c r="D74" s="1111"/>
      <c r="E74" s="1111"/>
      <c r="F74" s="1111"/>
      <c r="G74" s="1111"/>
      <c r="H74" s="1111"/>
      <c r="I74" s="1111"/>
      <c r="J74" s="1111"/>
    </row>
    <row r="75" spans="1:10" ht="9.9499999999999993" customHeight="1" x14ac:dyDescent="0.2">
      <c r="A75" s="1112" t="s">
        <v>374</v>
      </c>
      <c r="B75" s="1112"/>
      <c r="C75" s="1112"/>
      <c r="D75" s="1112"/>
      <c r="E75" s="1112"/>
      <c r="F75" s="1112"/>
      <c r="G75" s="1112"/>
      <c r="H75" s="1112"/>
      <c r="I75" s="1112"/>
      <c r="J75" s="1112"/>
    </row>
  </sheetData>
  <sheetProtection algorithmName="SHA-512" hashValue="BMn1VpUW4UPzANoHDGz6KSHPliPDO39NyFTCkVbwm9oHdVmTp9a2vtDD2Qa9tX4t5EwZKnQV+mabQD8MFeNOHA==" saltValue="I+ZchWMucoLCGPzBPa8CsQ==" spinCount="100000" sheet="1" formatCells="0" formatColumns="0" formatRows="0" insertColumns="0" insertRows="0" insertHyperlinks="0" deleteColumns="0" deleteRows="0" sort="0" autoFilter="0" pivotTables="0"/>
  <protectedRanges>
    <protectedRange algorithmName="SHA-512" hashValue="Owd5JZTbghYndfD5q9fyriPtCT4xS4yjGgwpZ0LPHiHeA08wDyQ596jJhRnOlLETeNGz4JDdZBbUYNbqm1Lu/A==" saltValue="puo0vZVJsYCZKQvgbjz3oA==" spinCount="100000" sqref="E4:F30" name="Valores"/>
  </protectedRanges>
  <mergeCells count="142">
    <mergeCell ref="B57:C57"/>
    <mergeCell ref="A73:I73"/>
    <mergeCell ref="A68:I68"/>
    <mergeCell ref="A69:I69"/>
    <mergeCell ref="A72:I72"/>
    <mergeCell ref="A71:I71"/>
    <mergeCell ref="H49:H50"/>
    <mergeCell ref="I49:I50"/>
    <mergeCell ref="A44:I44"/>
    <mergeCell ref="B51:J51"/>
    <mergeCell ref="B52:C52"/>
    <mergeCell ref="B53:J53"/>
    <mergeCell ref="B54:C54"/>
    <mergeCell ref="B55:C55"/>
    <mergeCell ref="B56:C56"/>
    <mergeCell ref="J49:J50"/>
    <mergeCell ref="A49:C50"/>
    <mergeCell ref="D49:D50"/>
    <mergeCell ref="E49:E50"/>
    <mergeCell ref="F49:F50"/>
    <mergeCell ref="G49:G50"/>
    <mergeCell ref="A47:I47"/>
    <mergeCell ref="A46:I46"/>
    <mergeCell ref="E19:F19"/>
    <mergeCell ref="G24:J24"/>
    <mergeCell ref="G25:J25"/>
    <mergeCell ref="B18:C18"/>
    <mergeCell ref="B19:C19"/>
    <mergeCell ref="B20:C20"/>
    <mergeCell ref="B21:C21"/>
    <mergeCell ref="B22:C22"/>
    <mergeCell ref="B23:C23"/>
    <mergeCell ref="G19:J19"/>
    <mergeCell ref="E18:F18"/>
    <mergeCell ref="B24:C24"/>
    <mergeCell ref="B25:C25"/>
    <mergeCell ref="E25:F25"/>
    <mergeCell ref="E20:F20"/>
    <mergeCell ref="E21:F21"/>
    <mergeCell ref="E22:F22"/>
    <mergeCell ref="E23:F23"/>
    <mergeCell ref="E24:F24"/>
    <mergeCell ref="G17:J17"/>
    <mergeCell ref="G23:J23"/>
    <mergeCell ref="G26:J26"/>
    <mergeCell ref="G22:J22"/>
    <mergeCell ref="G28:J28"/>
    <mergeCell ref="G14:J14"/>
    <mergeCell ref="G20:J20"/>
    <mergeCell ref="G21:J21"/>
    <mergeCell ref="G27:J27"/>
    <mergeCell ref="G18:J18"/>
    <mergeCell ref="A1:J1"/>
    <mergeCell ref="E5:F5"/>
    <mergeCell ref="E6:F6"/>
    <mergeCell ref="E7:F7"/>
    <mergeCell ref="E8:F8"/>
    <mergeCell ref="G5:J5"/>
    <mergeCell ref="G6:J6"/>
    <mergeCell ref="G7:J7"/>
    <mergeCell ref="G8:J8"/>
    <mergeCell ref="A4:C4"/>
    <mergeCell ref="E4:F4"/>
    <mergeCell ref="G4:J4"/>
    <mergeCell ref="B2:J2"/>
    <mergeCell ref="B3:J3"/>
    <mergeCell ref="B5:C5"/>
    <mergeCell ref="B6:C6"/>
    <mergeCell ref="B7:C7"/>
    <mergeCell ref="B8:C8"/>
    <mergeCell ref="G29:J29"/>
    <mergeCell ref="G30:J30"/>
    <mergeCell ref="B31:J31"/>
    <mergeCell ref="B29:C29"/>
    <mergeCell ref="B30:C30"/>
    <mergeCell ref="E26:F26"/>
    <mergeCell ref="E27:F27"/>
    <mergeCell ref="E30:F30"/>
    <mergeCell ref="E29:F29"/>
    <mergeCell ref="E28:F28"/>
    <mergeCell ref="B9:C9"/>
    <mergeCell ref="B10:C10"/>
    <mergeCell ref="B11:C11"/>
    <mergeCell ref="A16:C16"/>
    <mergeCell ref="E16:F16"/>
    <mergeCell ref="G16:J16"/>
    <mergeCell ref="E13:F13"/>
    <mergeCell ref="E11:F11"/>
    <mergeCell ref="E14:F14"/>
    <mergeCell ref="E9:F9"/>
    <mergeCell ref="E10:F10"/>
    <mergeCell ref="G9:J9"/>
    <mergeCell ref="G10:J10"/>
    <mergeCell ref="E12:F12"/>
    <mergeCell ref="G11:J11"/>
    <mergeCell ref="G13:J13"/>
    <mergeCell ref="G12:J12"/>
    <mergeCell ref="B12:C12"/>
    <mergeCell ref="B13:C13"/>
    <mergeCell ref="B14:C14"/>
    <mergeCell ref="B15:J15"/>
    <mergeCell ref="B39:C39"/>
    <mergeCell ref="B40:C40"/>
    <mergeCell ref="A32:C32"/>
    <mergeCell ref="E32:F32"/>
    <mergeCell ref="G32:J32"/>
    <mergeCell ref="A36:C37"/>
    <mergeCell ref="D36:D37"/>
    <mergeCell ref="E36:F36"/>
    <mergeCell ref="G36:G37"/>
    <mergeCell ref="H36:H37"/>
    <mergeCell ref="I36:I37"/>
    <mergeCell ref="J36:J37"/>
    <mergeCell ref="E33:F33"/>
    <mergeCell ref="B33:C33"/>
    <mergeCell ref="B34:J34"/>
    <mergeCell ref="B35:J35"/>
    <mergeCell ref="G33:J33"/>
    <mergeCell ref="B17:C17"/>
    <mergeCell ref="E17:F17"/>
    <mergeCell ref="A74:J74"/>
    <mergeCell ref="A75:J75"/>
    <mergeCell ref="B63:C63"/>
    <mergeCell ref="B64:J64"/>
    <mergeCell ref="B65:C65"/>
    <mergeCell ref="B66:J66"/>
    <mergeCell ref="B67:C67"/>
    <mergeCell ref="B58:J58"/>
    <mergeCell ref="B59:C59"/>
    <mergeCell ref="B60:C60"/>
    <mergeCell ref="B61:C61"/>
    <mergeCell ref="B62:J62"/>
    <mergeCell ref="A70:I70"/>
    <mergeCell ref="B41:C41"/>
    <mergeCell ref="B48:J48"/>
    <mergeCell ref="B26:C26"/>
    <mergeCell ref="B27:C27"/>
    <mergeCell ref="B28:C28"/>
    <mergeCell ref="A43:I43"/>
    <mergeCell ref="A42:I42"/>
    <mergeCell ref="A45:I45"/>
    <mergeCell ref="B38:C3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83" orientation="portrait" r:id="rId1"/>
  <headerFooter>
    <oddHeader>&amp;L&amp;"Calibri,Negrito"&amp;9Município de Balneário Rincão - SC
Concessão do Serviço de Remoção, Guarda, Depósito e Alienação de Veículos&amp;R&amp;G</oddHeader>
    <oddFooter>&amp;L&amp;"Calibri,Negrito"&amp;9Composição da Despesa com Veículo - Reboque I&amp;R&amp;"Calibri,Negrito"&amp;9Pág.: &amp;P de &amp;N</oddFooter>
  </headerFooter>
  <ignoredErrors>
    <ignoredError sqref="E17:F18 E29:F29" unlocked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22</vt:i4>
      </vt:variant>
    </vt:vector>
  </HeadingPairs>
  <TitlesOfParts>
    <vt:vector size="41" baseType="lpstr">
      <vt:lpstr>Anexo V.2</vt:lpstr>
      <vt:lpstr>(1)_Resumo_Exec</vt:lpstr>
      <vt:lpstr>(2)_Insumos</vt:lpstr>
      <vt:lpstr>(3)_Investimentos</vt:lpstr>
      <vt:lpstr>(4)_Comp._Pessoal</vt:lpstr>
      <vt:lpstr>(5)_Comp._Benef.</vt:lpstr>
      <vt:lpstr>(6)_Comp._Desp.G</vt:lpstr>
      <vt:lpstr>(7)_Comp._Veic._Camionete</vt:lpstr>
      <vt:lpstr>(8)_Comp._Veic._Guinch_I</vt:lpstr>
      <vt:lpstr>(9)_Comp._Veic._Reboque_II</vt:lpstr>
      <vt:lpstr>(10)_Comp._Deprec.</vt:lpstr>
      <vt:lpstr>(11)_Remun.</vt:lpstr>
      <vt:lpstr>(12)_Enc._Soc.</vt:lpstr>
      <vt:lpstr>(13)_Orçam.</vt:lpstr>
      <vt:lpstr>(14)_Fluxo_Caixa</vt:lpstr>
      <vt:lpstr>(15)_Est._Receita</vt:lpstr>
      <vt:lpstr>(16)_WACC</vt:lpstr>
      <vt:lpstr>(17)_Tipos_Regime_Tributário</vt:lpstr>
      <vt:lpstr>(18)Comparativo Municípios</vt:lpstr>
      <vt:lpstr>'(1)_Resumo_Exec'!Area_de_impressao</vt:lpstr>
      <vt:lpstr>'(10)_Comp._Deprec.'!Area_de_impressao</vt:lpstr>
      <vt:lpstr>'(12)_Enc._Soc.'!Area_de_impressao</vt:lpstr>
      <vt:lpstr>'(13)_Orçam.'!Area_de_impressao</vt:lpstr>
      <vt:lpstr>'(14)_Fluxo_Caixa'!Area_de_impressao</vt:lpstr>
      <vt:lpstr>'(16)_WACC'!Area_de_impressao</vt:lpstr>
      <vt:lpstr>'(2)_Insumos'!Area_de_impressao</vt:lpstr>
      <vt:lpstr>'(3)_Investimentos'!Area_de_impressao</vt:lpstr>
      <vt:lpstr>'(4)_Comp._Pessoal'!Area_de_impressao</vt:lpstr>
      <vt:lpstr>'(5)_Comp._Benef.'!Area_de_impressao</vt:lpstr>
      <vt:lpstr>'(6)_Comp._Desp.G'!Area_de_impressao</vt:lpstr>
      <vt:lpstr>'(7)_Comp._Veic._Camionete'!Area_de_impressao</vt:lpstr>
      <vt:lpstr>'(8)_Comp._Veic._Guinch_I'!Area_de_impressao</vt:lpstr>
      <vt:lpstr>'(9)_Comp._Veic._Reboque_II'!Area_de_impressao</vt:lpstr>
      <vt:lpstr>'Anexo V.2'!Area_de_impressao</vt:lpstr>
      <vt:lpstr>'(1)_Resumo_Exec'!Titulos_de_impressao</vt:lpstr>
      <vt:lpstr>'(10)_Comp._Deprec.'!Titulos_de_impressao</vt:lpstr>
      <vt:lpstr>'(11)_Remun.'!Titulos_de_impressao</vt:lpstr>
      <vt:lpstr>'(12)_Enc._Soc.'!Titulos_de_impressao</vt:lpstr>
      <vt:lpstr>'(14)_Fluxo_Caixa'!Titulos_de_impressao</vt:lpstr>
      <vt:lpstr>'(16)_WACC'!Titulos_de_impressao</vt:lpstr>
      <vt:lpstr>'(2)_Insumos'!Titulos_de_impressao</vt:lpstr>
    </vt:vector>
  </TitlesOfParts>
  <Company>PMPA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Profuzzy</dc:creator>
  <cp:lastModifiedBy>Usuario</cp:lastModifiedBy>
  <cp:lastPrinted>2023-02-03T20:37:48Z</cp:lastPrinted>
  <dcterms:created xsi:type="dcterms:W3CDTF">2013-11-07T13:39:17Z</dcterms:created>
  <dcterms:modified xsi:type="dcterms:W3CDTF">2023-02-03T20:37:52Z</dcterms:modified>
</cp:coreProperties>
</file>